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aura\Documents\II-2018\Bootcamp\EstudioActuarialFomentoUrbano\"/>
    </mc:Choice>
  </mc:AlternateContent>
  <xr:revisionPtr revIDLastSave="0" documentId="13_ncr:1_{92CDD0BF-5055-4CFC-9A99-70DDBB7FE440}" xr6:coauthVersionLast="44" xr6:coauthVersionMax="44" xr10:uidLastSave="{00000000-0000-0000-0000-000000000000}"/>
  <bookViews>
    <workbookView xWindow="-120" yWindow="-120" windowWidth="20730" windowHeight="11160" tabRatio="676" firstSheet="3" activeTab="3" xr2:uid="{00000000-000D-0000-FFFF-FFFF00000000}"/>
  </bookViews>
  <sheets>
    <sheet name="Analisis Financiero " sheetId="21" r:id="rId1"/>
    <sheet name="Flujo de caja anual" sheetId="27" state="hidden" r:id="rId2"/>
    <sheet name="Flujo de caja" sheetId="4" r:id="rId3"/>
    <sheet name="Gasto" sheetId="42" r:id="rId4"/>
    <sheet name="Hoja1" sheetId="28" state="hidden" r:id="rId5"/>
    <sheet name="Flujo de caja inflado" sheetId="24" state="hidden" r:id="rId6"/>
    <sheet name="GANT" sheetId="20" r:id="rId7"/>
    <sheet name="Costeo" sheetId="7" r:id="rId8"/>
    <sheet name="Ingresos" sheetId="14" r:id="rId9"/>
    <sheet name="Ingresos2" sheetId="23" r:id="rId10"/>
    <sheet name="Absorción por tipo de casa" sheetId="31" r:id="rId11"/>
    <sheet name="Deuda" sheetId="26" r:id="rId12"/>
    <sheet name="Hoja2" sheetId="30" state="hidden" r:id="rId13"/>
    <sheet name="Cuadro de areas" sheetId="16" r:id="rId14"/>
    <sheet name="Dashboard" sheetId="2" state="hidden" r:id="rId15"/>
    <sheet name="INFRA 26ene" sheetId="33" state="hidden" r:id="rId16"/>
    <sheet name="Avante 10-12-18" sheetId="39" r:id="rId17"/>
    <sheet name="Planilla" sheetId="11" r:id="rId18"/>
    <sheet name="Total Lotes a casas" sheetId="38" r:id="rId19"/>
    <sheet name="Base + 12% (2)" sheetId="35" r:id="rId20"/>
    <sheet name="Tabla de áreas x lote" sheetId="37" r:id="rId21"/>
    <sheet name="Áreas por lote individual" sheetId="29" state="hidden" r:id="rId22"/>
  </sheets>
  <externalReferences>
    <externalReference r:id="rId23"/>
    <externalReference r:id="rId24"/>
    <externalReference r:id="rId25"/>
  </externalReferences>
  <definedNames>
    <definedName name="_xlnm._FilterDatabase" localSheetId="19" hidden="1">'Base + 12% (2)'!$A$9:$F$122</definedName>
    <definedName name="_xlnm._FilterDatabase" localSheetId="20" hidden="1">'Tabla de áreas x lote'!$A$9:$F$122</definedName>
    <definedName name="_xlnm._FilterDatabase" localSheetId="18" hidden="1">'Total Lotes a casas'!$A$9:$F$122</definedName>
    <definedName name="Corte10" localSheetId="20">#REF!</definedName>
    <definedName name="Corte10" localSheetId="18">#REF!</definedName>
    <definedName name="Corte10">#REF!</definedName>
    <definedName name="Corte11" localSheetId="20">#REF!</definedName>
    <definedName name="Corte11" localSheetId="18">#REF!</definedName>
    <definedName name="Corte11">#REF!</definedName>
    <definedName name="Corte12" localSheetId="20">#REF!</definedName>
    <definedName name="Corte12" localSheetId="18">#REF!</definedName>
    <definedName name="Corte12">#REF!</definedName>
    <definedName name="Corte13" localSheetId="20">#REF!</definedName>
    <definedName name="Corte13" localSheetId="18">#REF!</definedName>
    <definedName name="Corte13">#REF!</definedName>
    <definedName name="Corte14" localSheetId="20">#REF!</definedName>
    <definedName name="Corte14" localSheetId="18">#REF!</definedName>
    <definedName name="Corte14">#REF!</definedName>
    <definedName name="Corte15" localSheetId="20">#REF!</definedName>
    <definedName name="Corte15" localSheetId="18">#REF!</definedName>
    <definedName name="Corte15">#REF!</definedName>
    <definedName name="Corte16" localSheetId="20">#REF!</definedName>
    <definedName name="Corte16" localSheetId="18">#REF!</definedName>
    <definedName name="Corte16">#REF!</definedName>
    <definedName name="Corte17" localSheetId="20">#REF!</definedName>
    <definedName name="Corte17" localSheetId="18">#REF!</definedName>
    <definedName name="Corte17">#REF!</definedName>
    <definedName name="Corte18" localSheetId="20">#REF!</definedName>
    <definedName name="Corte18" localSheetId="18">#REF!</definedName>
    <definedName name="Corte18">#REF!</definedName>
    <definedName name="Corte19" localSheetId="20">#REF!</definedName>
    <definedName name="Corte19" localSheetId="18">#REF!</definedName>
    <definedName name="Corte19">#REF!</definedName>
    <definedName name="Corte20" localSheetId="20">#REF!</definedName>
    <definedName name="Corte20" localSheetId="18">#REF!</definedName>
    <definedName name="Corte20">#REF!</definedName>
    <definedName name="Corte21" localSheetId="20">#REF!</definedName>
    <definedName name="Corte21" localSheetId="18">#REF!</definedName>
    <definedName name="Corte21">#REF!</definedName>
    <definedName name="Corte22" localSheetId="20">#REF!</definedName>
    <definedName name="Corte22" localSheetId="18">#REF!</definedName>
    <definedName name="Corte22">#REF!</definedName>
    <definedName name="Corte23" localSheetId="20">#REF!</definedName>
    <definedName name="Corte23" localSheetId="18">#REF!</definedName>
    <definedName name="Corte23">#REF!</definedName>
    <definedName name="Corte24" localSheetId="20">#REF!</definedName>
    <definedName name="Corte24" localSheetId="18">#REF!</definedName>
    <definedName name="Corte24">#REF!</definedName>
    <definedName name="Corte25" localSheetId="20">#REF!</definedName>
    <definedName name="Corte25" localSheetId="18">#REF!</definedName>
    <definedName name="Corte25">#REF!</definedName>
    <definedName name="Corte26" localSheetId="20">#REF!</definedName>
    <definedName name="Corte26" localSheetId="18">#REF!</definedName>
    <definedName name="Corte26">#REF!</definedName>
    <definedName name="Corte27" localSheetId="20">#REF!</definedName>
    <definedName name="Corte27" localSheetId="18">#REF!</definedName>
    <definedName name="Corte27">#REF!</definedName>
    <definedName name="Corte28" localSheetId="20">#REF!</definedName>
    <definedName name="Corte28" localSheetId="18">#REF!</definedName>
    <definedName name="Corte28">#REF!</definedName>
    <definedName name="Corte29" localSheetId="20">#REF!</definedName>
    <definedName name="Corte29" localSheetId="18">#REF!</definedName>
    <definedName name="Corte29">#REF!</definedName>
    <definedName name="Corte30" localSheetId="20">#REF!</definedName>
    <definedName name="Corte30" localSheetId="18">#REF!</definedName>
    <definedName name="Corte30">#REF!</definedName>
    <definedName name="Corte31" localSheetId="20">#REF!</definedName>
    <definedName name="Corte31" localSheetId="18">#REF!</definedName>
    <definedName name="Corte31">#REF!</definedName>
    <definedName name="Corte32" localSheetId="20">#REF!</definedName>
    <definedName name="Corte32" localSheetId="18">#REF!</definedName>
    <definedName name="Corte32">#REF!</definedName>
    <definedName name="Corte33" localSheetId="20">#REF!</definedName>
    <definedName name="Corte33" localSheetId="18">#REF!</definedName>
    <definedName name="Corte33">#REF!</definedName>
    <definedName name="Corte34" localSheetId="20">#REF!</definedName>
    <definedName name="Corte34" localSheetId="18">#REF!</definedName>
    <definedName name="Corte34">#REF!</definedName>
    <definedName name="Corte35" localSheetId="20">#REF!</definedName>
    <definedName name="Corte35" localSheetId="18">#REF!</definedName>
    <definedName name="Corte35">#REF!</definedName>
    <definedName name="Corte36" localSheetId="20">#REF!</definedName>
    <definedName name="Corte36" localSheetId="18">#REF!</definedName>
    <definedName name="Corte36">#REF!</definedName>
    <definedName name="Corte37" localSheetId="20">#REF!</definedName>
    <definedName name="Corte37" localSheetId="18">#REF!</definedName>
    <definedName name="Corte37">#REF!</definedName>
    <definedName name="Corte38" localSheetId="20">#REF!</definedName>
    <definedName name="Corte38" localSheetId="18">#REF!</definedName>
    <definedName name="Corte38">#REF!</definedName>
    <definedName name="Corte39" localSheetId="20">#REF!</definedName>
    <definedName name="Corte39" localSheetId="18">#REF!</definedName>
    <definedName name="Corte39">#REF!</definedName>
    <definedName name="Corte6" localSheetId="20">#REF!</definedName>
    <definedName name="Corte6" localSheetId="18">#REF!</definedName>
    <definedName name="Corte6">#REF!</definedName>
    <definedName name="Corte7" localSheetId="20">#REF!</definedName>
    <definedName name="Corte7" localSheetId="18">#REF!</definedName>
    <definedName name="Corte7">#REF!</definedName>
    <definedName name="Corte8" localSheetId="20">#REF!</definedName>
    <definedName name="Corte8" localSheetId="18">#REF!</definedName>
    <definedName name="Corte8">#REF!</definedName>
    <definedName name="Corte9" localSheetId="20">#REF!</definedName>
    <definedName name="Corte9" localSheetId="18">#REF!</definedName>
    <definedName name="Corte9">#REF!</definedName>
    <definedName name="Relleno10" localSheetId="20">#REF!</definedName>
    <definedName name="Relleno10" localSheetId="18">#REF!</definedName>
    <definedName name="Relleno10">#REF!</definedName>
    <definedName name="Relleno11" localSheetId="20">#REF!</definedName>
    <definedName name="Relleno11" localSheetId="18">#REF!</definedName>
    <definedName name="Relleno11">#REF!</definedName>
    <definedName name="Relleno12" localSheetId="20">#REF!</definedName>
    <definedName name="Relleno12" localSheetId="18">#REF!</definedName>
    <definedName name="Relleno12">#REF!</definedName>
    <definedName name="Relleno13" localSheetId="20">#REF!</definedName>
    <definedName name="Relleno13" localSheetId="18">#REF!</definedName>
    <definedName name="Relleno13">#REF!</definedName>
    <definedName name="Relleno14" localSheetId="20">#REF!</definedName>
    <definedName name="Relleno14" localSheetId="18">#REF!</definedName>
    <definedName name="Relleno14">#REF!</definedName>
    <definedName name="Relleno15" localSheetId="20">#REF!</definedName>
    <definedName name="Relleno15" localSheetId="18">#REF!</definedName>
    <definedName name="Relleno15">#REF!</definedName>
    <definedName name="Relleno16" localSheetId="20">#REF!</definedName>
    <definedName name="Relleno16" localSheetId="18">#REF!</definedName>
    <definedName name="Relleno16">#REF!</definedName>
    <definedName name="Relleno17" localSheetId="20">#REF!</definedName>
    <definedName name="Relleno17" localSheetId="18">#REF!</definedName>
    <definedName name="Relleno17">#REF!</definedName>
    <definedName name="Relleno18" localSheetId="20">#REF!</definedName>
    <definedName name="Relleno18" localSheetId="18">#REF!</definedName>
    <definedName name="Relleno18">#REF!</definedName>
    <definedName name="Relleno19" localSheetId="20">#REF!</definedName>
    <definedName name="Relleno19" localSheetId="18">#REF!</definedName>
    <definedName name="Relleno19">#REF!</definedName>
    <definedName name="Relleno20" localSheetId="20">#REF!</definedName>
    <definedName name="Relleno20" localSheetId="18">#REF!</definedName>
    <definedName name="Relleno20">#REF!</definedName>
    <definedName name="Relleno21" localSheetId="20">#REF!</definedName>
    <definedName name="Relleno21" localSheetId="18">#REF!</definedName>
    <definedName name="Relleno21">#REF!</definedName>
    <definedName name="Relleno22" localSheetId="20">#REF!</definedName>
    <definedName name="Relleno22" localSheetId="18">#REF!</definedName>
    <definedName name="Relleno22">#REF!</definedName>
    <definedName name="Relleno23" localSheetId="20">#REF!</definedName>
    <definedName name="Relleno23" localSheetId="18">#REF!</definedName>
    <definedName name="Relleno23">#REF!</definedName>
    <definedName name="Relleno24" localSheetId="20">#REF!</definedName>
    <definedName name="Relleno24" localSheetId="18">#REF!</definedName>
    <definedName name="Relleno24">#REF!</definedName>
    <definedName name="Relleno25" localSheetId="20">#REF!</definedName>
    <definedName name="Relleno25" localSheetId="18">#REF!</definedName>
    <definedName name="Relleno25">#REF!</definedName>
    <definedName name="Relleno26" localSheetId="20">#REF!</definedName>
    <definedName name="Relleno26" localSheetId="18">#REF!</definedName>
    <definedName name="Relleno26">#REF!</definedName>
    <definedName name="Relleno27" localSheetId="20">#REF!</definedName>
    <definedName name="Relleno27" localSheetId="18">#REF!</definedName>
    <definedName name="Relleno27">#REF!</definedName>
    <definedName name="Relleno28" localSheetId="20">#REF!</definedName>
    <definedName name="Relleno28" localSheetId="18">#REF!</definedName>
    <definedName name="Relleno28">#REF!</definedName>
    <definedName name="Relleno29" localSheetId="20">#REF!</definedName>
    <definedName name="Relleno29" localSheetId="18">#REF!</definedName>
    <definedName name="Relleno29">#REF!</definedName>
    <definedName name="Relleno30" localSheetId="20">#REF!</definedName>
    <definedName name="Relleno30" localSheetId="18">#REF!</definedName>
    <definedName name="Relleno30">#REF!</definedName>
    <definedName name="Relleno31" localSheetId="20">#REF!</definedName>
    <definedName name="Relleno31" localSheetId="18">#REF!</definedName>
    <definedName name="Relleno31">#REF!</definedName>
    <definedName name="Relleno32" localSheetId="20">#REF!</definedName>
    <definedName name="Relleno32" localSheetId="18">#REF!</definedName>
    <definedName name="Relleno32">#REF!</definedName>
    <definedName name="Relleno33" localSheetId="20">#REF!</definedName>
    <definedName name="Relleno33" localSheetId="18">#REF!</definedName>
    <definedName name="Relleno33">#REF!</definedName>
    <definedName name="Relleno34" localSheetId="20">#REF!</definedName>
    <definedName name="Relleno34" localSheetId="18">#REF!</definedName>
    <definedName name="Relleno34">#REF!</definedName>
    <definedName name="Relleno35" localSheetId="20">#REF!</definedName>
    <definedName name="Relleno35" localSheetId="18">#REF!</definedName>
    <definedName name="Relleno35">#REF!</definedName>
    <definedName name="Relleno36" localSheetId="20">#REF!</definedName>
    <definedName name="Relleno36" localSheetId="18">#REF!</definedName>
    <definedName name="Relleno36">#REF!</definedName>
    <definedName name="Relleno37" localSheetId="20">#REF!</definedName>
    <definedName name="Relleno37" localSheetId="18">#REF!</definedName>
    <definedName name="Relleno37">#REF!</definedName>
    <definedName name="Relleno38" localSheetId="20">#REF!</definedName>
    <definedName name="Relleno38" localSheetId="18">#REF!</definedName>
    <definedName name="Relleno38">#REF!</definedName>
    <definedName name="Relleno39" localSheetId="20">#REF!</definedName>
    <definedName name="Relleno39" localSheetId="18">#REF!</definedName>
    <definedName name="Relleno39">#REF!</definedName>
    <definedName name="Relleno6" localSheetId="20">#REF!</definedName>
    <definedName name="Relleno6" localSheetId="18">#REF!</definedName>
    <definedName name="Relleno6">#REF!</definedName>
    <definedName name="Relleno7" localSheetId="20">#REF!</definedName>
    <definedName name="Relleno7" localSheetId="18">#REF!</definedName>
    <definedName name="Relleno7">#REF!</definedName>
    <definedName name="Relleno8" localSheetId="20">#REF!</definedName>
    <definedName name="Relleno8" localSheetId="18">#REF!</definedName>
    <definedName name="Relleno8">#REF!</definedName>
    <definedName name="Relleno9" localSheetId="20">#REF!</definedName>
    <definedName name="Relleno9" localSheetId="18">#REF!</definedName>
    <definedName name="Relleno9">#REF!</definedName>
    <definedName name="Vegetal10" localSheetId="20">#REF!</definedName>
    <definedName name="Vegetal10" localSheetId="18">#REF!</definedName>
    <definedName name="Vegetal10">#REF!</definedName>
    <definedName name="Vegetal11" localSheetId="20">#REF!</definedName>
    <definedName name="Vegetal11" localSheetId="18">#REF!</definedName>
    <definedName name="Vegetal11">#REF!</definedName>
    <definedName name="Vegetal12" localSheetId="20">#REF!</definedName>
    <definedName name="Vegetal12" localSheetId="18">#REF!</definedName>
    <definedName name="Vegetal12">#REF!</definedName>
    <definedName name="Vegetal13" localSheetId="20">#REF!</definedName>
    <definedName name="Vegetal13" localSheetId="18">#REF!</definedName>
    <definedName name="Vegetal13">#REF!</definedName>
    <definedName name="Vegetal14" localSheetId="20">#REF!</definedName>
    <definedName name="Vegetal14" localSheetId="18">#REF!</definedName>
    <definedName name="Vegetal14">#REF!</definedName>
    <definedName name="Vegetal15" localSheetId="20">#REF!</definedName>
    <definedName name="Vegetal15" localSheetId="18">#REF!</definedName>
    <definedName name="Vegetal15">#REF!</definedName>
    <definedName name="Vegetal16" localSheetId="20">#REF!</definedName>
    <definedName name="Vegetal16" localSheetId="18">#REF!</definedName>
    <definedName name="Vegetal16">#REF!</definedName>
    <definedName name="Vegetal17" localSheetId="20">#REF!</definedName>
    <definedName name="Vegetal17" localSheetId="18">#REF!</definedName>
    <definedName name="Vegetal17">#REF!</definedName>
    <definedName name="Vegetal18" localSheetId="20">#REF!</definedName>
    <definedName name="Vegetal18" localSheetId="18">#REF!</definedName>
    <definedName name="Vegetal18">#REF!</definedName>
    <definedName name="Vegetal19" localSheetId="20">#REF!</definedName>
    <definedName name="Vegetal19" localSheetId="18">#REF!</definedName>
    <definedName name="Vegetal19">#REF!</definedName>
    <definedName name="Vegetal20" localSheetId="20">#REF!</definedName>
    <definedName name="Vegetal20" localSheetId="18">#REF!</definedName>
    <definedName name="Vegetal20">#REF!</definedName>
    <definedName name="Vegetal21" localSheetId="20">#REF!</definedName>
    <definedName name="Vegetal21" localSheetId="18">#REF!</definedName>
    <definedName name="Vegetal21">#REF!</definedName>
    <definedName name="Vegetal22" localSheetId="20">#REF!</definedName>
    <definedName name="Vegetal22" localSheetId="18">#REF!</definedName>
    <definedName name="Vegetal22">#REF!</definedName>
    <definedName name="Vegetal23" localSheetId="20">#REF!</definedName>
    <definedName name="Vegetal23" localSheetId="18">#REF!</definedName>
    <definedName name="Vegetal23">#REF!</definedName>
    <definedName name="Vegetal24" localSheetId="20">#REF!</definedName>
    <definedName name="Vegetal24" localSheetId="18">#REF!</definedName>
    <definedName name="Vegetal24">#REF!</definedName>
    <definedName name="Vegetal6" localSheetId="20">#REF!</definedName>
    <definedName name="Vegetal6" localSheetId="18">#REF!</definedName>
    <definedName name="Vegetal6">#REF!</definedName>
    <definedName name="Vegetal7" localSheetId="20">#REF!</definedName>
    <definedName name="Vegetal7" localSheetId="18">#REF!</definedName>
    <definedName name="Vegetal7">#REF!</definedName>
    <definedName name="Vegetal8" localSheetId="20">#REF!</definedName>
    <definedName name="Vegetal8" localSheetId="18">#REF!</definedName>
    <definedName name="Vegetal8">#REF!</definedName>
    <definedName name="Vegetal9" localSheetId="20">#REF!</definedName>
    <definedName name="Vegetal9" localSheetId="18">#REF!</definedName>
    <definedName name="Vegetal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42" l="1"/>
  <c r="N173" i="23" l="1"/>
  <c r="N40" i="4"/>
  <c r="M40" i="4"/>
  <c r="E97" i="7" l="1"/>
  <c r="C36" i="7" l="1"/>
  <c r="E129" i="39"/>
  <c r="E128" i="39"/>
  <c r="F117" i="39"/>
  <c r="E115" i="39"/>
  <c r="E107" i="39"/>
  <c r="E106" i="39"/>
  <c r="E105" i="39"/>
  <c r="E103" i="39"/>
  <c r="C39" i="7" s="1"/>
  <c r="D103" i="39"/>
  <c r="E102" i="39"/>
  <c r="C41" i="7" s="1"/>
  <c r="C101" i="39"/>
  <c r="E100" i="39"/>
  <c r="C38" i="7" s="1"/>
  <c r="E98" i="39"/>
  <c r="F95" i="39"/>
  <c r="E95" i="39"/>
  <c r="D94" i="39"/>
  <c r="E94" i="39" s="1"/>
  <c r="F94" i="39" s="1"/>
  <c r="E93" i="39"/>
  <c r="F93" i="39" s="1"/>
  <c r="E92" i="39"/>
  <c r="F92" i="39" s="1"/>
  <c r="C91" i="39"/>
  <c r="E91" i="39" s="1"/>
  <c r="F91" i="39" s="1"/>
  <c r="E90" i="39"/>
  <c r="F90" i="39" s="1"/>
  <c r="E89" i="39"/>
  <c r="E88" i="39"/>
  <c r="E87" i="39"/>
  <c r="E86" i="39"/>
  <c r="C85" i="39"/>
  <c r="E85" i="39" s="1"/>
  <c r="E83" i="39"/>
  <c r="E82" i="39"/>
  <c r="E81" i="39"/>
  <c r="E80" i="39"/>
  <c r="E79" i="39"/>
  <c r="E78" i="39"/>
  <c r="E77" i="39"/>
  <c r="E76" i="39"/>
  <c r="D74" i="39"/>
  <c r="E74" i="39" s="1"/>
  <c r="E73" i="39" s="1"/>
  <c r="C30" i="7" s="1"/>
  <c r="E69" i="39"/>
  <c r="E68" i="39"/>
  <c r="E67" i="39"/>
  <c r="E66" i="39"/>
  <c r="E65" i="39"/>
  <c r="E64" i="39"/>
  <c r="E63" i="39"/>
  <c r="E62" i="39"/>
  <c r="E61" i="39"/>
  <c r="C59" i="39"/>
  <c r="E59" i="39" s="1"/>
  <c r="E58" i="39"/>
  <c r="E57" i="39"/>
  <c r="E55" i="39"/>
  <c r="C54" i="39"/>
  <c r="C84" i="39" s="1"/>
  <c r="E84" i="39" s="1"/>
  <c r="E53" i="39"/>
  <c r="E52" i="39"/>
  <c r="E51" i="39"/>
  <c r="E49" i="39"/>
  <c r="E48" i="39"/>
  <c r="E47" i="39"/>
  <c r="E46" i="39"/>
  <c r="E45" i="39"/>
  <c r="E44" i="39" s="1"/>
  <c r="C45" i="39"/>
  <c r="E43" i="39"/>
  <c r="D42" i="39"/>
  <c r="E42" i="39" s="1"/>
  <c r="E41" i="39"/>
  <c r="E40" i="39"/>
  <c r="E39" i="39" s="1"/>
  <c r="C25" i="7" s="1"/>
  <c r="E38" i="39"/>
  <c r="E37" i="39"/>
  <c r="E36" i="39"/>
  <c r="E35" i="39"/>
  <c r="E34" i="39"/>
  <c r="E33" i="39"/>
  <c r="E32" i="39"/>
  <c r="E31" i="39"/>
  <c r="E30" i="39" s="1"/>
  <c r="C24" i="7" s="1"/>
  <c r="E29" i="39"/>
  <c r="E28" i="39"/>
  <c r="E27" i="39"/>
  <c r="E26" i="39"/>
  <c r="E25" i="39" s="1"/>
  <c r="C23" i="7" s="1"/>
  <c r="E24" i="39"/>
  <c r="E23" i="39"/>
  <c r="E22" i="39"/>
  <c r="E21" i="39"/>
  <c r="E20" i="39"/>
  <c r="E19" i="39"/>
  <c r="E18" i="39"/>
  <c r="E17" i="39"/>
  <c r="D16" i="39"/>
  <c r="E16" i="39" s="1"/>
  <c r="E14" i="39" s="1"/>
  <c r="E15" i="39"/>
  <c r="E13" i="39"/>
  <c r="E12" i="39"/>
  <c r="E11" i="39"/>
  <c r="E10" i="39"/>
  <c r="E9" i="39"/>
  <c r="E8" i="39"/>
  <c r="F14" i="39" l="1"/>
  <c r="C22" i="7"/>
  <c r="F44" i="39"/>
  <c r="C26" i="7"/>
  <c r="E7" i="39"/>
  <c r="C21" i="7" s="1"/>
  <c r="F25" i="39"/>
  <c r="E104" i="39"/>
  <c r="E56" i="39"/>
  <c r="E96" i="39"/>
  <c r="E60" i="39"/>
  <c r="F30" i="39"/>
  <c r="F39" i="39"/>
  <c r="F73" i="39"/>
  <c r="E75" i="39"/>
  <c r="F75" i="39" s="1"/>
  <c r="E54" i="39"/>
  <c r="E119" i="39"/>
  <c r="F60" i="39" l="1"/>
  <c r="C29" i="7"/>
  <c r="F96" i="39"/>
  <c r="C31" i="7"/>
  <c r="F7" i="39"/>
  <c r="F56" i="39"/>
  <c r="C28" i="7"/>
  <c r="E50" i="39"/>
  <c r="C27" i="7" s="1"/>
  <c r="E71" i="39"/>
  <c r="F50" i="39" l="1"/>
  <c r="H71" i="39"/>
  <c r="I71" i="39" s="1"/>
  <c r="D99" i="39"/>
  <c r="F71" i="39"/>
  <c r="E99" i="39" l="1"/>
  <c r="C37" i="7" s="1"/>
  <c r="D101" i="39"/>
  <c r="E101" i="39" s="1"/>
  <c r="C40" i="7" s="1"/>
  <c r="E97" i="39" l="1"/>
  <c r="F97" i="39" l="1"/>
  <c r="E108" i="39"/>
  <c r="E110" i="39" l="1"/>
  <c r="F108" i="39"/>
  <c r="E112" i="39" l="1"/>
  <c r="E113" i="39" s="1"/>
  <c r="E118" i="39" l="1"/>
  <c r="E116" i="39"/>
  <c r="E120" i="39" s="1"/>
  <c r="E125" i="39" l="1"/>
  <c r="E126" i="39"/>
  <c r="C81" i="4" l="1"/>
  <c r="C79" i="4"/>
  <c r="D53" i="4"/>
  <c r="E53" i="4"/>
  <c r="F53" i="4"/>
  <c r="D37" i="21"/>
  <c r="C102" i="7"/>
  <c r="C110" i="7" s="1"/>
  <c r="C86" i="7"/>
  <c r="C70" i="7"/>
  <c r="C151" i="23"/>
  <c r="D151" i="23"/>
  <c r="E151" i="23"/>
  <c r="F151" i="23"/>
  <c r="G151" i="23"/>
  <c r="H151" i="23"/>
  <c r="I151" i="23"/>
  <c r="J151" i="23"/>
  <c r="K151" i="23"/>
  <c r="L151" i="23"/>
  <c r="M151" i="23"/>
  <c r="N151" i="23"/>
  <c r="O151" i="23"/>
  <c r="P151" i="23"/>
  <c r="Q151" i="23"/>
  <c r="R151" i="23"/>
  <c r="S151" i="23"/>
  <c r="T151" i="23"/>
  <c r="U151" i="23"/>
  <c r="V151" i="23"/>
  <c r="W151" i="23"/>
  <c r="X151" i="23"/>
  <c r="Y151" i="23"/>
  <c r="Z151" i="23"/>
  <c r="AA151" i="23"/>
  <c r="AB151" i="23"/>
  <c r="AC151" i="23"/>
  <c r="AD151" i="23"/>
  <c r="AE151" i="23"/>
  <c r="AF151" i="23"/>
  <c r="AG151" i="23"/>
  <c r="AH151" i="23"/>
  <c r="AI151" i="23"/>
  <c r="AJ151" i="23"/>
  <c r="AK151" i="23"/>
  <c r="AL151" i="23"/>
  <c r="AM151" i="23"/>
  <c r="AN151" i="23"/>
  <c r="AO151" i="23"/>
  <c r="AP151" i="23"/>
  <c r="AQ151" i="23"/>
  <c r="AR151" i="23"/>
  <c r="AS151" i="23"/>
  <c r="AT151" i="23"/>
  <c r="AU151" i="23"/>
  <c r="AV151" i="23"/>
  <c r="AW151" i="23"/>
  <c r="AX151" i="23"/>
  <c r="AY151" i="23"/>
  <c r="AZ151" i="23"/>
  <c r="BA151" i="23"/>
  <c r="BB151" i="23"/>
  <c r="BC151" i="23"/>
  <c r="BD151" i="23"/>
  <c r="BE151" i="23"/>
  <c r="BF151" i="23"/>
  <c r="BG151" i="23"/>
  <c r="BH151" i="23"/>
  <c r="BI151" i="23"/>
  <c r="BJ151" i="23"/>
  <c r="BK151" i="23"/>
  <c r="BL151" i="23"/>
  <c r="BM151" i="23"/>
  <c r="BN151" i="23"/>
  <c r="BO151" i="23"/>
  <c r="BP151" i="23"/>
  <c r="BQ151" i="23"/>
  <c r="BR151" i="23"/>
  <c r="BS151" i="23"/>
  <c r="BT151" i="23"/>
  <c r="BU151" i="23"/>
  <c r="BV151" i="23"/>
  <c r="BW151" i="23"/>
  <c r="BX151" i="23"/>
  <c r="BY151" i="23"/>
  <c r="BZ151" i="23"/>
  <c r="CA151" i="23"/>
  <c r="CB151" i="23"/>
  <c r="CC151" i="23"/>
  <c r="CD151" i="23"/>
  <c r="CE151" i="23"/>
  <c r="CF151" i="23"/>
  <c r="CG151" i="23"/>
  <c r="CH151" i="23"/>
  <c r="CI151" i="23"/>
  <c r="CJ151" i="23"/>
  <c r="B151" i="23"/>
  <c r="C158" i="23" l="1"/>
  <c r="D158" i="23"/>
  <c r="E158" i="23"/>
  <c r="F158" i="23"/>
  <c r="G158" i="23"/>
  <c r="H158" i="23"/>
  <c r="I158" i="23"/>
  <c r="J158" i="23"/>
  <c r="K158" i="23"/>
  <c r="L158" i="23"/>
  <c r="M158" i="23"/>
  <c r="N158" i="23"/>
  <c r="O158" i="23"/>
  <c r="P158" i="23"/>
  <c r="Q158" i="23"/>
  <c r="R158" i="23"/>
  <c r="S158" i="23"/>
  <c r="T158" i="23"/>
  <c r="U158" i="23"/>
  <c r="V158" i="23"/>
  <c r="W158" i="23"/>
  <c r="X158" i="23"/>
  <c r="Y158" i="23"/>
  <c r="Z158" i="23"/>
  <c r="AA158" i="23"/>
  <c r="AB158" i="23"/>
  <c r="AC158" i="23"/>
  <c r="AD158" i="23"/>
  <c r="AE158" i="23"/>
  <c r="AF158" i="23"/>
  <c r="AG158" i="23"/>
  <c r="AH158" i="23"/>
  <c r="AI158" i="23"/>
  <c r="AJ158" i="23"/>
  <c r="AK158" i="23"/>
  <c r="AL158" i="23"/>
  <c r="AM158" i="23"/>
  <c r="AN158" i="23"/>
  <c r="AO158" i="23"/>
  <c r="AP158" i="23"/>
  <c r="AQ158" i="23"/>
  <c r="AR158" i="23"/>
  <c r="AS158" i="23"/>
  <c r="AT158" i="23"/>
  <c r="AU158" i="23"/>
  <c r="AV158" i="23"/>
  <c r="AW158" i="23"/>
  <c r="AX158" i="23"/>
  <c r="AY158" i="23"/>
  <c r="AZ158" i="23"/>
  <c r="BA158" i="23"/>
  <c r="BB158" i="23"/>
  <c r="BC158" i="23"/>
  <c r="BD158" i="23"/>
  <c r="BE158" i="23"/>
  <c r="BF158" i="23"/>
  <c r="BG158" i="23"/>
  <c r="BH158" i="23"/>
  <c r="BI158" i="23"/>
  <c r="BJ158" i="23"/>
  <c r="BK158" i="23"/>
  <c r="BL158" i="23"/>
  <c r="BM158" i="23"/>
  <c r="BN158" i="23"/>
  <c r="BO158" i="23"/>
  <c r="BP158" i="23"/>
  <c r="BQ158" i="23"/>
  <c r="BR158" i="23"/>
  <c r="BS158" i="23"/>
  <c r="BT158" i="23"/>
  <c r="BU158" i="23"/>
  <c r="BV158" i="23"/>
  <c r="BW158" i="23"/>
  <c r="BX158" i="23"/>
  <c r="BY158" i="23"/>
  <c r="BZ158" i="23"/>
  <c r="CA158" i="23"/>
  <c r="CB158" i="23"/>
  <c r="CC158" i="23"/>
  <c r="CD158" i="23"/>
  <c r="CE158" i="23"/>
  <c r="CF158" i="23"/>
  <c r="CG158" i="23"/>
  <c r="CH158" i="23"/>
  <c r="CI158" i="23"/>
  <c r="CJ158" i="23"/>
  <c r="B158" i="23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D45" i="4"/>
  <c r="C173" i="23"/>
  <c r="C174" i="23" s="1"/>
  <c r="D173" i="23"/>
  <c r="D174" i="23" s="1"/>
  <c r="E173" i="23"/>
  <c r="E174" i="23" s="1"/>
  <c r="F173" i="23"/>
  <c r="F174" i="23" s="1"/>
  <c r="C45" i="4" l="1"/>
  <c r="E15" i="4"/>
  <c r="F15" i="4"/>
  <c r="G15" i="4"/>
  <c r="H15" i="4"/>
  <c r="D15" i="4"/>
  <c r="E10" i="4"/>
  <c r="F10" i="4"/>
  <c r="G10" i="4"/>
  <c r="H10" i="4"/>
  <c r="D10" i="4"/>
  <c r="C85" i="7"/>
  <c r="G5" i="14" s="1"/>
  <c r="C69" i="7"/>
  <c r="H83" i="23"/>
  <c r="I83" i="23"/>
  <c r="J83" i="23"/>
  <c r="K83" i="23"/>
  <c r="L83" i="23"/>
  <c r="M83" i="23"/>
  <c r="N83" i="23"/>
  <c r="O83" i="23"/>
  <c r="P83" i="23"/>
  <c r="Q83" i="23"/>
  <c r="R83" i="23"/>
  <c r="S83" i="23"/>
  <c r="T83" i="23"/>
  <c r="U83" i="23"/>
  <c r="V83" i="23"/>
  <c r="W83" i="23"/>
  <c r="X83" i="23"/>
  <c r="Y83" i="23"/>
  <c r="Z83" i="23"/>
  <c r="AA83" i="23"/>
  <c r="AB83" i="23"/>
  <c r="AC83" i="23"/>
  <c r="AD83" i="23"/>
  <c r="AE83" i="23"/>
  <c r="AF83" i="23"/>
  <c r="AG83" i="23"/>
  <c r="AH83" i="23"/>
  <c r="AI83" i="23"/>
  <c r="AJ83" i="23"/>
  <c r="AK83" i="23"/>
  <c r="AL83" i="23"/>
  <c r="AM83" i="23"/>
  <c r="AN83" i="23"/>
  <c r="AO83" i="23"/>
  <c r="AP83" i="23"/>
  <c r="AQ83" i="23"/>
  <c r="AR83" i="23"/>
  <c r="AS83" i="23"/>
  <c r="AT83" i="23"/>
  <c r="AU83" i="23"/>
  <c r="AV83" i="23"/>
  <c r="AW83" i="23"/>
  <c r="AX83" i="23"/>
  <c r="AY83" i="23"/>
  <c r="AZ83" i="23"/>
  <c r="BA83" i="23"/>
  <c r="BB83" i="23"/>
  <c r="BC83" i="23"/>
  <c r="BD83" i="23"/>
  <c r="BE83" i="23"/>
  <c r="BF83" i="23"/>
  <c r="BG83" i="23"/>
  <c r="BH83" i="23"/>
  <c r="BI83" i="23"/>
  <c r="BJ83" i="23"/>
  <c r="BK83" i="23"/>
  <c r="BL83" i="23"/>
  <c r="BM83" i="23"/>
  <c r="BN83" i="23"/>
  <c r="BO83" i="23"/>
  <c r="BP83" i="23"/>
  <c r="BQ83" i="23"/>
  <c r="BR83" i="23"/>
  <c r="BS83" i="23"/>
  <c r="BT83" i="23"/>
  <c r="BU83" i="23"/>
  <c r="BV83" i="23"/>
  <c r="BW83" i="23"/>
  <c r="BX83" i="23"/>
  <c r="BY83" i="23"/>
  <c r="BZ83" i="23"/>
  <c r="CA83" i="23"/>
  <c r="CB83" i="23"/>
  <c r="CC83" i="23"/>
  <c r="CD83" i="23"/>
  <c r="CE83" i="23"/>
  <c r="CF83" i="23"/>
  <c r="G83" i="23"/>
  <c r="G84" i="23" s="1"/>
  <c r="C5" i="31"/>
  <c r="C3" i="31"/>
  <c r="G6" i="14"/>
  <c r="C94" i="7"/>
  <c r="G128" i="38"/>
  <c r="G127" i="38"/>
  <c r="C128" i="38"/>
  <c r="C127" i="38"/>
  <c r="D169" i="23" l="1"/>
  <c r="H169" i="23"/>
  <c r="L169" i="23"/>
  <c r="P169" i="23"/>
  <c r="T169" i="23"/>
  <c r="X169" i="23"/>
  <c r="AB169" i="23"/>
  <c r="AF169" i="23"/>
  <c r="AJ169" i="23"/>
  <c r="AN169" i="23"/>
  <c r="AR169" i="23"/>
  <c r="AV169" i="23"/>
  <c r="B169" i="23"/>
  <c r="BB168" i="23"/>
  <c r="BF168" i="23"/>
  <c r="G169" i="23"/>
  <c r="K169" i="23"/>
  <c r="W169" i="23"/>
  <c r="AA169" i="23"/>
  <c r="AM169" i="23"/>
  <c r="AY169" i="23"/>
  <c r="BI168" i="23"/>
  <c r="E169" i="23"/>
  <c r="I169" i="23"/>
  <c r="M169" i="23"/>
  <c r="Q169" i="23"/>
  <c r="U169" i="23"/>
  <c r="Y169" i="23"/>
  <c r="AC169" i="23"/>
  <c r="AG169" i="23"/>
  <c r="AK169" i="23"/>
  <c r="AO169" i="23"/>
  <c r="AS169" i="23"/>
  <c r="AW169" i="23"/>
  <c r="BC168" i="23"/>
  <c r="BG168" i="23"/>
  <c r="C169" i="23"/>
  <c r="O169" i="23"/>
  <c r="AE169" i="23"/>
  <c r="AQ169" i="23"/>
  <c r="BA168" i="23"/>
  <c r="F169" i="23"/>
  <c r="J169" i="23"/>
  <c r="N169" i="23"/>
  <c r="R169" i="23"/>
  <c r="V169" i="23"/>
  <c r="Z169" i="23"/>
  <c r="AD169" i="23"/>
  <c r="AH169" i="23"/>
  <c r="AL169" i="23"/>
  <c r="AP169" i="23"/>
  <c r="AT169" i="23"/>
  <c r="AX169" i="23"/>
  <c r="AZ168" i="23"/>
  <c r="BD168" i="23"/>
  <c r="BH168" i="23"/>
  <c r="S169" i="23"/>
  <c r="AI169" i="23"/>
  <c r="AU169" i="23"/>
  <c r="BE168" i="23"/>
  <c r="C87" i="7"/>
  <c r="C89" i="7" s="1"/>
  <c r="F131" i="38"/>
  <c r="B130" i="38"/>
  <c r="G129" i="38"/>
  <c r="C129" i="38"/>
  <c r="C130" i="38"/>
  <c r="F8" i="16" s="1"/>
  <c r="C123" i="38"/>
  <c r="B5" i="38"/>
  <c r="B1" i="38"/>
  <c r="E61" i="4" l="1"/>
  <c r="F61" i="4"/>
  <c r="G61" i="4"/>
  <c r="H61" i="4"/>
  <c r="I61" i="4"/>
  <c r="J61" i="4"/>
  <c r="K61" i="4"/>
  <c r="L61" i="4"/>
  <c r="D61" i="4"/>
  <c r="C123" i="35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BU60" i="4"/>
  <c r="BV60" i="4"/>
  <c r="BX60" i="4"/>
  <c r="BY60" i="4"/>
  <c r="BZ60" i="4"/>
  <c r="CA60" i="4"/>
  <c r="CB60" i="4"/>
  <c r="CC60" i="4"/>
  <c r="CD60" i="4"/>
  <c r="CE60" i="4"/>
  <c r="CF60" i="4"/>
  <c r="CG60" i="4"/>
  <c r="CH60" i="4"/>
  <c r="CJ60" i="4"/>
  <c r="CK60" i="4"/>
  <c r="CL60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E14" i="4"/>
  <c r="F14" i="4"/>
  <c r="G14" i="4"/>
  <c r="H14" i="4"/>
  <c r="CL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E9" i="4"/>
  <c r="F9" i="4"/>
  <c r="G9" i="4"/>
  <c r="H9" i="4"/>
  <c r="CD134" i="23"/>
  <c r="CE134" i="23"/>
  <c r="CF134" i="23"/>
  <c r="CG134" i="23"/>
  <c r="CH134" i="23"/>
  <c r="CI134" i="23"/>
  <c r="CI137" i="23" s="1"/>
  <c r="CJ134" i="23"/>
  <c r="CD136" i="23"/>
  <c r="CE136" i="23"/>
  <c r="CF136" i="23"/>
  <c r="CG136" i="23"/>
  <c r="CH136" i="23"/>
  <c r="CI136" i="23"/>
  <c r="CJ136" i="23"/>
  <c r="CD109" i="23"/>
  <c r="CE109" i="23"/>
  <c r="CF109" i="23"/>
  <c r="CG109" i="23"/>
  <c r="CG112" i="23" s="1"/>
  <c r="CG114" i="23" s="1"/>
  <c r="CH109" i="23"/>
  <c r="CI109" i="23"/>
  <c r="CJ109" i="23"/>
  <c r="CD111" i="23"/>
  <c r="CE111" i="23"/>
  <c r="CF111" i="23"/>
  <c r="CG111" i="23"/>
  <c r="CH111" i="23"/>
  <c r="CI111" i="23"/>
  <c r="CJ111" i="23"/>
  <c r="CD96" i="23"/>
  <c r="CE96" i="23"/>
  <c r="CF96" i="23"/>
  <c r="CB9" i="23"/>
  <c r="CB10" i="23" s="1"/>
  <c r="CC9" i="23"/>
  <c r="CD9" i="23"/>
  <c r="CD10" i="23" s="1"/>
  <c r="CE9" i="23"/>
  <c r="CE10" i="23" s="1"/>
  <c r="CF9" i="23"/>
  <c r="CF10" i="23" s="1"/>
  <c r="CG9" i="23"/>
  <c r="CG10" i="23" s="1"/>
  <c r="CG12" i="23" s="1"/>
  <c r="CH9" i="23"/>
  <c r="CH10" i="23" s="1"/>
  <c r="CI9" i="23"/>
  <c r="CJ9" i="23"/>
  <c r="CJ10" i="23" s="1"/>
  <c r="CJ12" i="23" s="1"/>
  <c r="CC10" i="23"/>
  <c r="CC12" i="23" s="1"/>
  <c r="CI10" i="23"/>
  <c r="CJ13" i="23" s="1"/>
  <c r="CD14" i="23"/>
  <c r="CD57" i="23"/>
  <c r="CE57" i="23"/>
  <c r="CF57" i="23"/>
  <c r="CG57" i="23"/>
  <c r="CH57" i="23"/>
  <c r="CI57" i="23"/>
  <c r="CJ57" i="23"/>
  <c r="G50" i="7"/>
  <c r="G57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BU31" i="23"/>
  <c r="BV31" i="23"/>
  <c r="BW31" i="23"/>
  <c r="BX31" i="23"/>
  <c r="BY31" i="23"/>
  <c r="BZ31" i="23"/>
  <c r="CA31" i="23"/>
  <c r="CB31" i="23"/>
  <c r="CC31" i="23"/>
  <c r="CD31" i="23"/>
  <c r="CE31" i="23"/>
  <c r="CF31" i="23"/>
  <c r="CG31" i="23"/>
  <c r="CH31" i="23"/>
  <c r="CI31" i="23"/>
  <c r="CJ31" i="23"/>
  <c r="CK31" i="23"/>
  <c r="G31" i="23"/>
  <c r="C7" i="31"/>
  <c r="C6" i="31"/>
  <c r="C4" i="31"/>
  <c r="CA8" i="31"/>
  <c r="BZ8" i="31"/>
  <c r="BY8" i="31"/>
  <c r="BX8" i="31"/>
  <c r="BW8" i="31"/>
  <c r="BV8" i="31"/>
  <c r="BU8" i="31"/>
  <c r="BT8" i="31"/>
  <c r="BS8" i="31"/>
  <c r="BR8" i="31"/>
  <c r="BQ8" i="31"/>
  <c r="BP8" i="31"/>
  <c r="BO8" i="31"/>
  <c r="CG137" i="23" l="1"/>
  <c r="CG139" i="23" s="1"/>
  <c r="CJ137" i="23"/>
  <c r="CJ139" i="23" s="1"/>
  <c r="CF137" i="23"/>
  <c r="CG140" i="23" s="1"/>
  <c r="CI112" i="23"/>
  <c r="CE112" i="23"/>
  <c r="CJ119" i="23" s="1"/>
  <c r="CE12" i="23"/>
  <c r="CG14" i="23"/>
  <c r="CF13" i="23"/>
  <c r="CI16" i="23"/>
  <c r="CH15" i="23"/>
  <c r="CJ17" i="23"/>
  <c r="CH112" i="23"/>
  <c r="CH114" i="23" s="1"/>
  <c r="CJ112" i="23"/>
  <c r="CJ114" i="23" s="1"/>
  <c r="CF112" i="23"/>
  <c r="CG115" i="23" s="1"/>
  <c r="CI139" i="23"/>
  <c r="CJ140" i="23"/>
  <c r="CE137" i="23"/>
  <c r="CI143" i="23" s="1"/>
  <c r="CF12" i="23"/>
  <c r="CH14" i="23"/>
  <c r="CJ16" i="23"/>
  <c r="CG13" i="23"/>
  <c r="CI15" i="23"/>
  <c r="CF16" i="23"/>
  <c r="CG17" i="23"/>
  <c r="CH18" i="23"/>
  <c r="CC13" i="23"/>
  <c r="CE15" i="23"/>
  <c r="CI114" i="23"/>
  <c r="CJ115" i="23"/>
  <c r="CI19" i="23"/>
  <c r="CB12" i="23"/>
  <c r="CI12" i="23"/>
  <c r="CD112" i="23"/>
  <c r="CG117" i="23" s="1"/>
  <c r="CH137" i="23"/>
  <c r="CH139" i="23" s="1"/>
  <c r="CD137" i="23"/>
  <c r="CD139" i="23" s="1"/>
  <c r="I16" i="27"/>
  <c r="CF139" i="23"/>
  <c r="CH141" i="23"/>
  <c r="CI142" i="23"/>
  <c r="CJ143" i="23"/>
  <c r="CJ142" i="23"/>
  <c r="CI141" i="23"/>
  <c r="CH140" i="23"/>
  <c r="CF114" i="23"/>
  <c r="CH116" i="23"/>
  <c r="CI117" i="23"/>
  <c r="CJ118" i="23"/>
  <c r="CJ116" i="23"/>
  <c r="CJ117" i="23"/>
  <c r="CI116" i="23"/>
  <c r="CH115" i="23"/>
  <c r="CG15" i="23"/>
  <c r="CI17" i="23"/>
  <c r="CD12" i="23"/>
  <c r="CF14" i="23"/>
  <c r="CH16" i="23"/>
  <c r="CJ18" i="23"/>
  <c r="CE13" i="23"/>
  <c r="CI13" i="23"/>
  <c r="CH12" i="23"/>
  <c r="CJ14" i="23"/>
  <c r="CJ19" i="23"/>
  <c r="CH17" i="23"/>
  <c r="CJ15" i="23"/>
  <c r="CF15" i="23"/>
  <c r="CH13" i="23"/>
  <c r="CD13" i="23"/>
  <c r="CI18" i="23"/>
  <c r="CG16" i="23"/>
  <c r="CI14" i="23"/>
  <c r="CE14" i="23"/>
  <c r="CH117" i="23" l="1"/>
  <c r="CG116" i="23"/>
  <c r="CF140" i="23"/>
  <c r="CG142" i="23"/>
  <c r="CF115" i="23"/>
  <c r="CJ141" i="23"/>
  <c r="CI118" i="23"/>
  <c r="CE114" i="23"/>
  <c r="CJ120" i="23"/>
  <c r="CJ122" i="23" s="1"/>
  <c r="CE115" i="23"/>
  <c r="CI119" i="23"/>
  <c r="CH118" i="23"/>
  <c r="CF116" i="23"/>
  <c r="CD114" i="23"/>
  <c r="CI115" i="23"/>
  <c r="CI140" i="23"/>
  <c r="CJ20" i="23"/>
  <c r="CL9" i="4" s="1"/>
  <c r="CJ144" i="23"/>
  <c r="CH142" i="23"/>
  <c r="CE139" i="23"/>
  <c r="CG141" i="23"/>
  <c r="CI144" i="23"/>
  <c r="CF141" i="23"/>
  <c r="CJ145" i="23"/>
  <c r="CE140" i="23"/>
  <c r="CH143" i="23"/>
  <c r="CH20" i="23"/>
  <c r="CJ9" i="4" s="1"/>
  <c r="CI20" i="23"/>
  <c r="CK9" i="4" s="1"/>
  <c r="BQ80" i="4"/>
  <c r="BR80" i="4"/>
  <c r="BS80" i="4"/>
  <c r="BT80" i="4"/>
  <c r="BQ60" i="4"/>
  <c r="BR60" i="4"/>
  <c r="BS60" i="4"/>
  <c r="BT60" i="4"/>
  <c r="BQ62" i="4"/>
  <c r="BR62" i="4"/>
  <c r="BS62" i="4"/>
  <c r="BT62" i="4"/>
  <c r="BQ63" i="4"/>
  <c r="BR63" i="4"/>
  <c r="BS63" i="4"/>
  <c r="BT63" i="4"/>
  <c r="BQ64" i="4"/>
  <c r="BR64" i="4"/>
  <c r="BS64" i="4"/>
  <c r="BT64" i="4"/>
  <c r="BQ65" i="4"/>
  <c r="BR65" i="4"/>
  <c r="BS65" i="4"/>
  <c r="BT65" i="4"/>
  <c r="BQ66" i="4"/>
  <c r="BR66" i="4"/>
  <c r="BS66" i="4"/>
  <c r="BT66" i="4"/>
  <c r="D38" i="21"/>
  <c r="G127" i="35"/>
  <c r="C127" i="35"/>
  <c r="CJ147" i="23" l="1"/>
  <c r="A25" i="26"/>
  <c r="E85" i="21" l="1"/>
  <c r="D85" i="21"/>
  <c r="D86" i="21"/>
  <c r="E86" i="21"/>
  <c r="B86" i="21"/>
  <c r="B80" i="21"/>
  <c r="B88" i="21" s="1"/>
  <c r="B79" i="21"/>
  <c r="B87" i="21" s="1"/>
  <c r="D78" i="21"/>
  <c r="D73" i="21"/>
  <c r="E60" i="4" l="1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X60" i="4"/>
  <c r="Y60" i="4"/>
  <c r="Z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Z60" i="4"/>
  <c r="BA60" i="4"/>
  <c r="BB60" i="4"/>
  <c r="BC60" i="4"/>
  <c r="BD60" i="4"/>
  <c r="BE60" i="4"/>
  <c r="BF60" i="4"/>
  <c r="BG60" i="4"/>
  <c r="BH60" i="4"/>
  <c r="BI60" i="4"/>
  <c r="BJ60" i="4"/>
  <c r="BL60" i="4"/>
  <c r="BM60" i="4"/>
  <c r="BN60" i="4"/>
  <c r="BO60" i="4"/>
  <c r="BP60" i="4"/>
  <c r="D60" i="4"/>
  <c r="A186" i="23"/>
  <c r="A182" i="23" s="1"/>
  <c r="CI60" i="4" l="1"/>
  <c r="BW60" i="4"/>
  <c r="E78" i="4"/>
  <c r="F78" i="4"/>
  <c r="G78" i="4"/>
  <c r="H78" i="4"/>
  <c r="E80" i="4"/>
  <c r="F80" i="4"/>
  <c r="G80" i="4"/>
  <c r="H80" i="4"/>
  <c r="I80" i="4"/>
  <c r="J80" i="4"/>
  <c r="K80" i="4"/>
  <c r="L80" i="4"/>
  <c r="M80" i="4"/>
  <c r="N80" i="4"/>
  <c r="O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E54" i="4"/>
  <c r="F54" i="4"/>
  <c r="E55" i="4"/>
  <c r="F55" i="4"/>
  <c r="E56" i="4"/>
  <c r="F56" i="4"/>
  <c r="E57" i="4"/>
  <c r="F57" i="4"/>
  <c r="E58" i="4"/>
  <c r="F58" i="4"/>
  <c r="E59" i="4"/>
  <c r="F59" i="4"/>
  <c r="G59" i="4"/>
  <c r="H59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E67" i="4"/>
  <c r="F67" i="4"/>
  <c r="D44" i="4"/>
  <c r="E44" i="4"/>
  <c r="F44" i="4"/>
  <c r="G44" i="4"/>
  <c r="H44" i="4"/>
  <c r="I44" i="4"/>
  <c r="J44" i="4"/>
  <c r="K44" i="4"/>
  <c r="E31" i="4"/>
  <c r="E32" i="4"/>
  <c r="F32" i="4"/>
  <c r="E33" i="4"/>
  <c r="F33" i="4"/>
  <c r="E34" i="4"/>
  <c r="F34" i="4"/>
  <c r="G34" i="4"/>
  <c r="E35" i="4"/>
  <c r="F35" i="4"/>
  <c r="G35" i="4"/>
  <c r="H35" i="4"/>
  <c r="I35" i="4"/>
  <c r="E36" i="4"/>
  <c r="F36" i="4"/>
  <c r="G36" i="4"/>
  <c r="E37" i="4"/>
  <c r="F37" i="4"/>
  <c r="G37" i="4"/>
  <c r="E38" i="4"/>
  <c r="F38" i="4"/>
  <c r="G38" i="4"/>
  <c r="H38" i="4"/>
  <c r="I38" i="4"/>
  <c r="J38" i="4"/>
  <c r="E39" i="4"/>
  <c r="F39" i="4"/>
  <c r="G39" i="4"/>
  <c r="H39" i="4"/>
  <c r="I39" i="4"/>
  <c r="J39" i="4"/>
  <c r="K39" i="4"/>
  <c r="L39" i="4"/>
  <c r="E40" i="4"/>
  <c r="F40" i="4"/>
  <c r="G40" i="4"/>
  <c r="H40" i="4"/>
  <c r="I40" i="4"/>
  <c r="J40" i="4"/>
  <c r="K40" i="4"/>
  <c r="L40" i="4"/>
  <c r="E41" i="4"/>
  <c r="F41" i="4"/>
  <c r="G41" i="4"/>
  <c r="H41" i="4"/>
  <c r="I41" i="4"/>
  <c r="J41" i="4"/>
  <c r="K41" i="4"/>
  <c r="L41" i="4"/>
  <c r="H83" i="4" l="1"/>
  <c r="H84" i="4" s="1"/>
  <c r="G83" i="4"/>
  <c r="G84" i="4" s="1"/>
  <c r="F83" i="4"/>
  <c r="F84" i="4" s="1"/>
  <c r="E83" i="4"/>
  <c r="E84" i="4" s="1"/>
  <c r="C12" i="11"/>
  <c r="O49" i="7"/>
  <c r="P49" i="7" s="1"/>
  <c r="R49" i="7" s="1"/>
  <c r="G49" i="7" s="1"/>
  <c r="G51" i="7"/>
  <c r="N61" i="4" l="1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BV61" i="4"/>
  <c r="BZ61" i="4"/>
  <c r="CD61" i="4"/>
  <c r="CH61" i="4"/>
  <c r="CL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BW61" i="4"/>
  <c r="CA61" i="4"/>
  <c r="CE61" i="4"/>
  <c r="CI61" i="4"/>
  <c r="P61" i="4"/>
  <c r="T61" i="4"/>
  <c r="X61" i="4"/>
  <c r="AB61" i="4"/>
  <c r="AF61" i="4"/>
  <c r="AJ61" i="4"/>
  <c r="AN61" i="4"/>
  <c r="AR61" i="4"/>
  <c r="AV61" i="4"/>
  <c r="AZ61" i="4"/>
  <c r="BD61" i="4"/>
  <c r="BH61" i="4"/>
  <c r="BL61" i="4"/>
  <c r="BP61" i="4"/>
  <c r="BT61" i="4"/>
  <c r="BX61" i="4"/>
  <c r="CB61" i="4"/>
  <c r="CF61" i="4"/>
  <c r="CJ61" i="4"/>
  <c r="M61" i="4"/>
  <c r="Q61" i="4"/>
  <c r="U61" i="4"/>
  <c r="Y61" i="4"/>
  <c r="AC61" i="4"/>
  <c r="AG61" i="4"/>
  <c r="AK61" i="4"/>
  <c r="AO61" i="4"/>
  <c r="AS61" i="4"/>
  <c r="AW61" i="4"/>
  <c r="BA61" i="4"/>
  <c r="BE61" i="4"/>
  <c r="BI61" i="4"/>
  <c r="BM61" i="4"/>
  <c r="BQ61" i="4"/>
  <c r="BU61" i="4"/>
  <c r="BY61" i="4"/>
  <c r="CC61" i="4"/>
  <c r="CG61" i="4"/>
  <c r="CK61" i="4"/>
  <c r="D80" i="4"/>
  <c r="D78" i="4"/>
  <c r="C61" i="4" l="1"/>
  <c r="D19" i="20"/>
  <c r="D16" i="20"/>
  <c r="D14" i="20"/>
  <c r="D12" i="20"/>
  <c r="D11" i="20"/>
  <c r="D10" i="20"/>
  <c r="M9" i="20"/>
  <c r="I9" i="20"/>
  <c r="D9" i="20"/>
  <c r="BX9" i="20" s="1"/>
  <c r="D38" i="4"/>
  <c r="D37" i="4"/>
  <c r="D36" i="4"/>
  <c r="D35" i="4"/>
  <c r="D34" i="4"/>
  <c r="D33" i="4"/>
  <c r="D32" i="4"/>
  <c r="D31" i="4"/>
  <c r="D41" i="4"/>
  <c r="D9" i="4"/>
  <c r="D14" i="4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BU57" i="23"/>
  <c r="BV57" i="23"/>
  <c r="BW57" i="23"/>
  <c r="G58" i="23"/>
  <c r="G32" i="23"/>
  <c r="G8" i="23"/>
  <c r="H8" i="23" s="1"/>
  <c r="I8" i="23" s="1"/>
  <c r="J8" i="23" s="1"/>
  <c r="K8" i="23" s="1"/>
  <c r="L8" i="23" s="1"/>
  <c r="M8" i="23" s="1"/>
  <c r="N8" i="23" s="1"/>
  <c r="O8" i="23" s="1"/>
  <c r="P8" i="23" s="1"/>
  <c r="Q8" i="23" s="1"/>
  <c r="R8" i="23" s="1"/>
  <c r="S8" i="23" s="1"/>
  <c r="T8" i="23" s="1"/>
  <c r="U8" i="23" s="1"/>
  <c r="V8" i="23" s="1"/>
  <c r="W8" i="23" s="1"/>
  <c r="G128" i="35"/>
  <c r="C128" i="35"/>
  <c r="B2" i="35"/>
  <c r="G128" i="37"/>
  <c r="C128" i="37"/>
  <c r="B127" i="37"/>
  <c r="G126" i="37"/>
  <c r="C126" i="37"/>
  <c r="G125" i="37"/>
  <c r="C125" i="37"/>
  <c r="B5" i="37"/>
  <c r="B3" i="37" s="1"/>
  <c r="B1" i="37"/>
  <c r="Y9" i="20" l="1"/>
  <c r="AO9" i="20"/>
  <c r="BE9" i="20"/>
  <c r="BU9" i="20"/>
  <c r="BU34" i="4"/>
  <c r="BY34" i="4"/>
  <c r="CC34" i="4"/>
  <c r="CG34" i="4"/>
  <c r="CK34" i="4"/>
  <c r="BV34" i="4"/>
  <c r="BZ34" i="4"/>
  <c r="CD34" i="4"/>
  <c r="CH34" i="4"/>
  <c r="CL34" i="4"/>
  <c r="BW34" i="4"/>
  <c r="CA34" i="4"/>
  <c r="CE34" i="4"/>
  <c r="CI34" i="4"/>
  <c r="BX34" i="4"/>
  <c r="CB34" i="4"/>
  <c r="CF34" i="4"/>
  <c r="CJ34" i="4"/>
  <c r="BT34" i="4"/>
  <c r="BQ34" i="4"/>
  <c r="BR34" i="4"/>
  <c r="BS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J34" i="4"/>
  <c r="N34" i="4"/>
  <c r="R34" i="4"/>
  <c r="V34" i="4"/>
  <c r="Z34" i="4"/>
  <c r="AD34" i="4"/>
  <c r="AH34" i="4"/>
  <c r="AL34" i="4"/>
  <c r="AP34" i="4"/>
  <c r="AT34" i="4"/>
  <c r="AX34" i="4"/>
  <c r="BB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BJ34" i="4"/>
  <c r="BK34" i="4"/>
  <c r="BF34" i="4"/>
  <c r="BN34" i="4"/>
  <c r="BG34" i="4"/>
  <c r="BO34" i="4"/>
  <c r="AC9" i="20"/>
  <c r="AS9" i="20"/>
  <c r="BI9" i="20"/>
  <c r="F30" i="4"/>
  <c r="J30" i="4"/>
  <c r="N30" i="4"/>
  <c r="R30" i="4"/>
  <c r="V30" i="4"/>
  <c r="Z30" i="4"/>
  <c r="AD30" i="4"/>
  <c r="AH30" i="4"/>
  <c r="AL30" i="4"/>
  <c r="G30" i="4"/>
  <c r="K30" i="4"/>
  <c r="O30" i="4"/>
  <c r="S30" i="4"/>
  <c r="W30" i="4"/>
  <c r="AA30" i="4"/>
  <c r="AE30" i="4"/>
  <c r="AI30" i="4"/>
  <c r="AM30" i="4"/>
  <c r="D30" i="4"/>
  <c r="H30" i="4"/>
  <c r="L30" i="4"/>
  <c r="P30" i="4"/>
  <c r="T30" i="4"/>
  <c r="X30" i="4"/>
  <c r="AB30" i="4"/>
  <c r="AF30" i="4"/>
  <c r="AJ30" i="4"/>
  <c r="AN30" i="4"/>
  <c r="E30" i="4"/>
  <c r="I30" i="4"/>
  <c r="M30" i="4"/>
  <c r="Q30" i="4"/>
  <c r="U30" i="4"/>
  <c r="Y30" i="4"/>
  <c r="AC30" i="4"/>
  <c r="AG30" i="4"/>
  <c r="AK30" i="4"/>
  <c r="AO30" i="4"/>
  <c r="AQ30" i="4"/>
  <c r="AU30" i="4"/>
  <c r="AY30" i="4"/>
  <c r="BC30" i="4"/>
  <c r="BG30" i="4"/>
  <c r="BK30" i="4"/>
  <c r="BO30" i="4"/>
  <c r="AR30" i="4"/>
  <c r="AV30" i="4"/>
  <c r="AZ30" i="4"/>
  <c r="BD30" i="4"/>
  <c r="BH30" i="4"/>
  <c r="BL30" i="4"/>
  <c r="BP30" i="4"/>
  <c r="AS30" i="4"/>
  <c r="AW30" i="4"/>
  <c r="BA30" i="4"/>
  <c r="BE30" i="4"/>
  <c r="BI30" i="4"/>
  <c r="BM30" i="4"/>
  <c r="AP30" i="4"/>
  <c r="AT30" i="4"/>
  <c r="AX30" i="4"/>
  <c r="BB30" i="4"/>
  <c r="BF30" i="4"/>
  <c r="BJ30" i="4"/>
  <c r="BN30" i="4"/>
  <c r="BU36" i="4"/>
  <c r="BY36" i="4"/>
  <c r="CC36" i="4"/>
  <c r="CG36" i="4"/>
  <c r="CK36" i="4"/>
  <c r="BV36" i="4"/>
  <c r="BZ36" i="4"/>
  <c r="CD36" i="4"/>
  <c r="CH36" i="4"/>
  <c r="CL36" i="4"/>
  <c r="BW36" i="4"/>
  <c r="CA36" i="4"/>
  <c r="CE36" i="4"/>
  <c r="CI36" i="4"/>
  <c r="BX36" i="4"/>
  <c r="CB36" i="4"/>
  <c r="CF36" i="4"/>
  <c r="CJ36" i="4"/>
  <c r="BT36" i="4"/>
  <c r="BQ36" i="4"/>
  <c r="BR36" i="4"/>
  <c r="BS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O36" i="4"/>
  <c r="W36" i="4"/>
  <c r="AE36" i="4"/>
  <c r="AM36" i="4"/>
  <c r="AU36" i="4"/>
  <c r="BC36" i="4"/>
  <c r="BK36" i="4"/>
  <c r="R36" i="4"/>
  <c r="Z36" i="4"/>
  <c r="AH36" i="4"/>
  <c r="AP36" i="4"/>
  <c r="AX36" i="4"/>
  <c r="BF36" i="4"/>
  <c r="BN36" i="4"/>
  <c r="K36" i="4"/>
  <c r="S36" i="4"/>
  <c r="AA36" i="4"/>
  <c r="AI36" i="4"/>
  <c r="AQ36" i="4"/>
  <c r="AY36" i="4"/>
  <c r="BG36" i="4"/>
  <c r="BO36" i="4"/>
  <c r="N36" i="4"/>
  <c r="V36" i="4"/>
  <c r="AD36" i="4"/>
  <c r="AL36" i="4"/>
  <c r="AT36" i="4"/>
  <c r="BB36" i="4"/>
  <c r="BJ36" i="4"/>
  <c r="Q9" i="20"/>
  <c r="AG9" i="20"/>
  <c r="AW9" i="20"/>
  <c r="BM9" i="20"/>
  <c r="BW31" i="4"/>
  <c r="CA31" i="4"/>
  <c r="CE31" i="4"/>
  <c r="CI31" i="4"/>
  <c r="BX31" i="4"/>
  <c r="CB31" i="4"/>
  <c r="CF31" i="4"/>
  <c r="CJ31" i="4"/>
  <c r="BU31" i="4"/>
  <c r="BY31" i="4"/>
  <c r="CC31" i="4"/>
  <c r="CG31" i="4"/>
  <c r="CK31" i="4"/>
  <c r="BV31" i="4"/>
  <c r="BZ31" i="4"/>
  <c r="CD31" i="4"/>
  <c r="CH31" i="4"/>
  <c r="CL31" i="4"/>
  <c r="BT31" i="4"/>
  <c r="BS31" i="4"/>
  <c r="BQ31" i="4"/>
  <c r="BR31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BW39" i="4"/>
  <c r="CA39" i="4"/>
  <c r="CE39" i="4"/>
  <c r="CI39" i="4"/>
  <c r="BX39" i="4"/>
  <c r="CB39" i="4"/>
  <c r="CF39" i="4"/>
  <c r="CJ39" i="4"/>
  <c r="BU39" i="4"/>
  <c r="BY39" i="4"/>
  <c r="CC39" i="4"/>
  <c r="CG39" i="4"/>
  <c r="CK39" i="4"/>
  <c r="BV39" i="4"/>
  <c r="BZ39" i="4"/>
  <c r="CD39" i="4"/>
  <c r="CH39" i="4"/>
  <c r="CL39" i="4"/>
  <c r="BT39" i="4"/>
  <c r="BQ39" i="4"/>
  <c r="BR39" i="4"/>
  <c r="BS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6" i="37"/>
  <c r="E116" i="37" s="1"/>
  <c r="C127" i="37"/>
  <c r="U9" i="20"/>
  <c r="AK9" i="20"/>
  <c r="BA9" i="20"/>
  <c r="BQ9" i="20"/>
  <c r="BU32" i="4"/>
  <c r="BY32" i="4"/>
  <c r="CC32" i="4"/>
  <c r="CG32" i="4"/>
  <c r="CK32" i="4"/>
  <c r="BV32" i="4"/>
  <c r="BZ32" i="4"/>
  <c r="CD32" i="4"/>
  <c r="CH32" i="4"/>
  <c r="CL32" i="4"/>
  <c r="BW32" i="4"/>
  <c r="CA32" i="4"/>
  <c r="CE32" i="4"/>
  <c r="CI32" i="4"/>
  <c r="BX32" i="4"/>
  <c r="CB32" i="4"/>
  <c r="CF32" i="4"/>
  <c r="CJ32" i="4"/>
  <c r="BT32" i="4"/>
  <c r="BQ32" i="4"/>
  <c r="BR32" i="4"/>
  <c r="BS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H58" i="23"/>
  <c r="I58" i="23"/>
  <c r="H32" i="23"/>
  <c r="D39" i="4"/>
  <c r="J9" i="20"/>
  <c r="N9" i="20"/>
  <c r="R9" i="20"/>
  <c r="V9" i="20"/>
  <c r="Z9" i="20"/>
  <c r="AD9" i="20"/>
  <c r="AH9" i="20"/>
  <c r="AL9" i="20"/>
  <c r="AP9" i="20"/>
  <c r="AT9" i="20"/>
  <c r="AX9" i="20"/>
  <c r="BB9" i="20"/>
  <c r="BF9" i="20"/>
  <c r="BJ9" i="20"/>
  <c r="BN9" i="20"/>
  <c r="BR9" i="20"/>
  <c r="BV9" i="20"/>
  <c r="G9" i="20"/>
  <c r="K9" i="20"/>
  <c r="O9" i="20"/>
  <c r="S9" i="20"/>
  <c r="W9" i="20"/>
  <c r="AA9" i="20"/>
  <c r="AE9" i="20"/>
  <c r="AI9" i="20"/>
  <c r="AM9" i="20"/>
  <c r="AQ9" i="20"/>
  <c r="AU9" i="20"/>
  <c r="AY9" i="20"/>
  <c r="BC9" i="20"/>
  <c r="BG9" i="20"/>
  <c r="BK9" i="20"/>
  <c r="BO9" i="20"/>
  <c r="BS9" i="20"/>
  <c r="BW9" i="20"/>
  <c r="H9" i="20"/>
  <c r="L9" i="20"/>
  <c r="P9" i="20"/>
  <c r="T9" i="20"/>
  <c r="X9" i="20"/>
  <c r="AB9" i="20"/>
  <c r="AF9" i="20"/>
  <c r="AJ9" i="20"/>
  <c r="AN9" i="20"/>
  <c r="AR9" i="20"/>
  <c r="AV9" i="20"/>
  <c r="AZ9" i="20"/>
  <c r="BD9" i="20"/>
  <c r="BH9" i="20"/>
  <c r="BL9" i="20"/>
  <c r="BP9" i="20"/>
  <c r="BT9" i="20"/>
  <c r="D120" i="37"/>
  <c r="D116" i="37"/>
  <c r="F116" i="37" s="1"/>
  <c r="D112" i="37"/>
  <c r="D108" i="37"/>
  <c r="D104" i="37"/>
  <c r="D100" i="37"/>
  <c r="D96" i="37"/>
  <c r="D92" i="37"/>
  <c r="D88" i="37"/>
  <c r="D84" i="37"/>
  <c r="D80" i="37"/>
  <c r="D76" i="37"/>
  <c r="D72" i="37"/>
  <c r="D68" i="37"/>
  <c r="D64" i="37"/>
  <c r="D60" i="37"/>
  <c r="D56" i="37"/>
  <c r="D52" i="37"/>
  <c r="D48" i="37"/>
  <c r="D44" i="37"/>
  <c r="D40" i="37"/>
  <c r="D36" i="37"/>
  <c r="D32" i="37"/>
  <c r="D28" i="37"/>
  <c r="D24" i="37"/>
  <c r="D20" i="37"/>
  <c r="D121" i="37"/>
  <c r="D117" i="37"/>
  <c r="D113" i="37"/>
  <c r="D109" i="37"/>
  <c r="D105" i="37"/>
  <c r="D101" i="37"/>
  <c r="D97" i="37"/>
  <c r="D93" i="37"/>
  <c r="D89" i="37"/>
  <c r="D85" i="37"/>
  <c r="D81" i="37"/>
  <c r="D77" i="37"/>
  <c r="D73" i="37"/>
  <c r="D69" i="37"/>
  <c r="D65" i="37"/>
  <c r="D61" i="37"/>
  <c r="D57" i="37"/>
  <c r="D53" i="37"/>
  <c r="D49" i="37"/>
  <c r="D45" i="37"/>
  <c r="D41" i="37"/>
  <c r="D37" i="37"/>
  <c r="D33" i="37"/>
  <c r="D29" i="37"/>
  <c r="D25" i="37"/>
  <c r="D21" i="37"/>
  <c r="D17" i="37"/>
  <c r="D122" i="37"/>
  <c r="D118" i="37"/>
  <c r="D114" i="37"/>
  <c r="D110" i="37"/>
  <c r="D106" i="37"/>
  <c r="D102" i="37"/>
  <c r="D98" i="37"/>
  <c r="D94" i="37"/>
  <c r="D90" i="37"/>
  <c r="D86" i="37"/>
  <c r="D82" i="37"/>
  <c r="D78" i="37"/>
  <c r="D74" i="37"/>
  <c r="D70" i="37"/>
  <c r="D66" i="37"/>
  <c r="D62" i="37"/>
  <c r="D58" i="37"/>
  <c r="D54" i="37"/>
  <c r="D50" i="37"/>
  <c r="D46" i="37"/>
  <c r="D42" i="37"/>
  <c r="D38" i="37"/>
  <c r="D34" i="37"/>
  <c r="D30" i="37"/>
  <c r="D26" i="37"/>
  <c r="D22" i="37"/>
  <c r="D18" i="37"/>
  <c r="D119" i="37"/>
  <c r="D103" i="37"/>
  <c r="D87" i="37"/>
  <c r="D71" i="37"/>
  <c r="D55" i="37"/>
  <c r="D39" i="37"/>
  <c r="D23" i="37"/>
  <c r="D16" i="37"/>
  <c r="D12" i="37"/>
  <c r="D107" i="37"/>
  <c r="D91" i="37"/>
  <c r="D75" i="37"/>
  <c r="D59" i="37"/>
  <c r="D43" i="37"/>
  <c r="D27" i="37"/>
  <c r="D13" i="37"/>
  <c r="D15" i="37"/>
  <c r="D111" i="37"/>
  <c r="D95" i="37"/>
  <c r="D79" i="37"/>
  <c r="D63" i="37"/>
  <c r="D47" i="37"/>
  <c r="D31" i="37"/>
  <c r="D14" i="37"/>
  <c r="D10" i="37"/>
  <c r="D115" i="37"/>
  <c r="D99" i="37"/>
  <c r="D83" i="37"/>
  <c r="D67" i="37"/>
  <c r="D51" i="37"/>
  <c r="D35" i="37"/>
  <c r="D19" i="37"/>
  <c r="D11" i="37"/>
  <c r="E40" i="37"/>
  <c r="E56" i="37"/>
  <c r="E72" i="37"/>
  <c r="E88" i="37"/>
  <c r="E104" i="37"/>
  <c r="E120" i="37"/>
  <c r="E11" i="37"/>
  <c r="E15" i="37"/>
  <c r="E20" i="37"/>
  <c r="E36" i="37"/>
  <c r="E52" i="37"/>
  <c r="E68" i="37"/>
  <c r="E84" i="37"/>
  <c r="E100" i="37"/>
  <c r="E121" i="37"/>
  <c r="E117" i="37"/>
  <c r="E113" i="37"/>
  <c r="E109" i="37"/>
  <c r="E105" i="37"/>
  <c r="E101" i="37"/>
  <c r="E97" i="37"/>
  <c r="E93" i="37"/>
  <c r="E89" i="37"/>
  <c r="E85" i="37"/>
  <c r="E81" i="37"/>
  <c r="E77" i="37"/>
  <c r="E73" i="37"/>
  <c r="E69" i="37"/>
  <c r="E65" i="37"/>
  <c r="E61" i="37"/>
  <c r="E57" i="37"/>
  <c r="E53" i="37"/>
  <c r="E49" i="37"/>
  <c r="E45" i="37"/>
  <c r="E41" i="37"/>
  <c r="E37" i="37"/>
  <c r="E33" i="37"/>
  <c r="E29" i="37"/>
  <c r="E25" i="37"/>
  <c r="E21" i="37"/>
  <c r="E122" i="37"/>
  <c r="E118" i="37"/>
  <c r="E114" i="37"/>
  <c r="E110" i="37"/>
  <c r="E106" i="37"/>
  <c r="E102" i="37"/>
  <c r="E98" i="37"/>
  <c r="E94" i="37"/>
  <c r="E90" i="37"/>
  <c r="E86" i="37"/>
  <c r="E82" i="37"/>
  <c r="E78" i="37"/>
  <c r="E74" i="37"/>
  <c r="E70" i="37"/>
  <c r="E66" i="37"/>
  <c r="E62" i="37"/>
  <c r="E58" i="37"/>
  <c r="E54" i="37"/>
  <c r="E50" i="37"/>
  <c r="E46" i="37"/>
  <c r="E42" i="37"/>
  <c r="E38" i="37"/>
  <c r="E34" i="37"/>
  <c r="E30" i="37"/>
  <c r="E26" i="37"/>
  <c r="E22" i="37"/>
  <c r="E18" i="37"/>
  <c r="E119" i="37"/>
  <c r="E115" i="37"/>
  <c r="E111" i="37"/>
  <c r="E107" i="37"/>
  <c r="E103" i="37"/>
  <c r="E99" i="37"/>
  <c r="E95" i="37"/>
  <c r="E91" i="37"/>
  <c r="E87" i="37"/>
  <c r="E83" i="37"/>
  <c r="E79" i="37"/>
  <c r="E75" i="37"/>
  <c r="E71" i="37"/>
  <c r="E67" i="37"/>
  <c r="E63" i="37"/>
  <c r="E59" i="37"/>
  <c r="E55" i="37"/>
  <c r="E51" i="37"/>
  <c r="E47" i="37"/>
  <c r="E43" i="37"/>
  <c r="E39" i="37"/>
  <c r="E35" i="37"/>
  <c r="E31" i="37"/>
  <c r="E27" i="37"/>
  <c r="E23" i="37"/>
  <c r="E19" i="37"/>
  <c r="E12" i="37"/>
  <c r="E24" i="37"/>
  <c r="E10" i="37"/>
  <c r="E14" i="37"/>
  <c r="E17" i="37"/>
  <c r="E32" i="37"/>
  <c r="E48" i="37"/>
  <c r="E64" i="37"/>
  <c r="E80" i="37"/>
  <c r="E96" i="37"/>
  <c r="E112" i="37"/>
  <c r="E16" i="37"/>
  <c r="E13" i="37"/>
  <c r="E28" i="37"/>
  <c r="E44" i="37"/>
  <c r="E60" i="37"/>
  <c r="E76" i="37"/>
  <c r="E92" i="37"/>
  <c r="E108" i="37"/>
  <c r="F19" i="37" l="1"/>
  <c r="F83" i="37"/>
  <c r="F14" i="37"/>
  <c r="F79" i="37"/>
  <c r="F13" i="37"/>
  <c r="F16" i="37"/>
  <c r="F71" i="37"/>
  <c r="F21" i="37"/>
  <c r="F37" i="37"/>
  <c r="F53" i="37"/>
  <c r="F69" i="37"/>
  <c r="F85" i="37"/>
  <c r="F101" i="37"/>
  <c r="F117" i="37"/>
  <c r="F44" i="37"/>
  <c r="F60" i="37"/>
  <c r="F76" i="37"/>
  <c r="F108" i="37"/>
  <c r="C30" i="4"/>
  <c r="J58" i="23"/>
  <c r="I32" i="23"/>
  <c r="E126" i="37"/>
  <c r="F75" i="37"/>
  <c r="D126" i="37"/>
  <c r="F126" i="37" s="1"/>
  <c r="F50" i="37"/>
  <c r="F82" i="37"/>
  <c r="F92" i="37"/>
  <c r="F35" i="37"/>
  <c r="F99" i="37"/>
  <c r="F31" i="37"/>
  <c r="F95" i="37"/>
  <c r="F27" i="37"/>
  <c r="F91" i="37"/>
  <c r="F23" i="37"/>
  <c r="F87" i="37"/>
  <c r="F22" i="37"/>
  <c r="F38" i="37"/>
  <c r="F54" i="37"/>
  <c r="F70" i="37"/>
  <c r="F86" i="37"/>
  <c r="F102" i="37"/>
  <c r="F118" i="37"/>
  <c r="F25" i="37"/>
  <c r="F41" i="37"/>
  <c r="F57" i="37"/>
  <c r="F73" i="37"/>
  <c r="F89" i="37"/>
  <c r="F105" i="37"/>
  <c r="F121" i="37"/>
  <c r="F32" i="37"/>
  <c r="F48" i="37"/>
  <c r="F64" i="37"/>
  <c r="F80" i="37"/>
  <c r="F96" i="37"/>
  <c r="F112" i="37"/>
  <c r="F18" i="37"/>
  <c r="F98" i="37"/>
  <c r="F28" i="37"/>
  <c r="H126" i="37"/>
  <c r="F51" i="37"/>
  <c r="F115" i="37"/>
  <c r="F47" i="37"/>
  <c r="F111" i="37"/>
  <c r="F43" i="37"/>
  <c r="F107" i="37"/>
  <c r="F39" i="37"/>
  <c r="F103" i="37"/>
  <c r="F26" i="37"/>
  <c r="F42" i="37"/>
  <c r="F58" i="37"/>
  <c r="F74" i="37"/>
  <c r="F90" i="37"/>
  <c r="H128" i="37"/>
  <c r="D128" i="37"/>
  <c r="F106" i="37"/>
  <c r="F122" i="37"/>
  <c r="F29" i="37"/>
  <c r="F45" i="37"/>
  <c r="F61" i="37"/>
  <c r="F77" i="37"/>
  <c r="F93" i="37"/>
  <c r="F109" i="37"/>
  <c r="F20" i="37"/>
  <c r="F36" i="37"/>
  <c r="F52" i="37"/>
  <c r="F68" i="37"/>
  <c r="F84" i="37"/>
  <c r="F100" i="37"/>
  <c r="F34" i="37"/>
  <c r="F66" i="37"/>
  <c r="F114" i="37"/>
  <c r="I128" i="37"/>
  <c r="E128" i="37"/>
  <c r="E125" i="37"/>
  <c r="E127" i="37" s="1"/>
  <c r="F11" i="37"/>
  <c r="F67" i="37"/>
  <c r="H125" i="37"/>
  <c r="D125" i="37"/>
  <c r="F10" i="37"/>
  <c r="F63" i="37"/>
  <c r="F15" i="37"/>
  <c r="F59" i="37"/>
  <c r="F12" i="37"/>
  <c r="F55" i="37"/>
  <c r="F119" i="37"/>
  <c r="F30" i="37"/>
  <c r="F46" i="37"/>
  <c r="F62" i="37"/>
  <c r="F78" i="37"/>
  <c r="F94" i="37"/>
  <c r="F110" i="37"/>
  <c r="F17" i="37"/>
  <c r="F33" i="37"/>
  <c r="F49" i="37"/>
  <c r="F65" i="37"/>
  <c r="F81" i="37"/>
  <c r="F97" i="37"/>
  <c r="F113" i="37"/>
  <c r="F24" i="37"/>
  <c r="F40" i="37"/>
  <c r="F56" i="37"/>
  <c r="F72" i="37"/>
  <c r="F88" i="37"/>
  <c r="F104" i="37"/>
  <c r="F120" i="37"/>
  <c r="K58" i="23" l="1"/>
  <c r="J32" i="23"/>
  <c r="F125" i="37"/>
  <c r="F127" i="37" s="1"/>
  <c r="D127" i="37"/>
  <c r="F128" i="37"/>
  <c r="L58" i="23" l="1"/>
  <c r="K32" i="23"/>
  <c r="B5" i="35"/>
  <c r="B1" i="35"/>
  <c r="M58" i="23" l="1"/>
  <c r="L32" i="23"/>
  <c r="D12" i="16"/>
  <c r="D18" i="16"/>
  <c r="E18" i="16" l="1"/>
  <c r="C16" i="7"/>
  <c r="N58" i="23"/>
  <c r="M32" i="23"/>
  <c r="H34" i="4"/>
  <c r="I34" i="4"/>
  <c r="G31" i="4"/>
  <c r="F31" i="4"/>
  <c r="G32" i="4"/>
  <c r="H32" i="4"/>
  <c r="I32" i="4"/>
  <c r="H36" i="4"/>
  <c r="I36" i="4"/>
  <c r="J36" i="4"/>
  <c r="N39" i="4"/>
  <c r="M39" i="4"/>
  <c r="O39" i="4"/>
  <c r="B3" i="35"/>
  <c r="D65" i="35" s="1"/>
  <c r="C39" i="4" l="1"/>
  <c r="C36" i="4"/>
  <c r="C34" i="4"/>
  <c r="C32" i="4"/>
  <c r="C31" i="4"/>
  <c r="D168" i="23"/>
  <c r="H168" i="23"/>
  <c r="L168" i="23"/>
  <c r="P168" i="23"/>
  <c r="T168" i="23"/>
  <c r="X168" i="23"/>
  <c r="AB168" i="23"/>
  <c r="AF168" i="23"/>
  <c r="AJ168" i="23"/>
  <c r="AN168" i="23"/>
  <c r="AR168" i="23"/>
  <c r="AV168" i="23"/>
  <c r="B168" i="23"/>
  <c r="BC169" i="23"/>
  <c r="BG169" i="23"/>
  <c r="BK169" i="23"/>
  <c r="BO169" i="23"/>
  <c r="BS169" i="23"/>
  <c r="BW169" i="23"/>
  <c r="CA169" i="23"/>
  <c r="CE169" i="23"/>
  <c r="CI169" i="23"/>
  <c r="F168" i="23"/>
  <c r="N168" i="23"/>
  <c r="V168" i="23"/>
  <c r="AD168" i="23"/>
  <c r="AL168" i="23"/>
  <c r="AT168" i="23"/>
  <c r="BA169" i="23"/>
  <c r="BI169" i="23"/>
  <c r="BQ169" i="23"/>
  <c r="BY169" i="23"/>
  <c r="CG169" i="23"/>
  <c r="G168" i="23"/>
  <c r="O168" i="23"/>
  <c r="W168" i="23"/>
  <c r="AE168" i="23"/>
  <c r="AM168" i="23"/>
  <c r="AQ168" i="23"/>
  <c r="AY168" i="23"/>
  <c r="BF169" i="23"/>
  <c r="BN169" i="23"/>
  <c r="BV169" i="23"/>
  <c r="CD169" i="23"/>
  <c r="E168" i="23"/>
  <c r="I168" i="23"/>
  <c r="M168" i="23"/>
  <c r="Q168" i="23"/>
  <c r="U168" i="23"/>
  <c r="Y168" i="23"/>
  <c r="AC168" i="23"/>
  <c r="AG168" i="23"/>
  <c r="AK168" i="23"/>
  <c r="AO168" i="23"/>
  <c r="AS168" i="23"/>
  <c r="AW168" i="23"/>
  <c r="AZ169" i="23"/>
  <c r="BD169" i="23"/>
  <c r="BH169" i="23"/>
  <c r="BL169" i="23"/>
  <c r="BP169" i="23"/>
  <c r="BT169" i="23"/>
  <c r="BX169" i="23"/>
  <c r="CB169" i="23"/>
  <c r="CF169" i="23"/>
  <c r="J168" i="23"/>
  <c r="R168" i="23"/>
  <c r="Z168" i="23"/>
  <c r="AH168" i="23"/>
  <c r="AP168" i="23"/>
  <c r="AX168" i="23"/>
  <c r="BE169" i="23"/>
  <c r="BM169" i="23"/>
  <c r="BU169" i="23"/>
  <c r="CC169" i="23"/>
  <c r="C168" i="23"/>
  <c r="K168" i="23"/>
  <c r="S168" i="23"/>
  <c r="AA168" i="23"/>
  <c r="AI168" i="23"/>
  <c r="AU168" i="23"/>
  <c r="BB169" i="23"/>
  <c r="BJ169" i="23"/>
  <c r="BR169" i="23"/>
  <c r="BZ169" i="23"/>
  <c r="CH169" i="23"/>
  <c r="CJ169" i="23"/>
  <c r="O58" i="23"/>
  <c r="N32" i="23"/>
  <c r="D32" i="35"/>
  <c r="C129" i="35"/>
  <c r="D46" i="35"/>
  <c r="D110" i="35"/>
  <c r="D45" i="35"/>
  <c r="D66" i="35"/>
  <c r="D117" i="35"/>
  <c r="D73" i="35"/>
  <c r="D53" i="35"/>
  <c r="D119" i="35"/>
  <c r="D115" i="35"/>
  <c r="D111" i="35"/>
  <c r="D107" i="35"/>
  <c r="D103" i="35"/>
  <c r="D99" i="35"/>
  <c r="D95" i="35"/>
  <c r="D91" i="35"/>
  <c r="D78" i="35"/>
  <c r="D30" i="35"/>
  <c r="D19" i="35"/>
  <c r="D72" i="35"/>
  <c r="D68" i="35"/>
  <c r="D18" i="35"/>
  <c r="D27" i="35"/>
  <c r="D62" i="35"/>
  <c r="D58" i="35"/>
  <c r="D17" i="35"/>
  <c r="D25" i="35"/>
  <c r="D52" i="35"/>
  <c r="D48" i="35"/>
  <c r="D15" i="35"/>
  <c r="D23" i="35"/>
  <c r="D42" i="35"/>
  <c r="D38" i="35"/>
  <c r="D13" i="35"/>
  <c r="D122" i="35"/>
  <c r="D120" i="35"/>
  <c r="D113" i="35"/>
  <c r="D106" i="35"/>
  <c r="D104" i="35"/>
  <c r="D97" i="35"/>
  <c r="D90" i="35"/>
  <c r="D79" i="35"/>
  <c r="D81" i="35"/>
  <c r="D71" i="35"/>
  <c r="D69" i="35"/>
  <c r="D85" i="35"/>
  <c r="D61" i="35"/>
  <c r="D59" i="35"/>
  <c r="D88" i="35"/>
  <c r="D51" i="35"/>
  <c r="D49" i="35"/>
  <c r="D80" i="35"/>
  <c r="D41" i="35"/>
  <c r="D39" i="35"/>
  <c r="D12" i="35"/>
  <c r="D33" i="35"/>
  <c r="D96" i="35"/>
  <c r="D118" i="35"/>
  <c r="D116" i="35"/>
  <c r="D109" i="35"/>
  <c r="D102" i="35"/>
  <c r="D100" i="35"/>
  <c r="D93" i="35"/>
  <c r="D77" i="35"/>
  <c r="D75" i="35"/>
  <c r="D74" i="35"/>
  <c r="D67" i="35"/>
  <c r="D28" i="35"/>
  <c r="D64" i="35"/>
  <c r="D57" i="35"/>
  <c r="D26" i="35"/>
  <c r="D54" i="35"/>
  <c r="D47" i="35"/>
  <c r="D24" i="35"/>
  <c r="D44" i="35"/>
  <c r="D37" i="35"/>
  <c r="D22" i="35"/>
  <c r="D89" i="35"/>
  <c r="D34" i="35"/>
  <c r="D121" i="35"/>
  <c r="D114" i="35"/>
  <c r="D112" i="35"/>
  <c r="D105" i="35"/>
  <c r="D98" i="35"/>
  <c r="D35" i="35"/>
  <c r="D86" i="35"/>
  <c r="D16" i="35"/>
  <c r="D84" i="35"/>
  <c r="D70" i="35"/>
  <c r="D83" i="35"/>
  <c r="D55" i="35"/>
  <c r="D56" i="35"/>
  <c r="D63" i="35"/>
  <c r="D29" i="35"/>
  <c r="D76" i="35"/>
  <c r="D92" i="35"/>
  <c r="D50" i="35"/>
  <c r="D21" i="35"/>
  <c r="D36" i="35"/>
  <c r="D43" i="35"/>
  <c r="D10" i="35"/>
  <c r="D123" i="35" s="1"/>
  <c r="D82" i="35"/>
  <c r="D40" i="35"/>
  <c r="D14" i="35"/>
  <c r="D87" i="35"/>
  <c r="D60" i="35"/>
  <c r="D11" i="35"/>
  <c r="D20" i="35"/>
  <c r="D31" i="35"/>
  <c r="D94" i="35"/>
  <c r="D101" i="35"/>
  <c r="D108" i="35"/>
  <c r="P58" i="23" l="1"/>
  <c r="O32" i="23"/>
  <c r="D127" i="35"/>
  <c r="H127" i="35"/>
  <c r="H128" i="35"/>
  <c r="D128" i="35"/>
  <c r="Q58" i="23" l="1"/>
  <c r="P32" i="23"/>
  <c r="D129" i="35"/>
  <c r="R58" i="23" l="1"/>
  <c r="Q32" i="23"/>
  <c r="H23" i="21"/>
  <c r="D65" i="4"/>
  <c r="C65" i="4" s="1"/>
  <c r="D63" i="4"/>
  <c r="C63" i="4" s="1"/>
  <c r="D62" i="4"/>
  <c r="C62" i="4" s="1"/>
  <c r="S58" i="23" l="1"/>
  <c r="R32" i="23"/>
  <c r="B173" i="23"/>
  <c r="B174" i="23" s="1"/>
  <c r="B154" i="23"/>
  <c r="T58" i="23" l="1"/>
  <c r="S32" i="23"/>
  <c r="D64" i="4"/>
  <c r="C64" i="4" s="1"/>
  <c r="D66" i="4"/>
  <c r="C66" i="4" s="1"/>
  <c r="H52" i="7"/>
  <c r="I52" i="7" s="1"/>
  <c r="U58" i="23" l="1"/>
  <c r="T32" i="23"/>
  <c r="H51" i="7"/>
  <c r="I51" i="7" s="1"/>
  <c r="E157" i="33"/>
  <c r="E156" i="33"/>
  <c r="F145" i="33"/>
  <c r="E143" i="33"/>
  <c r="D135" i="33"/>
  <c r="E135" i="33" s="1"/>
  <c r="E134" i="33"/>
  <c r="C133" i="33"/>
  <c r="E132" i="33"/>
  <c r="E130" i="33"/>
  <c r="E128" i="33"/>
  <c r="E127" i="33"/>
  <c r="E126" i="33"/>
  <c r="E125" i="33"/>
  <c r="E124" i="33"/>
  <c r="E123" i="33"/>
  <c r="E122" i="33"/>
  <c r="E121" i="33"/>
  <c r="E120" i="33"/>
  <c r="E119" i="33"/>
  <c r="D118" i="33"/>
  <c r="E118" i="33" s="1"/>
  <c r="E117" i="33"/>
  <c r="E116" i="33"/>
  <c r="D115" i="33"/>
  <c r="E115" i="33" s="1"/>
  <c r="E114" i="33"/>
  <c r="E113" i="33"/>
  <c r="E112" i="33"/>
  <c r="C111" i="33"/>
  <c r="E111" i="33" s="1"/>
  <c r="C110" i="33"/>
  <c r="E110" i="33" s="1"/>
  <c r="E109" i="33"/>
  <c r="E108" i="33"/>
  <c r="D107" i="33"/>
  <c r="E107" i="33" s="1"/>
  <c r="E106" i="33"/>
  <c r="E104" i="33"/>
  <c r="E103" i="33"/>
  <c r="E102" i="33"/>
  <c r="E100" i="33"/>
  <c r="E99" i="33"/>
  <c r="E98" i="33"/>
  <c r="E97" i="33"/>
  <c r="E96" i="33"/>
  <c r="E95" i="33"/>
  <c r="E94" i="33"/>
  <c r="E93" i="33"/>
  <c r="C92" i="33"/>
  <c r="E92" i="33" s="1"/>
  <c r="E91" i="33"/>
  <c r="E87" i="33" s="1"/>
  <c r="E90" i="33"/>
  <c r="E89" i="33"/>
  <c r="E88" i="33"/>
  <c r="E84" i="33"/>
  <c r="E83" i="33"/>
  <c r="E82" i="33"/>
  <c r="E80" i="33"/>
  <c r="E79" i="33"/>
  <c r="E78" i="33"/>
  <c r="E77" i="33"/>
  <c r="E76" i="33"/>
  <c r="E75" i="33"/>
  <c r="E74" i="33" s="1"/>
  <c r="E73" i="33"/>
  <c r="C72" i="33"/>
  <c r="E72" i="33" s="1"/>
  <c r="E71" i="33"/>
  <c r="E70" i="33"/>
  <c r="E69" i="33"/>
  <c r="C66" i="33"/>
  <c r="E66" i="33" s="1"/>
  <c r="E65" i="33"/>
  <c r="E63" i="33"/>
  <c r="E62" i="33"/>
  <c r="E61" i="33"/>
  <c r="E60" i="33"/>
  <c r="E59" i="33"/>
  <c r="E58" i="33"/>
  <c r="G57" i="33"/>
  <c r="E57" i="33"/>
  <c r="G56" i="33"/>
  <c r="E56" i="33"/>
  <c r="E55" i="33"/>
  <c r="E54" i="33"/>
  <c r="E53" i="33"/>
  <c r="E52" i="33"/>
  <c r="E51" i="33" s="1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 s="1"/>
  <c r="E37" i="33"/>
  <c r="E36" i="33"/>
  <c r="E35" i="33"/>
  <c r="E34" i="33"/>
  <c r="E33" i="33"/>
  <c r="E32" i="33"/>
  <c r="E29" i="33" s="1"/>
  <c r="E31" i="33"/>
  <c r="E30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2" i="33"/>
  <c r="C12" i="33"/>
  <c r="E11" i="33"/>
  <c r="E10" i="33"/>
  <c r="E9" i="33"/>
  <c r="C8" i="33"/>
  <c r="E8" i="33" s="1"/>
  <c r="E7" i="33" l="1"/>
  <c r="E13" i="33"/>
  <c r="E81" i="33"/>
  <c r="V58" i="23"/>
  <c r="U32" i="23"/>
  <c r="C8" i="31"/>
  <c r="F7" i="33"/>
  <c r="E101" i="33"/>
  <c r="C67" i="33"/>
  <c r="E147" i="33"/>
  <c r="W58" i="23" l="1"/>
  <c r="V32" i="23"/>
  <c r="E67" i="33"/>
  <c r="C68" i="33"/>
  <c r="E68" i="33" s="1"/>
  <c r="X58" i="23" l="1"/>
  <c r="W32" i="23"/>
  <c r="E64" i="33"/>
  <c r="E85" i="33" s="1"/>
  <c r="D131" i="33" s="1"/>
  <c r="AG36" i="21"/>
  <c r="AJ36" i="21" s="1"/>
  <c r="AG35" i="21"/>
  <c r="BM8" i="31"/>
  <c r="BN8" i="31"/>
  <c r="Y58" i="23" l="1"/>
  <c r="X32" i="23"/>
  <c r="AJ35" i="21"/>
  <c r="D133" i="33"/>
  <c r="E133" i="33" s="1"/>
  <c r="E131" i="33"/>
  <c r="E129" i="33" l="1"/>
  <c r="E136" i="33" s="1"/>
  <c r="E138" i="33" s="1"/>
  <c r="Z58" i="23"/>
  <c r="Y32" i="23"/>
  <c r="D7" i="31"/>
  <c r="E140" i="33"/>
  <c r="E141" i="33" s="1"/>
  <c r="AA58" i="23" l="1"/>
  <c r="Z32" i="23"/>
  <c r="E146" i="33"/>
  <c r="E144" i="33"/>
  <c r="E148" i="33" s="1"/>
  <c r="D10" i="16"/>
  <c r="C14" i="7" s="1"/>
  <c r="L134" i="23"/>
  <c r="M134" i="23"/>
  <c r="N134" i="23"/>
  <c r="O134" i="23"/>
  <c r="P134" i="23"/>
  <c r="Q134" i="23"/>
  <c r="R134" i="23"/>
  <c r="S134" i="23"/>
  <c r="T134" i="23"/>
  <c r="U134" i="23"/>
  <c r="V134" i="23"/>
  <c r="W134" i="23"/>
  <c r="X134" i="23"/>
  <c r="Y134" i="23"/>
  <c r="Z134" i="23"/>
  <c r="AA134" i="23"/>
  <c r="AB134" i="23"/>
  <c r="AC134" i="23"/>
  <c r="AD134" i="23"/>
  <c r="AE134" i="23"/>
  <c r="AF134" i="23"/>
  <c r="AG134" i="23"/>
  <c r="AH134" i="23"/>
  <c r="AI134" i="23"/>
  <c r="AJ134" i="23"/>
  <c r="AK134" i="23"/>
  <c r="AL134" i="23"/>
  <c r="AM134" i="23"/>
  <c r="AN134" i="23"/>
  <c r="AO134" i="23"/>
  <c r="AP134" i="23"/>
  <c r="AQ134" i="23"/>
  <c r="AR134" i="23"/>
  <c r="AS134" i="23"/>
  <c r="AT134" i="23"/>
  <c r="AU134" i="23"/>
  <c r="AV134" i="23"/>
  <c r="AW134" i="23"/>
  <c r="AX134" i="23"/>
  <c r="AY134" i="23"/>
  <c r="AZ134" i="23"/>
  <c r="BA134" i="23"/>
  <c r="BB134" i="23"/>
  <c r="BC134" i="23"/>
  <c r="BD134" i="23"/>
  <c r="BE134" i="23"/>
  <c r="BF134" i="23"/>
  <c r="BG134" i="23"/>
  <c r="BH134" i="23"/>
  <c r="BI134" i="23"/>
  <c r="BJ134" i="23"/>
  <c r="BK134" i="23"/>
  <c r="BL134" i="23"/>
  <c r="BM134" i="23"/>
  <c r="BN134" i="23"/>
  <c r="BO134" i="23"/>
  <c r="BP134" i="23"/>
  <c r="BQ134" i="23"/>
  <c r="BR134" i="23"/>
  <c r="BS134" i="23"/>
  <c r="BT134" i="23"/>
  <c r="BU134" i="23"/>
  <c r="BV134" i="23"/>
  <c r="BW134" i="23"/>
  <c r="BX134" i="23"/>
  <c r="BY134" i="23"/>
  <c r="BZ134" i="23"/>
  <c r="CA134" i="23"/>
  <c r="CB134" i="23"/>
  <c r="CC134" i="23"/>
  <c r="L109" i="23"/>
  <c r="M109" i="23"/>
  <c r="N109" i="23"/>
  <c r="O109" i="23"/>
  <c r="P109" i="23"/>
  <c r="Q109" i="23"/>
  <c r="R109" i="23"/>
  <c r="S109" i="23"/>
  <c r="T109" i="23"/>
  <c r="U109" i="23"/>
  <c r="V109" i="23"/>
  <c r="W109" i="23"/>
  <c r="X109" i="23"/>
  <c r="Y109" i="23"/>
  <c r="Z109" i="23"/>
  <c r="AA109" i="23"/>
  <c r="AB109" i="23"/>
  <c r="AC109" i="23"/>
  <c r="AD109" i="23"/>
  <c r="AE109" i="23"/>
  <c r="AF109" i="23"/>
  <c r="AG109" i="23"/>
  <c r="AH109" i="23"/>
  <c r="AI109" i="23"/>
  <c r="AJ109" i="23"/>
  <c r="AK109" i="23"/>
  <c r="AL109" i="23"/>
  <c r="AM109" i="23"/>
  <c r="AN109" i="23"/>
  <c r="AO109" i="23"/>
  <c r="AP109" i="23"/>
  <c r="AQ109" i="23"/>
  <c r="AR109" i="23"/>
  <c r="AS109" i="23"/>
  <c r="AT109" i="23"/>
  <c r="AU109" i="23"/>
  <c r="AV109" i="23"/>
  <c r="AW109" i="23"/>
  <c r="AX109" i="23"/>
  <c r="AY109" i="23"/>
  <c r="AZ109" i="23"/>
  <c r="BA109" i="23"/>
  <c r="BB109" i="23"/>
  <c r="BC109" i="23"/>
  <c r="BD109" i="23"/>
  <c r="BE109" i="23"/>
  <c r="BF109" i="23"/>
  <c r="BG109" i="23"/>
  <c r="BH109" i="23"/>
  <c r="BI109" i="23"/>
  <c r="BJ109" i="23"/>
  <c r="BK109" i="23"/>
  <c r="BL109" i="23"/>
  <c r="BM109" i="23"/>
  <c r="BN109" i="23"/>
  <c r="BO109" i="23"/>
  <c r="BP109" i="23"/>
  <c r="BQ109" i="23"/>
  <c r="BR109" i="23"/>
  <c r="BS109" i="23"/>
  <c r="BT109" i="23"/>
  <c r="BU109" i="23"/>
  <c r="BV109" i="23"/>
  <c r="BW109" i="23"/>
  <c r="BX109" i="23"/>
  <c r="BY109" i="23"/>
  <c r="BZ109" i="23"/>
  <c r="CA109" i="23"/>
  <c r="CB109" i="23"/>
  <c r="CC109" i="23"/>
  <c r="H84" i="23"/>
  <c r="BX57" i="23"/>
  <c r="BY57" i="23"/>
  <c r="BZ57" i="23"/>
  <c r="CA57" i="23"/>
  <c r="CB57" i="23"/>
  <c r="CC57" i="23"/>
  <c r="AB58" i="23" l="1"/>
  <c r="I84" i="23"/>
  <c r="AA32" i="23"/>
  <c r="D6" i="31"/>
  <c r="D5" i="31"/>
  <c r="E154" i="33"/>
  <c r="E153" i="33"/>
  <c r="AC58" i="23" l="1"/>
  <c r="AB32" i="23"/>
  <c r="J84" i="23"/>
  <c r="K134" i="23"/>
  <c r="K109" i="23"/>
  <c r="BL8" i="31"/>
  <c r="BK8" i="31"/>
  <c r="BJ8" i="31"/>
  <c r="BI8" i="31"/>
  <c r="BH8" i="31"/>
  <c r="BG8" i="31"/>
  <c r="BF8" i="31"/>
  <c r="BE8" i="31"/>
  <c r="BD8" i="31"/>
  <c r="BC8" i="31"/>
  <c r="BB8" i="31"/>
  <c r="BA8" i="31"/>
  <c r="AZ8" i="31"/>
  <c r="AY8" i="31"/>
  <c r="AX8" i="31"/>
  <c r="AW8" i="31"/>
  <c r="AV8" i="31"/>
  <c r="AU8" i="31"/>
  <c r="AT8" i="31"/>
  <c r="AS8" i="31"/>
  <c r="AR8" i="31"/>
  <c r="AQ8" i="31"/>
  <c r="AP8" i="31"/>
  <c r="AO8" i="31"/>
  <c r="AN8" i="31"/>
  <c r="AM8" i="31"/>
  <c r="AL8" i="31"/>
  <c r="AK8" i="31"/>
  <c r="AJ8" i="31"/>
  <c r="AI8" i="31"/>
  <c r="AH8" i="31"/>
  <c r="AG8" i="31"/>
  <c r="AF8" i="31"/>
  <c r="AE8" i="31"/>
  <c r="AD8" i="31"/>
  <c r="AC8" i="31"/>
  <c r="AB8" i="31"/>
  <c r="AA8" i="31"/>
  <c r="Z8" i="31"/>
  <c r="Y8" i="31"/>
  <c r="X8" i="31"/>
  <c r="W8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F2" i="31"/>
  <c r="G2" i="31" s="1"/>
  <c r="H2" i="31" s="1"/>
  <c r="I2" i="31" s="1"/>
  <c r="J2" i="31" s="1"/>
  <c r="K2" i="31" s="1"/>
  <c r="L2" i="31" s="1"/>
  <c r="M2" i="31" s="1"/>
  <c r="N2" i="31" s="1"/>
  <c r="O2" i="31" s="1"/>
  <c r="P2" i="31" s="1"/>
  <c r="Q2" i="31" s="1"/>
  <c r="R2" i="31" s="1"/>
  <c r="S2" i="31" s="1"/>
  <c r="T2" i="31" s="1"/>
  <c r="U2" i="31" s="1"/>
  <c r="V2" i="31" s="1"/>
  <c r="W2" i="31" s="1"/>
  <c r="X2" i="31" s="1"/>
  <c r="Y2" i="31" s="1"/>
  <c r="Z2" i="31" s="1"/>
  <c r="AA2" i="31" s="1"/>
  <c r="AB2" i="31" s="1"/>
  <c r="AC2" i="31" s="1"/>
  <c r="AD2" i="31" s="1"/>
  <c r="AE2" i="31" s="1"/>
  <c r="AF2" i="31" s="1"/>
  <c r="AG2" i="31" s="1"/>
  <c r="AH2" i="31" s="1"/>
  <c r="AI2" i="31" s="1"/>
  <c r="AJ2" i="31" s="1"/>
  <c r="AK2" i="31" s="1"/>
  <c r="AL2" i="31" s="1"/>
  <c r="AM2" i="31" s="1"/>
  <c r="AN2" i="31" s="1"/>
  <c r="AO2" i="31" s="1"/>
  <c r="AP2" i="31" s="1"/>
  <c r="AQ2" i="31" s="1"/>
  <c r="AR2" i="31" s="1"/>
  <c r="AS2" i="31" s="1"/>
  <c r="AT2" i="31" s="1"/>
  <c r="AU2" i="31" s="1"/>
  <c r="AV2" i="31" s="1"/>
  <c r="AW2" i="31" s="1"/>
  <c r="AX2" i="31" s="1"/>
  <c r="AY2" i="31" s="1"/>
  <c r="AZ2" i="31" s="1"/>
  <c r="BA2" i="31" s="1"/>
  <c r="BB2" i="31" s="1"/>
  <c r="BC2" i="31" s="1"/>
  <c r="BD2" i="31" s="1"/>
  <c r="BE2" i="31" s="1"/>
  <c r="BF2" i="31" s="1"/>
  <c r="BG2" i="31" s="1"/>
  <c r="BH2" i="31" s="1"/>
  <c r="BI2" i="31" s="1"/>
  <c r="BJ2" i="31" s="1"/>
  <c r="BK2" i="31" s="1"/>
  <c r="BL2" i="31" s="1"/>
  <c r="BM2" i="31" s="1"/>
  <c r="BN2" i="31" s="1"/>
  <c r="BO2" i="31" s="1"/>
  <c r="BP2" i="31" s="1"/>
  <c r="BQ2" i="31" s="1"/>
  <c r="BR2" i="31" s="1"/>
  <c r="BS2" i="31" s="1"/>
  <c r="BT2" i="31" s="1"/>
  <c r="BU2" i="31" s="1"/>
  <c r="BV2" i="31" s="1"/>
  <c r="BW2" i="31" s="1"/>
  <c r="BX2" i="31" s="1"/>
  <c r="BY2" i="31" s="1"/>
  <c r="BZ2" i="31" s="1"/>
  <c r="CA2" i="31" s="1"/>
  <c r="AD58" i="23" l="1"/>
  <c r="K84" i="23"/>
  <c r="AC32" i="23"/>
  <c r="C13" i="30"/>
  <c r="C6" i="30"/>
  <c r="C12" i="30"/>
  <c r="C7" i="30"/>
  <c r="F154" i="23"/>
  <c r="E154" i="23"/>
  <c r="D154" i="23"/>
  <c r="C154" i="23"/>
  <c r="F153" i="23"/>
  <c r="E153" i="23"/>
  <c r="G8" i="24" s="1"/>
  <c r="G9" i="24" s="1"/>
  <c r="G18" i="24" s="1"/>
  <c r="D153" i="23"/>
  <c r="F8" i="24" s="1"/>
  <c r="F9" i="24" s="1"/>
  <c r="C153" i="23"/>
  <c r="E8" i="24" s="1"/>
  <c r="E9" i="24" s="1"/>
  <c r="B153" i="23"/>
  <c r="D11" i="4" s="1"/>
  <c r="D22" i="4" s="1"/>
  <c r="K135" i="23"/>
  <c r="L135" i="23" s="1"/>
  <c r="M135" i="23" s="1"/>
  <c r="N135" i="23" s="1"/>
  <c r="O135" i="23" s="1"/>
  <c r="P135" i="23" s="1"/>
  <c r="Q135" i="23" s="1"/>
  <c r="R135" i="23" s="1"/>
  <c r="S135" i="23" s="1"/>
  <c r="T135" i="23" s="1"/>
  <c r="U135" i="23" s="1"/>
  <c r="V135" i="23" s="1"/>
  <c r="W135" i="23" s="1"/>
  <c r="X135" i="23" s="1"/>
  <c r="Y135" i="23" s="1"/>
  <c r="Z135" i="23" s="1"/>
  <c r="AA135" i="23" s="1"/>
  <c r="AB135" i="23" s="1"/>
  <c r="AC135" i="23" s="1"/>
  <c r="AD135" i="23" s="1"/>
  <c r="AE135" i="23" s="1"/>
  <c r="AF135" i="23" s="1"/>
  <c r="AG135" i="23" s="1"/>
  <c r="AH135" i="23" s="1"/>
  <c r="AI135" i="23" s="1"/>
  <c r="AJ135" i="23" s="1"/>
  <c r="AK135" i="23" s="1"/>
  <c r="AL135" i="23" s="1"/>
  <c r="AM135" i="23" s="1"/>
  <c r="AN135" i="23" s="1"/>
  <c r="AO135" i="23" s="1"/>
  <c r="AP135" i="23" s="1"/>
  <c r="AQ135" i="23" s="1"/>
  <c r="AR135" i="23" s="1"/>
  <c r="AS135" i="23" s="1"/>
  <c r="AT135" i="23" s="1"/>
  <c r="AU135" i="23" s="1"/>
  <c r="AV135" i="23" s="1"/>
  <c r="AW135" i="23" s="1"/>
  <c r="AX135" i="23" s="1"/>
  <c r="AY135" i="23" s="1"/>
  <c r="AZ135" i="23" s="1"/>
  <c r="BA135" i="23" s="1"/>
  <c r="BB135" i="23" s="1"/>
  <c r="BC135" i="23" s="1"/>
  <c r="BD135" i="23" s="1"/>
  <c r="BE135" i="23" s="1"/>
  <c r="BF135" i="23" s="1"/>
  <c r="BG135" i="23" s="1"/>
  <c r="BH135" i="23" s="1"/>
  <c r="BI135" i="23" s="1"/>
  <c r="BJ135" i="23" s="1"/>
  <c r="BK135" i="23" s="1"/>
  <c r="BL135" i="23" s="1"/>
  <c r="BM135" i="23" s="1"/>
  <c r="BN135" i="23" s="1"/>
  <c r="BO135" i="23" s="1"/>
  <c r="BP135" i="23" s="1"/>
  <c r="BQ135" i="23" s="1"/>
  <c r="BR135" i="23" s="1"/>
  <c r="BS135" i="23" s="1"/>
  <c r="BT135" i="23" s="1"/>
  <c r="BU135" i="23" s="1"/>
  <c r="BV135" i="23" s="1"/>
  <c r="BW135" i="23" s="1"/>
  <c r="BX135" i="23" s="1"/>
  <c r="BY135" i="23" s="1"/>
  <c r="BZ135" i="23" s="1"/>
  <c r="CA135" i="23" s="1"/>
  <c r="CB135" i="23" s="1"/>
  <c r="CC135" i="23" s="1"/>
  <c r="CD135" i="23" s="1"/>
  <c r="CE135" i="23" s="1"/>
  <c r="CF135" i="23" s="1"/>
  <c r="CG135" i="23" s="1"/>
  <c r="CH135" i="23" s="1"/>
  <c r="CI135" i="23" s="1"/>
  <c r="CJ135" i="23" s="1"/>
  <c r="C133" i="23"/>
  <c r="D133" i="23" s="1"/>
  <c r="E133" i="23" s="1"/>
  <c r="F133" i="23" s="1"/>
  <c r="G133" i="23" s="1"/>
  <c r="H133" i="23" s="1"/>
  <c r="I133" i="23" s="1"/>
  <c r="J133" i="23" s="1"/>
  <c r="K133" i="23" s="1"/>
  <c r="L133" i="23" s="1"/>
  <c r="M133" i="23" s="1"/>
  <c r="N133" i="23" s="1"/>
  <c r="O133" i="23" s="1"/>
  <c r="P133" i="23" s="1"/>
  <c r="Q133" i="23" s="1"/>
  <c r="R133" i="23" s="1"/>
  <c r="S133" i="23" s="1"/>
  <c r="T133" i="23" s="1"/>
  <c r="U133" i="23" s="1"/>
  <c r="V133" i="23" s="1"/>
  <c r="W133" i="23" s="1"/>
  <c r="X133" i="23" s="1"/>
  <c r="Y133" i="23" s="1"/>
  <c r="Z133" i="23" s="1"/>
  <c r="AA133" i="23" s="1"/>
  <c r="AB133" i="23" s="1"/>
  <c r="AC133" i="23" s="1"/>
  <c r="AD133" i="23" s="1"/>
  <c r="AE133" i="23" s="1"/>
  <c r="AF133" i="23" s="1"/>
  <c r="AG133" i="23" s="1"/>
  <c r="AH133" i="23" s="1"/>
  <c r="AI133" i="23" s="1"/>
  <c r="AJ133" i="23" s="1"/>
  <c r="AK133" i="23" s="1"/>
  <c r="AL133" i="23" s="1"/>
  <c r="AM133" i="23" s="1"/>
  <c r="AN133" i="23" s="1"/>
  <c r="AO133" i="23" s="1"/>
  <c r="AP133" i="23" s="1"/>
  <c r="AQ133" i="23" s="1"/>
  <c r="AR133" i="23" s="1"/>
  <c r="AS133" i="23" s="1"/>
  <c r="AT133" i="23" s="1"/>
  <c r="AU133" i="23" s="1"/>
  <c r="AV133" i="23" s="1"/>
  <c r="AW133" i="23" s="1"/>
  <c r="AX133" i="23" s="1"/>
  <c r="AY133" i="23" s="1"/>
  <c r="AZ133" i="23" s="1"/>
  <c r="BA133" i="23" s="1"/>
  <c r="BB133" i="23" s="1"/>
  <c r="BC133" i="23" s="1"/>
  <c r="BD133" i="23" s="1"/>
  <c r="BE133" i="23" s="1"/>
  <c r="BF133" i="23" s="1"/>
  <c r="BG133" i="23" s="1"/>
  <c r="BH133" i="23" s="1"/>
  <c r="BI133" i="23" s="1"/>
  <c r="BJ133" i="23" s="1"/>
  <c r="BK133" i="23" s="1"/>
  <c r="BL133" i="23" s="1"/>
  <c r="BM133" i="23" s="1"/>
  <c r="BN133" i="23" s="1"/>
  <c r="BO133" i="23" s="1"/>
  <c r="BP133" i="23" s="1"/>
  <c r="BQ133" i="23" s="1"/>
  <c r="BR133" i="23" s="1"/>
  <c r="BS133" i="23" s="1"/>
  <c r="BT133" i="23" s="1"/>
  <c r="BU133" i="23" s="1"/>
  <c r="BV133" i="23" s="1"/>
  <c r="BW133" i="23" s="1"/>
  <c r="BX133" i="23" s="1"/>
  <c r="BY133" i="23" s="1"/>
  <c r="BZ133" i="23" s="1"/>
  <c r="CA133" i="23" s="1"/>
  <c r="CB133" i="23" s="1"/>
  <c r="CC133" i="23" s="1"/>
  <c r="CD133" i="23" s="1"/>
  <c r="CE133" i="23" s="1"/>
  <c r="CF133" i="23" s="1"/>
  <c r="CG133" i="23" s="1"/>
  <c r="CH133" i="23" s="1"/>
  <c r="CI133" i="23" s="1"/>
  <c r="CJ133" i="23" s="1"/>
  <c r="G129" i="23"/>
  <c r="B123" i="29"/>
  <c r="D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2" i="29"/>
  <c r="G122" i="29"/>
  <c r="G121" i="29"/>
  <c r="G2" i="29"/>
  <c r="C78" i="7"/>
  <c r="C6" i="14"/>
  <c r="C14" i="14"/>
  <c r="G3" i="29"/>
  <c r="D85" i="4"/>
  <c r="C7" i="7"/>
  <c r="G11" i="4"/>
  <c r="G22" i="4" s="1"/>
  <c r="CE23" i="28"/>
  <c r="CD23" i="28"/>
  <c r="CC23" i="28"/>
  <c r="CB23" i="28"/>
  <c r="CA23" i="28"/>
  <c r="BZ23" i="28"/>
  <c r="BY23" i="28"/>
  <c r="BX23" i="28"/>
  <c r="J25" i="28" s="1"/>
  <c r="BW23" i="28"/>
  <c r="BV23" i="28"/>
  <c r="BU23" i="28"/>
  <c r="BT23" i="28"/>
  <c r="BS23" i="28"/>
  <c r="BR23" i="28"/>
  <c r="BQ23" i="28"/>
  <c r="BP23" i="28"/>
  <c r="BO23" i="28"/>
  <c r="BN23" i="28"/>
  <c r="BM23" i="28"/>
  <c r="BL23" i="28"/>
  <c r="I25" i="28" s="1"/>
  <c r="BK23" i="28"/>
  <c r="BJ23" i="28"/>
  <c r="BI23" i="28"/>
  <c r="BH23" i="28"/>
  <c r="BG23" i="28"/>
  <c r="BF23" i="28"/>
  <c r="BE23" i="28"/>
  <c r="BD23" i="28"/>
  <c r="BC23" i="28"/>
  <c r="BB23" i="28"/>
  <c r="BA23" i="28"/>
  <c r="AZ23" i="28"/>
  <c r="H25" i="28" s="1"/>
  <c r="AY23" i="28"/>
  <c r="AX23" i="28"/>
  <c r="AW23" i="28"/>
  <c r="AV23" i="28"/>
  <c r="AU23" i="28"/>
  <c r="AT23" i="28"/>
  <c r="AS23" i="28"/>
  <c r="AR23" i="28"/>
  <c r="AQ23" i="28"/>
  <c r="G25" i="28" s="1"/>
  <c r="AP23" i="28"/>
  <c r="AO23" i="28"/>
  <c r="AN23" i="28"/>
  <c r="AM23" i="28"/>
  <c r="AL23" i="28"/>
  <c r="AK23" i="28"/>
  <c r="AJ23" i="28"/>
  <c r="AI23" i="28"/>
  <c r="AH23" i="28"/>
  <c r="AG23" i="28"/>
  <c r="AF23" i="28"/>
  <c r="AE23" i="28"/>
  <c r="AD23" i="28"/>
  <c r="AC23" i="28"/>
  <c r="AB23" i="28"/>
  <c r="F25" i="28" s="1"/>
  <c r="AA23" i="28"/>
  <c r="Z23" i="28"/>
  <c r="Y23" i="28"/>
  <c r="X23" i="28"/>
  <c r="W23" i="28"/>
  <c r="V23" i="28"/>
  <c r="U23" i="28"/>
  <c r="T23" i="28"/>
  <c r="S23" i="28"/>
  <c r="R23" i="28"/>
  <c r="Q23" i="28"/>
  <c r="P23" i="28"/>
  <c r="E25" i="28" s="1"/>
  <c r="O23" i="28"/>
  <c r="N23" i="28"/>
  <c r="M23" i="28"/>
  <c r="L23" i="28"/>
  <c r="K23" i="28"/>
  <c r="J23" i="28"/>
  <c r="I23" i="28"/>
  <c r="H23" i="28"/>
  <c r="G23" i="28"/>
  <c r="F23" i="28"/>
  <c r="E23" i="28"/>
  <c r="D23" i="28"/>
  <c r="D25" i="28" s="1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23" i="28" s="1"/>
  <c r="C5" i="28"/>
  <c r="C4" i="28"/>
  <c r="C3" i="28"/>
  <c r="D83" i="4"/>
  <c r="B15" i="26"/>
  <c r="C16" i="26" s="1"/>
  <c r="E85" i="4" s="1"/>
  <c r="BX16" i="20"/>
  <c r="BW16" i="20"/>
  <c r="BV16" i="20"/>
  <c r="BU16" i="20"/>
  <c r="BT16" i="20"/>
  <c r="BS16" i="20"/>
  <c r="BR16" i="20"/>
  <c r="BQ16" i="20"/>
  <c r="BP16" i="20"/>
  <c r="BO16" i="20"/>
  <c r="BN16" i="20"/>
  <c r="BM16" i="20"/>
  <c r="BL16" i="20"/>
  <c r="BK16" i="20"/>
  <c r="BJ16" i="20"/>
  <c r="BI16" i="20"/>
  <c r="BH16" i="20"/>
  <c r="BG16" i="20"/>
  <c r="BF16" i="20"/>
  <c r="BE16" i="20"/>
  <c r="BD16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U16" i="20"/>
  <c r="V16" i="20"/>
  <c r="T16" i="20"/>
  <c r="S16" i="20"/>
  <c r="R16" i="20"/>
  <c r="Q16" i="20"/>
  <c r="J16" i="20"/>
  <c r="K16" i="20" s="1"/>
  <c r="L16" i="20" s="1"/>
  <c r="M16" i="20" s="1"/>
  <c r="N16" i="20" s="1"/>
  <c r="O16" i="20" s="1"/>
  <c r="P16" i="20" s="1"/>
  <c r="I16" i="20"/>
  <c r="H16" i="20"/>
  <c r="G16" i="20"/>
  <c r="BX19" i="20"/>
  <c r="BW19" i="20"/>
  <c r="BV19" i="20"/>
  <c r="BU19" i="20"/>
  <c r="BT19" i="20"/>
  <c r="BS19" i="20"/>
  <c r="BR19" i="20"/>
  <c r="BQ19" i="20"/>
  <c r="BP19" i="20"/>
  <c r="BO19" i="20"/>
  <c r="BN19" i="20"/>
  <c r="BM19" i="20"/>
  <c r="BL19" i="20"/>
  <c r="BK19" i="20"/>
  <c r="BJ19" i="20"/>
  <c r="BI19" i="20"/>
  <c r="BH19" i="20"/>
  <c r="BG19" i="20"/>
  <c r="BF19" i="20"/>
  <c r="BE19" i="20"/>
  <c r="BD19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T19" i="20"/>
  <c r="U19" i="20" s="1"/>
  <c r="V19" i="20" s="1"/>
  <c r="O19" i="20"/>
  <c r="P19" i="20" s="1"/>
  <c r="Q19" i="20" s="1"/>
  <c r="R19" i="20" s="1"/>
  <c r="S19" i="20" s="1"/>
  <c r="N19" i="20"/>
  <c r="L19" i="20"/>
  <c r="M19" i="20" s="1"/>
  <c r="K19" i="20"/>
  <c r="J19" i="20"/>
  <c r="H19" i="20"/>
  <c r="I19" i="20" s="1"/>
  <c r="G19" i="20"/>
  <c r="D26" i="20"/>
  <c r="G26" i="20"/>
  <c r="H26" i="20"/>
  <c r="I26" i="20"/>
  <c r="D25" i="20"/>
  <c r="G26" i="23"/>
  <c r="K45" i="23" s="1"/>
  <c r="G52" i="23"/>
  <c r="M71" i="23" s="1"/>
  <c r="G78" i="23"/>
  <c r="L97" i="23" s="1"/>
  <c r="G104" i="23"/>
  <c r="N148" i="23" s="1"/>
  <c r="G3" i="23"/>
  <c r="K110" i="23"/>
  <c r="L110" i="23" s="1"/>
  <c r="M110" i="23" s="1"/>
  <c r="N110" i="23" s="1"/>
  <c r="O110" i="23" s="1"/>
  <c r="P110" i="23" s="1"/>
  <c r="Q110" i="23" s="1"/>
  <c r="R110" i="23" s="1"/>
  <c r="S110" i="23" s="1"/>
  <c r="T110" i="23" s="1"/>
  <c r="U110" i="23" s="1"/>
  <c r="V110" i="23" s="1"/>
  <c r="W110" i="23" s="1"/>
  <c r="X110" i="23" s="1"/>
  <c r="Y110" i="23" s="1"/>
  <c r="Z110" i="23" s="1"/>
  <c r="AA110" i="23" s="1"/>
  <c r="AB110" i="23" s="1"/>
  <c r="AC110" i="23" s="1"/>
  <c r="AD110" i="23" s="1"/>
  <c r="AE110" i="23" s="1"/>
  <c r="AF110" i="23" s="1"/>
  <c r="AG110" i="23" s="1"/>
  <c r="AH110" i="23" s="1"/>
  <c r="AI110" i="23" s="1"/>
  <c r="AJ110" i="23" s="1"/>
  <c r="AK110" i="23" s="1"/>
  <c r="AL110" i="23" s="1"/>
  <c r="AM110" i="23" s="1"/>
  <c r="AN110" i="23" s="1"/>
  <c r="AO110" i="23" s="1"/>
  <c r="AP110" i="23" s="1"/>
  <c r="AQ110" i="23" s="1"/>
  <c r="AR110" i="23" s="1"/>
  <c r="AS110" i="23" s="1"/>
  <c r="AT110" i="23" s="1"/>
  <c r="AU110" i="23" s="1"/>
  <c r="AV110" i="23" s="1"/>
  <c r="AW110" i="23" s="1"/>
  <c r="AX110" i="23" s="1"/>
  <c r="AY110" i="23" s="1"/>
  <c r="AZ110" i="23" s="1"/>
  <c r="BA110" i="23" s="1"/>
  <c r="BB110" i="23" s="1"/>
  <c r="BC110" i="23" s="1"/>
  <c r="BD110" i="23" s="1"/>
  <c r="BE110" i="23" s="1"/>
  <c r="BF110" i="23" s="1"/>
  <c r="BG110" i="23" s="1"/>
  <c r="BH110" i="23" s="1"/>
  <c r="BI110" i="23" s="1"/>
  <c r="BJ110" i="23" s="1"/>
  <c r="BK110" i="23" s="1"/>
  <c r="BL110" i="23" s="1"/>
  <c r="BM110" i="23" s="1"/>
  <c r="BN110" i="23" s="1"/>
  <c r="BO110" i="23" s="1"/>
  <c r="BP110" i="23" s="1"/>
  <c r="BQ110" i="23" s="1"/>
  <c r="BR110" i="23" s="1"/>
  <c r="BS110" i="23" s="1"/>
  <c r="BT110" i="23" s="1"/>
  <c r="BU110" i="23" s="1"/>
  <c r="BV110" i="23" s="1"/>
  <c r="BW110" i="23" s="1"/>
  <c r="BX110" i="23" s="1"/>
  <c r="BY110" i="23" s="1"/>
  <c r="BZ110" i="23" s="1"/>
  <c r="CA110" i="23" s="1"/>
  <c r="CB110" i="23" s="1"/>
  <c r="CC110" i="23" s="1"/>
  <c r="CD110" i="23" s="1"/>
  <c r="CE110" i="23" s="1"/>
  <c r="CF110" i="23" s="1"/>
  <c r="CG110" i="23" s="1"/>
  <c r="CH110" i="23" s="1"/>
  <c r="CI110" i="23" s="1"/>
  <c r="CJ110" i="23" s="1"/>
  <c r="C108" i="23"/>
  <c r="D108" i="23" s="1"/>
  <c r="E108" i="23" s="1"/>
  <c r="F108" i="23" s="1"/>
  <c r="G108" i="23" s="1"/>
  <c r="H108" i="23" s="1"/>
  <c r="I108" i="23" s="1"/>
  <c r="J108" i="23" s="1"/>
  <c r="K108" i="23" s="1"/>
  <c r="L108" i="23" s="1"/>
  <c r="M108" i="23" s="1"/>
  <c r="N108" i="23" s="1"/>
  <c r="O108" i="23" s="1"/>
  <c r="P108" i="23" s="1"/>
  <c r="Q108" i="23" s="1"/>
  <c r="R108" i="23" s="1"/>
  <c r="S108" i="23" s="1"/>
  <c r="T108" i="23" s="1"/>
  <c r="U108" i="23" s="1"/>
  <c r="V108" i="23" s="1"/>
  <c r="W108" i="23" s="1"/>
  <c r="X108" i="23" s="1"/>
  <c r="Y108" i="23" s="1"/>
  <c r="Z108" i="23" s="1"/>
  <c r="AA108" i="23" s="1"/>
  <c r="AB108" i="23" s="1"/>
  <c r="AC108" i="23" s="1"/>
  <c r="AD108" i="23" s="1"/>
  <c r="AE108" i="23" s="1"/>
  <c r="AF108" i="23" s="1"/>
  <c r="AG108" i="23" s="1"/>
  <c r="AH108" i="23" s="1"/>
  <c r="AI108" i="23" s="1"/>
  <c r="AJ108" i="23" s="1"/>
  <c r="AK108" i="23" s="1"/>
  <c r="AL108" i="23" s="1"/>
  <c r="AM108" i="23" s="1"/>
  <c r="AN108" i="23" s="1"/>
  <c r="AO108" i="23" s="1"/>
  <c r="AP108" i="23" s="1"/>
  <c r="AQ108" i="23" s="1"/>
  <c r="AR108" i="23" s="1"/>
  <c r="AS108" i="23" s="1"/>
  <c r="AT108" i="23" s="1"/>
  <c r="AU108" i="23" s="1"/>
  <c r="AV108" i="23" s="1"/>
  <c r="AW108" i="23" s="1"/>
  <c r="AX108" i="23" s="1"/>
  <c r="AY108" i="23" s="1"/>
  <c r="AZ108" i="23" s="1"/>
  <c r="BA108" i="23" s="1"/>
  <c r="BB108" i="23" s="1"/>
  <c r="BC108" i="23" s="1"/>
  <c r="BD108" i="23" s="1"/>
  <c r="BE108" i="23" s="1"/>
  <c r="BF108" i="23" s="1"/>
  <c r="BG108" i="23" s="1"/>
  <c r="BH108" i="23" s="1"/>
  <c r="BI108" i="23" s="1"/>
  <c r="BJ108" i="23" s="1"/>
  <c r="BK108" i="23" s="1"/>
  <c r="BL108" i="23" s="1"/>
  <c r="BM108" i="23" s="1"/>
  <c r="BN108" i="23" s="1"/>
  <c r="BO108" i="23" s="1"/>
  <c r="BP108" i="23" s="1"/>
  <c r="BQ108" i="23" s="1"/>
  <c r="BR108" i="23" s="1"/>
  <c r="BS108" i="23" s="1"/>
  <c r="BT108" i="23" s="1"/>
  <c r="BU108" i="23" s="1"/>
  <c r="BV108" i="23" s="1"/>
  <c r="BW108" i="23" s="1"/>
  <c r="BX108" i="23" s="1"/>
  <c r="BY108" i="23" s="1"/>
  <c r="BZ108" i="23" s="1"/>
  <c r="CA108" i="23" s="1"/>
  <c r="CB108" i="23" s="1"/>
  <c r="CC108" i="23" s="1"/>
  <c r="CD108" i="23" s="1"/>
  <c r="CE108" i="23" s="1"/>
  <c r="CF108" i="23" s="1"/>
  <c r="CG108" i="23" s="1"/>
  <c r="CH108" i="23" s="1"/>
  <c r="CI108" i="23" s="1"/>
  <c r="CJ108" i="23" s="1"/>
  <c r="C82" i="23"/>
  <c r="D82" i="23" s="1"/>
  <c r="E82" i="23" s="1"/>
  <c r="F82" i="23" s="1"/>
  <c r="G82" i="23" s="1"/>
  <c r="H82" i="23" s="1"/>
  <c r="I82" i="23" s="1"/>
  <c r="J82" i="23" s="1"/>
  <c r="K82" i="23" s="1"/>
  <c r="L82" i="23" s="1"/>
  <c r="M82" i="23" s="1"/>
  <c r="N82" i="23" s="1"/>
  <c r="O82" i="23" s="1"/>
  <c r="P82" i="23" s="1"/>
  <c r="Q82" i="23" s="1"/>
  <c r="R82" i="23" s="1"/>
  <c r="S82" i="23" s="1"/>
  <c r="T82" i="23" s="1"/>
  <c r="U82" i="23" s="1"/>
  <c r="V82" i="23" s="1"/>
  <c r="W82" i="23" s="1"/>
  <c r="X82" i="23" s="1"/>
  <c r="Y82" i="23" s="1"/>
  <c r="Z82" i="23" s="1"/>
  <c r="AA82" i="23" s="1"/>
  <c r="AB82" i="23" s="1"/>
  <c r="AC82" i="23" s="1"/>
  <c r="AD82" i="23" s="1"/>
  <c r="AE82" i="23" s="1"/>
  <c r="AF82" i="23" s="1"/>
  <c r="AG82" i="23" s="1"/>
  <c r="AH82" i="23" s="1"/>
  <c r="AI82" i="23" s="1"/>
  <c r="AJ82" i="23" s="1"/>
  <c r="AK82" i="23" s="1"/>
  <c r="AL82" i="23" s="1"/>
  <c r="AM82" i="23" s="1"/>
  <c r="AN82" i="23" s="1"/>
  <c r="AO82" i="23" s="1"/>
  <c r="AP82" i="23" s="1"/>
  <c r="AQ82" i="23" s="1"/>
  <c r="AR82" i="23" s="1"/>
  <c r="AS82" i="23" s="1"/>
  <c r="AT82" i="23" s="1"/>
  <c r="AU82" i="23" s="1"/>
  <c r="AV82" i="23" s="1"/>
  <c r="AW82" i="23" s="1"/>
  <c r="AX82" i="23" s="1"/>
  <c r="AY82" i="23" s="1"/>
  <c r="AZ82" i="23" s="1"/>
  <c r="BA82" i="23" s="1"/>
  <c r="BB82" i="23" s="1"/>
  <c r="BC82" i="23" s="1"/>
  <c r="BD82" i="23" s="1"/>
  <c r="BE82" i="23" s="1"/>
  <c r="BF82" i="23" s="1"/>
  <c r="BG82" i="23" s="1"/>
  <c r="BH82" i="23" s="1"/>
  <c r="BI82" i="23" s="1"/>
  <c r="BJ82" i="23" s="1"/>
  <c r="BK82" i="23" s="1"/>
  <c r="BL82" i="23" s="1"/>
  <c r="BM82" i="23" s="1"/>
  <c r="BN82" i="23" s="1"/>
  <c r="BO82" i="23" s="1"/>
  <c r="BP82" i="23" s="1"/>
  <c r="BQ82" i="23" s="1"/>
  <c r="BR82" i="23" s="1"/>
  <c r="BS82" i="23" s="1"/>
  <c r="BT82" i="23" s="1"/>
  <c r="BU82" i="23" s="1"/>
  <c r="BV82" i="23" s="1"/>
  <c r="BW82" i="23" s="1"/>
  <c r="BX82" i="23" s="1"/>
  <c r="BY82" i="23" s="1"/>
  <c r="BZ82" i="23" s="1"/>
  <c r="CA82" i="23" s="1"/>
  <c r="CB82" i="23" s="1"/>
  <c r="CC82" i="23" s="1"/>
  <c r="CD82" i="23" s="1"/>
  <c r="CE82" i="23" s="1"/>
  <c r="CF82" i="23" s="1"/>
  <c r="CG82" i="23" s="1"/>
  <c r="CH82" i="23" s="1"/>
  <c r="CI82" i="23" s="1"/>
  <c r="CJ82" i="23" s="1"/>
  <c r="C56" i="23"/>
  <c r="D56" i="23" s="1"/>
  <c r="E56" i="23" s="1"/>
  <c r="F56" i="23" s="1"/>
  <c r="G56" i="23" s="1"/>
  <c r="H56" i="23" s="1"/>
  <c r="I56" i="23" s="1"/>
  <c r="J56" i="23" s="1"/>
  <c r="K56" i="23" s="1"/>
  <c r="L56" i="23" s="1"/>
  <c r="M56" i="23" s="1"/>
  <c r="N56" i="23" s="1"/>
  <c r="O56" i="23" s="1"/>
  <c r="P56" i="23" s="1"/>
  <c r="Q56" i="23" s="1"/>
  <c r="R56" i="23" s="1"/>
  <c r="S56" i="23" s="1"/>
  <c r="T56" i="23" s="1"/>
  <c r="U56" i="23" s="1"/>
  <c r="V56" i="23" s="1"/>
  <c r="W56" i="23" s="1"/>
  <c r="X56" i="23" s="1"/>
  <c r="Y56" i="23" s="1"/>
  <c r="Z56" i="23" s="1"/>
  <c r="AA56" i="23" s="1"/>
  <c r="AB56" i="23" s="1"/>
  <c r="AC56" i="23" s="1"/>
  <c r="AD56" i="23" s="1"/>
  <c r="AE56" i="23" s="1"/>
  <c r="AF56" i="23" s="1"/>
  <c r="AG56" i="23" s="1"/>
  <c r="AH56" i="23" s="1"/>
  <c r="AI56" i="23" s="1"/>
  <c r="AJ56" i="23" s="1"/>
  <c r="AK56" i="23" s="1"/>
  <c r="AL56" i="23" s="1"/>
  <c r="AM56" i="23" s="1"/>
  <c r="AN56" i="23" s="1"/>
  <c r="AO56" i="23" s="1"/>
  <c r="AP56" i="23" s="1"/>
  <c r="AQ56" i="23" s="1"/>
  <c r="AR56" i="23" s="1"/>
  <c r="AS56" i="23" s="1"/>
  <c r="AT56" i="23" s="1"/>
  <c r="AU56" i="23" s="1"/>
  <c r="AV56" i="23" s="1"/>
  <c r="AW56" i="23" s="1"/>
  <c r="AX56" i="23" s="1"/>
  <c r="AY56" i="23" s="1"/>
  <c r="AZ56" i="23" s="1"/>
  <c r="BA56" i="23" s="1"/>
  <c r="BB56" i="23" s="1"/>
  <c r="BC56" i="23" s="1"/>
  <c r="BD56" i="23" s="1"/>
  <c r="BE56" i="23" s="1"/>
  <c r="BF56" i="23" s="1"/>
  <c r="BG56" i="23" s="1"/>
  <c r="BH56" i="23" s="1"/>
  <c r="BI56" i="23" s="1"/>
  <c r="BJ56" i="23" s="1"/>
  <c r="BK56" i="23" s="1"/>
  <c r="BL56" i="23" s="1"/>
  <c r="BM56" i="23" s="1"/>
  <c r="BN56" i="23" s="1"/>
  <c r="BO56" i="23" s="1"/>
  <c r="BP56" i="23" s="1"/>
  <c r="BQ56" i="23" s="1"/>
  <c r="BR56" i="23" s="1"/>
  <c r="BS56" i="23" s="1"/>
  <c r="BT56" i="23" s="1"/>
  <c r="BU56" i="23" s="1"/>
  <c r="BV56" i="23" s="1"/>
  <c r="BW56" i="23" s="1"/>
  <c r="BX56" i="23" s="1"/>
  <c r="BY56" i="23" s="1"/>
  <c r="BZ56" i="23" s="1"/>
  <c r="CA56" i="23" s="1"/>
  <c r="CB56" i="23" s="1"/>
  <c r="CC56" i="23" s="1"/>
  <c r="CD56" i="23" s="1"/>
  <c r="CE56" i="23" s="1"/>
  <c r="CF56" i="23" s="1"/>
  <c r="CG56" i="23" s="1"/>
  <c r="CH56" i="23" s="1"/>
  <c r="CI56" i="23" s="1"/>
  <c r="CJ56" i="23" s="1"/>
  <c r="X8" i="23"/>
  <c r="Y8" i="23" s="1"/>
  <c r="Z8" i="23" s="1"/>
  <c r="AA8" i="23" s="1"/>
  <c r="AB8" i="23" s="1"/>
  <c r="AC8" i="23" s="1"/>
  <c r="AD8" i="23" s="1"/>
  <c r="AE8" i="23" s="1"/>
  <c r="AF8" i="23" s="1"/>
  <c r="AG8" i="23" s="1"/>
  <c r="AH8" i="23" s="1"/>
  <c r="AI8" i="23" s="1"/>
  <c r="AJ8" i="23" s="1"/>
  <c r="AK8" i="23" s="1"/>
  <c r="AL8" i="23" s="1"/>
  <c r="AM8" i="23" s="1"/>
  <c r="AN8" i="23" s="1"/>
  <c r="AO8" i="23" s="1"/>
  <c r="AP8" i="23" s="1"/>
  <c r="AQ8" i="23" s="1"/>
  <c r="AR8" i="23" s="1"/>
  <c r="AS8" i="23" s="1"/>
  <c r="AT8" i="23" s="1"/>
  <c r="AU8" i="23" s="1"/>
  <c r="AV8" i="23" s="1"/>
  <c r="AW8" i="23" s="1"/>
  <c r="AX8" i="23" s="1"/>
  <c r="AY8" i="23" s="1"/>
  <c r="AZ8" i="23" s="1"/>
  <c r="BA8" i="23" s="1"/>
  <c r="BB8" i="23" s="1"/>
  <c r="BC8" i="23" s="1"/>
  <c r="BD8" i="23" s="1"/>
  <c r="BE8" i="23" s="1"/>
  <c r="BF8" i="23" s="1"/>
  <c r="BG8" i="23" s="1"/>
  <c r="BH8" i="23" s="1"/>
  <c r="BI8" i="23" s="1"/>
  <c r="BJ8" i="23" s="1"/>
  <c r="BK8" i="23" s="1"/>
  <c r="BL8" i="23" s="1"/>
  <c r="BM8" i="23" s="1"/>
  <c r="BN8" i="23" s="1"/>
  <c r="BO8" i="23" s="1"/>
  <c r="BP8" i="23" s="1"/>
  <c r="BQ8" i="23" s="1"/>
  <c r="BR8" i="23" s="1"/>
  <c r="BS8" i="23" s="1"/>
  <c r="BT8" i="23" s="1"/>
  <c r="BU8" i="23" s="1"/>
  <c r="BV8" i="23" s="1"/>
  <c r="BW8" i="23" s="1"/>
  <c r="BX8" i="23" s="1"/>
  <c r="BY8" i="23" s="1"/>
  <c r="BZ8" i="23" s="1"/>
  <c r="CA8" i="23" s="1"/>
  <c r="CB8" i="23" s="1"/>
  <c r="CC8" i="23" s="1"/>
  <c r="CD8" i="23" s="1"/>
  <c r="CE8" i="23" s="1"/>
  <c r="CF8" i="23" s="1"/>
  <c r="CG8" i="23" s="1"/>
  <c r="CH8" i="23" s="1"/>
  <c r="CI8" i="23" s="1"/>
  <c r="CJ8" i="23" s="1"/>
  <c r="C6" i="23"/>
  <c r="D6" i="23" s="1"/>
  <c r="E6" i="23" s="1"/>
  <c r="F6" i="23" s="1"/>
  <c r="G6" i="23" s="1"/>
  <c r="H6" i="23" s="1"/>
  <c r="I6" i="23" s="1"/>
  <c r="J6" i="23" s="1"/>
  <c r="K6" i="23" s="1"/>
  <c r="L6" i="23" s="1"/>
  <c r="M6" i="23" s="1"/>
  <c r="N6" i="23" s="1"/>
  <c r="O6" i="23" s="1"/>
  <c r="P6" i="23" s="1"/>
  <c r="Q6" i="23" s="1"/>
  <c r="R6" i="23" s="1"/>
  <c r="S6" i="23" s="1"/>
  <c r="T6" i="23" s="1"/>
  <c r="U6" i="23" s="1"/>
  <c r="V6" i="23" s="1"/>
  <c r="W6" i="23" s="1"/>
  <c r="X6" i="23" s="1"/>
  <c r="Y6" i="23" s="1"/>
  <c r="Z6" i="23" s="1"/>
  <c r="AA6" i="23" s="1"/>
  <c r="AB6" i="23" s="1"/>
  <c r="AC6" i="23" s="1"/>
  <c r="AD6" i="23" s="1"/>
  <c r="AE6" i="23" s="1"/>
  <c r="AF6" i="23" s="1"/>
  <c r="AG6" i="23" s="1"/>
  <c r="AH6" i="23" s="1"/>
  <c r="AI6" i="23" s="1"/>
  <c r="AJ6" i="23" s="1"/>
  <c r="AK6" i="23" s="1"/>
  <c r="AL6" i="23" s="1"/>
  <c r="AM6" i="23" s="1"/>
  <c r="AN6" i="23" s="1"/>
  <c r="AO6" i="23" s="1"/>
  <c r="AP6" i="23" s="1"/>
  <c r="AQ6" i="23" s="1"/>
  <c r="AR6" i="23" s="1"/>
  <c r="AS6" i="23" s="1"/>
  <c r="AT6" i="23" s="1"/>
  <c r="AU6" i="23" s="1"/>
  <c r="AV6" i="23" s="1"/>
  <c r="AW6" i="23" s="1"/>
  <c r="AX6" i="23" s="1"/>
  <c r="AY6" i="23" s="1"/>
  <c r="AZ6" i="23" s="1"/>
  <c r="BA6" i="23" s="1"/>
  <c r="BB6" i="23" s="1"/>
  <c r="BC6" i="23" s="1"/>
  <c r="BD6" i="23" s="1"/>
  <c r="BE6" i="23" s="1"/>
  <c r="BF6" i="23" s="1"/>
  <c r="BG6" i="23" s="1"/>
  <c r="BH6" i="23" s="1"/>
  <c r="BI6" i="23" s="1"/>
  <c r="BJ6" i="23" s="1"/>
  <c r="BK6" i="23" s="1"/>
  <c r="BL6" i="23" s="1"/>
  <c r="BM6" i="23" s="1"/>
  <c r="BN6" i="23" s="1"/>
  <c r="BO6" i="23" s="1"/>
  <c r="BP6" i="23" s="1"/>
  <c r="BQ6" i="23" s="1"/>
  <c r="BR6" i="23" s="1"/>
  <c r="BS6" i="23" s="1"/>
  <c r="BT6" i="23" s="1"/>
  <c r="BU6" i="23" s="1"/>
  <c r="BV6" i="23" s="1"/>
  <c r="BW6" i="23" s="1"/>
  <c r="BX6" i="23" s="1"/>
  <c r="BY6" i="23" s="1"/>
  <c r="BZ6" i="23" s="1"/>
  <c r="CA6" i="23" s="1"/>
  <c r="CB6" i="23" s="1"/>
  <c r="CC6" i="23" s="1"/>
  <c r="CD6" i="23" s="1"/>
  <c r="CE6" i="23" s="1"/>
  <c r="CF6" i="23" s="1"/>
  <c r="CG6" i="23" s="1"/>
  <c r="CH6" i="23" s="1"/>
  <c r="CI6" i="23" s="1"/>
  <c r="CJ6" i="23" s="1"/>
  <c r="C30" i="23"/>
  <c r="D30" i="23" s="1"/>
  <c r="E30" i="23" s="1"/>
  <c r="F30" i="23" s="1"/>
  <c r="G30" i="23" s="1"/>
  <c r="H30" i="23" s="1"/>
  <c r="I30" i="23" s="1"/>
  <c r="J30" i="23" s="1"/>
  <c r="K30" i="23" s="1"/>
  <c r="L30" i="23" s="1"/>
  <c r="M30" i="23" s="1"/>
  <c r="N30" i="23" s="1"/>
  <c r="O30" i="23" s="1"/>
  <c r="P30" i="23" s="1"/>
  <c r="Q30" i="23" s="1"/>
  <c r="R30" i="23" s="1"/>
  <c r="S30" i="23" s="1"/>
  <c r="T30" i="23" s="1"/>
  <c r="U30" i="23" s="1"/>
  <c r="V30" i="23" s="1"/>
  <c r="W30" i="23" s="1"/>
  <c r="X30" i="23" s="1"/>
  <c r="Y30" i="23" s="1"/>
  <c r="Z30" i="23" s="1"/>
  <c r="AA30" i="23" s="1"/>
  <c r="AB30" i="23" s="1"/>
  <c r="AC30" i="23" s="1"/>
  <c r="AD30" i="23" s="1"/>
  <c r="AE30" i="23" s="1"/>
  <c r="AF30" i="23" s="1"/>
  <c r="AG30" i="23" s="1"/>
  <c r="AH30" i="23" s="1"/>
  <c r="AI30" i="23" s="1"/>
  <c r="AJ30" i="23" s="1"/>
  <c r="AK30" i="23" s="1"/>
  <c r="AL30" i="23" s="1"/>
  <c r="AM30" i="23" s="1"/>
  <c r="AN30" i="23" s="1"/>
  <c r="AO30" i="23" s="1"/>
  <c r="AP30" i="23" s="1"/>
  <c r="AQ30" i="23" s="1"/>
  <c r="AR30" i="23" s="1"/>
  <c r="AS30" i="23" s="1"/>
  <c r="AT30" i="23" s="1"/>
  <c r="AU30" i="23" s="1"/>
  <c r="AV30" i="23" s="1"/>
  <c r="AW30" i="23" s="1"/>
  <c r="AX30" i="23" s="1"/>
  <c r="AY30" i="23" s="1"/>
  <c r="AZ30" i="23" s="1"/>
  <c r="BA30" i="23" s="1"/>
  <c r="BB30" i="23" s="1"/>
  <c r="BC30" i="23" s="1"/>
  <c r="BD30" i="23" s="1"/>
  <c r="BE30" i="23" s="1"/>
  <c r="BF30" i="23" s="1"/>
  <c r="BG30" i="23" s="1"/>
  <c r="BH30" i="23" s="1"/>
  <c r="BI30" i="23" s="1"/>
  <c r="BJ30" i="23" s="1"/>
  <c r="BK30" i="23" s="1"/>
  <c r="BL30" i="23" s="1"/>
  <c r="BM30" i="23" s="1"/>
  <c r="BN30" i="23" s="1"/>
  <c r="BO30" i="23" s="1"/>
  <c r="BP30" i="23" s="1"/>
  <c r="BQ30" i="23" s="1"/>
  <c r="BR30" i="23" s="1"/>
  <c r="BS30" i="23" s="1"/>
  <c r="BT30" i="23" s="1"/>
  <c r="BU30" i="23" s="1"/>
  <c r="BV30" i="23" s="1"/>
  <c r="BW30" i="23" s="1"/>
  <c r="BX30" i="23" s="1"/>
  <c r="BY30" i="23" s="1"/>
  <c r="BZ30" i="23" s="1"/>
  <c r="CA30" i="23" s="1"/>
  <c r="CB30" i="23" s="1"/>
  <c r="CC30" i="23" s="1"/>
  <c r="CD30" i="23" s="1"/>
  <c r="CE30" i="23" s="1"/>
  <c r="CF30" i="23" s="1"/>
  <c r="CG30" i="23" s="1"/>
  <c r="CH30" i="23" s="1"/>
  <c r="CI30" i="23" s="1"/>
  <c r="CJ30" i="23" s="1"/>
  <c r="CK30" i="23" s="1"/>
  <c r="C6" i="11"/>
  <c r="D4" i="11"/>
  <c r="E4" i="11" s="1"/>
  <c r="D5" i="11"/>
  <c r="D6" i="11" s="1"/>
  <c r="E5" i="11"/>
  <c r="D8" i="16"/>
  <c r="H8" i="16" s="1"/>
  <c r="D22" i="20"/>
  <c r="D10" i="11"/>
  <c r="E10" i="11" s="1"/>
  <c r="D11" i="11"/>
  <c r="E11" i="11" s="1"/>
  <c r="D12" i="11"/>
  <c r="E12" i="11" s="1"/>
  <c r="D13" i="11"/>
  <c r="E13" i="11" s="1"/>
  <c r="D14" i="11"/>
  <c r="E14" i="11" s="1"/>
  <c r="H63" i="7"/>
  <c r="I63" i="7" s="1"/>
  <c r="H49" i="7"/>
  <c r="D21" i="20"/>
  <c r="Z49" i="24"/>
  <c r="D13" i="20"/>
  <c r="D15" i="20"/>
  <c r="D17" i="20"/>
  <c r="D18" i="20"/>
  <c r="D20" i="20"/>
  <c r="D23" i="20"/>
  <c r="D24" i="20"/>
  <c r="Y49" i="24"/>
  <c r="X49" i="24"/>
  <c r="W49" i="24"/>
  <c r="V49" i="24"/>
  <c r="U49" i="24"/>
  <c r="T49" i="24"/>
  <c r="S49" i="24"/>
  <c r="R49" i="24"/>
  <c r="Q49" i="24"/>
  <c r="P49" i="24"/>
  <c r="O49" i="24"/>
  <c r="N49" i="24"/>
  <c r="H40" i="7"/>
  <c r="M49" i="24"/>
  <c r="L49" i="24"/>
  <c r="K49" i="24"/>
  <c r="J49" i="24"/>
  <c r="I49" i="24"/>
  <c r="H47" i="24"/>
  <c r="H49" i="24"/>
  <c r="H31" i="24"/>
  <c r="G47" i="24"/>
  <c r="G49" i="24"/>
  <c r="G30" i="24"/>
  <c r="G31" i="24"/>
  <c r="G32" i="24"/>
  <c r="G33" i="24"/>
  <c r="F47" i="24"/>
  <c r="F49" i="24"/>
  <c r="F28" i="24"/>
  <c r="F29" i="24"/>
  <c r="F30" i="24"/>
  <c r="F31" i="24"/>
  <c r="F32" i="24"/>
  <c r="F33" i="24"/>
  <c r="E47" i="24"/>
  <c r="E49" i="24"/>
  <c r="E27" i="24"/>
  <c r="E28" i="24"/>
  <c r="E29" i="24"/>
  <c r="E30" i="24"/>
  <c r="E31" i="24"/>
  <c r="E32" i="24"/>
  <c r="E33" i="24"/>
  <c r="D59" i="4"/>
  <c r="D49" i="24"/>
  <c r="D27" i="24"/>
  <c r="D28" i="24"/>
  <c r="D29" i="24"/>
  <c r="D30" i="24"/>
  <c r="D31" i="24"/>
  <c r="D32" i="24"/>
  <c r="D33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AP49" i="24"/>
  <c r="AQ49" i="24"/>
  <c r="AR49" i="24"/>
  <c r="AS49" i="24"/>
  <c r="BK49" i="24"/>
  <c r="BJ49" i="24"/>
  <c r="BI49" i="24"/>
  <c r="AX49" i="24"/>
  <c r="AW49" i="24"/>
  <c r="AV49" i="24"/>
  <c r="AU49" i="24"/>
  <c r="AT49" i="24"/>
  <c r="AY49" i="24"/>
  <c r="AZ49" i="24"/>
  <c r="BA49" i="24"/>
  <c r="BB49" i="24"/>
  <c r="BC49" i="24"/>
  <c r="BD49" i="24"/>
  <c r="BE49" i="24"/>
  <c r="BF49" i="24"/>
  <c r="BG49" i="24"/>
  <c r="BH49" i="24"/>
  <c r="BL49" i="24"/>
  <c r="BM49" i="24"/>
  <c r="BN49" i="24"/>
  <c r="BO49" i="24"/>
  <c r="BP48" i="24"/>
  <c r="BP49" i="24"/>
  <c r="BQ49" i="24"/>
  <c r="BR48" i="24"/>
  <c r="BR49" i="24"/>
  <c r="BS45" i="24"/>
  <c r="BS49" i="24"/>
  <c r="BS27" i="24"/>
  <c r="BS30" i="24"/>
  <c r="BS31" i="24"/>
  <c r="BS33" i="24"/>
  <c r="BT45" i="24"/>
  <c r="BT49" i="24"/>
  <c r="BT27" i="24"/>
  <c r="BT30" i="24"/>
  <c r="BT31" i="24"/>
  <c r="BT33" i="24"/>
  <c r="BU45" i="24"/>
  <c r="BU49" i="24"/>
  <c r="BU27" i="24"/>
  <c r="BU30" i="24"/>
  <c r="BU31" i="24"/>
  <c r="BU33" i="24"/>
  <c r="BV45" i="24"/>
  <c r="BV49" i="24"/>
  <c r="BV27" i="24"/>
  <c r="BV28" i="24"/>
  <c r="BV30" i="24"/>
  <c r="BV31" i="24"/>
  <c r="BV33" i="24"/>
  <c r="BW46" i="24"/>
  <c r="BW49" i="24"/>
  <c r="BW27" i="24"/>
  <c r="BW30" i="24"/>
  <c r="BW31" i="24"/>
  <c r="BW33" i="24"/>
  <c r="BX44" i="24"/>
  <c r="BX48" i="24"/>
  <c r="BX49" i="24"/>
  <c r="BX27" i="24"/>
  <c r="BX30" i="24"/>
  <c r="BX31" i="24"/>
  <c r="BX32" i="24"/>
  <c r="BX33" i="24"/>
  <c r="BY45" i="24"/>
  <c r="BY47" i="24"/>
  <c r="BY49" i="24"/>
  <c r="BY27" i="24"/>
  <c r="BY28" i="24"/>
  <c r="BY30" i="24"/>
  <c r="BY31" i="24"/>
  <c r="BY33" i="24"/>
  <c r="H53" i="7"/>
  <c r="I53" i="7" s="1"/>
  <c r="EF9" i="4"/>
  <c r="EG9" i="4"/>
  <c r="EF10" i="4"/>
  <c r="EG10" i="4"/>
  <c r="EH10" i="4"/>
  <c r="EI10" i="4"/>
  <c r="EJ10" i="4"/>
  <c r="EK10" i="4"/>
  <c r="EL10" i="4"/>
  <c r="EM10" i="4"/>
  <c r="E12" i="16"/>
  <c r="C5" i="16"/>
  <c r="C15" i="11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 s="1"/>
  <c r="D12" i="24"/>
  <c r="D13" i="24" s="1"/>
  <c r="H8" i="24"/>
  <c r="H9" i="24" s="1"/>
  <c r="D8" i="24"/>
  <c r="D9" i="24" s="1"/>
  <c r="AY74" i="24"/>
  <c r="AX74" i="24"/>
  <c r="AW74" i="24"/>
  <c r="AV74" i="24"/>
  <c r="AU74" i="24"/>
  <c r="AT74" i="24"/>
  <c r="AS74" i="24"/>
  <c r="AR74" i="24"/>
  <c r="AQ74" i="24"/>
  <c r="AP74" i="24"/>
  <c r="AO74" i="24"/>
  <c r="AN74" i="24"/>
  <c r="AM74" i="24"/>
  <c r="AL74" i="24"/>
  <c r="AK74" i="24"/>
  <c r="AJ74" i="24"/>
  <c r="AI74" i="24"/>
  <c r="AH74" i="24"/>
  <c r="AG74" i="24"/>
  <c r="AF74" i="24"/>
  <c r="AE74" i="24"/>
  <c r="AD74" i="24"/>
  <c r="AC74" i="24"/>
  <c r="AB74" i="24"/>
  <c r="AA74" i="24"/>
  <c r="Z74" i="24"/>
  <c r="Y74" i="24"/>
  <c r="X74" i="24"/>
  <c r="W74" i="24"/>
  <c r="V74" i="24"/>
  <c r="U74" i="24"/>
  <c r="T74" i="24"/>
  <c r="S74" i="24"/>
  <c r="R74" i="24"/>
  <c r="Q74" i="24"/>
  <c r="P74" i="24"/>
  <c r="O74" i="24"/>
  <c r="N74" i="24"/>
  <c r="M74" i="24"/>
  <c r="L74" i="24"/>
  <c r="K74" i="24"/>
  <c r="J74" i="24"/>
  <c r="I74" i="24"/>
  <c r="H74" i="24"/>
  <c r="G74" i="24"/>
  <c r="F74" i="24"/>
  <c r="E74" i="24"/>
  <c r="D74" i="24"/>
  <c r="C69" i="24"/>
  <c r="C68" i="24"/>
  <c r="C67" i="24"/>
  <c r="AO60" i="24"/>
  <c r="AO63" i="24" s="1"/>
  <c r="AJ60" i="24"/>
  <c r="AJ63" i="24" s="1"/>
  <c r="AF60" i="24"/>
  <c r="AF63" i="24" s="1"/>
  <c r="AB60" i="24"/>
  <c r="AB63" i="24" s="1"/>
  <c r="X60" i="24"/>
  <c r="X63" i="24" s="1"/>
  <c r="T60" i="24"/>
  <c r="T63" i="24" s="1"/>
  <c r="P60" i="24"/>
  <c r="P63" i="24" s="1"/>
  <c r="L60" i="24"/>
  <c r="L63" i="24" s="1"/>
  <c r="H60" i="24"/>
  <c r="H63" i="24" s="1"/>
  <c r="D60" i="24"/>
  <c r="D63" i="24" s="1"/>
  <c r="D64" i="24" s="1"/>
  <c r="BY60" i="24"/>
  <c r="BY63" i="24" s="1"/>
  <c r="BX60" i="24"/>
  <c r="BX63" i="24" s="1"/>
  <c r="BW60" i="24"/>
  <c r="BW63" i="24" s="1"/>
  <c r="BV60" i="24"/>
  <c r="BV63" i="24" s="1"/>
  <c r="BU60" i="24"/>
  <c r="BU63" i="24" s="1"/>
  <c r="BT60" i="24"/>
  <c r="BT63" i="24" s="1"/>
  <c r="BS60" i="24"/>
  <c r="BS63" i="24" s="1"/>
  <c r="BR60" i="24"/>
  <c r="BR63" i="24" s="1"/>
  <c r="BQ60" i="24"/>
  <c r="BQ63" i="24" s="1"/>
  <c r="BP60" i="24"/>
  <c r="BP63" i="24" s="1"/>
  <c r="BO60" i="24"/>
  <c r="BO63" i="24" s="1"/>
  <c r="BN60" i="24"/>
  <c r="BN63" i="24" s="1"/>
  <c r="BM60" i="24"/>
  <c r="BM63" i="24" s="1"/>
  <c r="BL60" i="24"/>
  <c r="BL63" i="24" s="1"/>
  <c r="BK60" i="24"/>
  <c r="BK63" i="24" s="1"/>
  <c r="BJ60" i="24"/>
  <c r="BJ63" i="24" s="1"/>
  <c r="BI60" i="24"/>
  <c r="BI63" i="24" s="1"/>
  <c r="BH60" i="24"/>
  <c r="BH63" i="24" s="1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P63" i="24" s="1"/>
  <c r="AN60" i="24"/>
  <c r="AN63" i="24" s="1"/>
  <c r="AM60" i="24"/>
  <c r="AM63" i="24" s="1"/>
  <c r="AL60" i="24"/>
  <c r="AL63" i="24" s="1"/>
  <c r="AK60" i="24"/>
  <c r="AK63" i="24" s="1"/>
  <c r="AI60" i="24"/>
  <c r="AI63" i="24" s="1"/>
  <c r="AH60" i="24"/>
  <c r="AH63" i="24" s="1"/>
  <c r="AG60" i="24"/>
  <c r="AG63" i="24" s="1"/>
  <c r="AE60" i="24"/>
  <c r="AE63" i="24" s="1"/>
  <c r="AD60" i="24"/>
  <c r="AD63" i="24" s="1"/>
  <c r="AC60" i="24"/>
  <c r="AC63" i="24" s="1"/>
  <c r="AA60" i="24"/>
  <c r="AA63" i="24" s="1"/>
  <c r="Z60" i="24"/>
  <c r="Z63" i="24" s="1"/>
  <c r="Y60" i="24"/>
  <c r="Y63" i="24" s="1"/>
  <c r="W60" i="24"/>
  <c r="W63" i="24" s="1"/>
  <c r="V60" i="24"/>
  <c r="V63" i="24" s="1"/>
  <c r="U60" i="24"/>
  <c r="U63" i="24" s="1"/>
  <c r="S60" i="24"/>
  <c r="S63" i="24" s="1"/>
  <c r="R60" i="24"/>
  <c r="R63" i="24" s="1"/>
  <c r="Q60" i="24"/>
  <c r="Q63" i="24" s="1"/>
  <c r="O60" i="24"/>
  <c r="O63" i="24" s="1"/>
  <c r="N60" i="24"/>
  <c r="N63" i="24" s="1"/>
  <c r="M60" i="24"/>
  <c r="M63" i="24" s="1"/>
  <c r="K60" i="24"/>
  <c r="K63" i="24" s="1"/>
  <c r="J60" i="24"/>
  <c r="J63" i="24" s="1"/>
  <c r="I60" i="24"/>
  <c r="I63" i="24" s="1"/>
  <c r="G60" i="24"/>
  <c r="G63" i="24" s="1"/>
  <c r="F60" i="24"/>
  <c r="F63" i="24" s="1"/>
  <c r="E60" i="24"/>
  <c r="E63" i="24" s="1"/>
  <c r="F22" i="24"/>
  <c r="C22" i="24" s="1"/>
  <c r="BL12" i="24"/>
  <c r="BL13" i="24" s="1"/>
  <c r="BL19" i="24" s="1"/>
  <c r="AV12" i="24"/>
  <c r="AV13" i="24" s="1"/>
  <c r="AV19" i="24" s="1"/>
  <c r="BX12" i="24"/>
  <c r="BX13" i="24" s="1"/>
  <c r="BX19" i="24" s="1"/>
  <c r="BW12" i="24"/>
  <c r="BW13" i="24" s="1"/>
  <c r="BW19" i="24" s="1"/>
  <c r="BT12" i="24"/>
  <c r="BT13" i="24" s="1"/>
  <c r="BT19" i="24" s="1"/>
  <c r="BS12" i="24"/>
  <c r="BS13" i="24" s="1"/>
  <c r="BS19" i="24" s="1"/>
  <c r="BP12" i="24"/>
  <c r="BP13" i="24" s="1"/>
  <c r="BP19" i="24" s="1"/>
  <c r="BO12" i="24"/>
  <c r="BO13" i="24" s="1"/>
  <c r="BO19" i="24" s="1"/>
  <c r="BK12" i="24"/>
  <c r="BK13" i="24" s="1"/>
  <c r="BK19" i="24" s="1"/>
  <c r="BH12" i="24"/>
  <c r="BH13" i="24" s="1"/>
  <c r="BH19" i="24" s="1"/>
  <c r="BG12" i="24"/>
  <c r="BG13" i="24" s="1"/>
  <c r="BG19" i="24" s="1"/>
  <c r="BD12" i="24"/>
  <c r="BD13" i="24" s="1"/>
  <c r="BD19" i="24" s="1"/>
  <c r="BC12" i="24"/>
  <c r="BC13" i="24" s="1"/>
  <c r="BC19" i="24" s="1"/>
  <c r="AZ12" i="24"/>
  <c r="AZ13" i="24" s="1"/>
  <c r="AZ19" i="24" s="1"/>
  <c r="AY12" i="24"/>
  <c r="AY13" i="24" s="1"/>
  <c r="AY19" i="24" s="1"/>
  <c r="AU12" i="24"/>
  <c r="AU13" i="24" s="1"/>
  <c r="AU19" i="24" s="1"/>
  <c r="AR12" i="24"/>
  <c r="AR13" i="24" s="1"/>
  <c r="AR19" i="24" s="1"/>
  <c r="AQ12" i="24"/>
  <c r="AQ13" i="24" s="1"/>
  <c r="AQ19" i="24" s="1"/>
  <c r="AN12" i="24"/>
  <c r="AN13" i="24" s="1"/>
  <c r="AN19" i="24" s="1"/>
  <c r="AM12" i="24"/>
  <c r="AM13" i="24" s="1"/>
  <c r="AM19" i="24" s="1"/>
  <c r="AJ12" i="24"/>
  <c r="AJ13" i="24" s="1"/>
  <c r="AJ19" i="24" s="1"/>
  <c r="AI12" i="24"/>
  <c r="AI13" i="24" s="1"/>
  <c r="AI19" i="24" s="1"/>
  <c r="AF12" i="24"/>
  <c r="AF13" i="24" s="1"/>
  <c r="AF19" i="24" s="1"/>
  <c r="AE12" i="24"/>
  <c r="AE13" i="24" s="1"/>
  <c r="AE19" i="24" s="1"/>
  <c r="AB12" i="24"/>
  <c r="AB13" i="24" s="1"/>
  <c r="AB19" i="24" s="1"/>
  <c r="AA12" i="24"/>
  <c r="AA13" i="24" s="1"/>
  <c r="AA19" i="24" s="1"/>
  <c r="X12" i="24"/>
  <c r="X13" i="24" s="1"/>
  <c r="X19" i="24" s="1"/>
  <c r="W12" i="24"/>
  <c r="W13" i="24" s="1"/>
  <c r="W19" i="24" s="1"/>
  <c r="T12" i="24"/>
  <c r="T13" i="24" s="1"/>
  <c r="T19" i="24" s="1"/>
  <c r="S12" i="24"/>
  <c r="S13" i="24" s="1"/>
  <c r="S19" i="24" s="1"/>
  <c r="P12" i="24"/>
  <c r="P13" i="24" s="1"/>
  <c r="P19" i="24" s="1"/>
  <c r="O12" i="24"/>
  <c r="O13" i="24" s="1"/>
  <c r="O19" i="24" s="1"/>
  <c r="L12" i="24"/>
  <c r="L13" i="24" s="1"/>
  <c r="L19" i="24" s="1"/>
  <c r="K12" i="24"/>
  <c r="K13" i="24" s="1"/>
  <c r="K19" i="24" s="1"/>
  <c r="H12" i="24"/>
  <c r="H13" i="24" s="1"/>
  <c r="H19" i="24" s="1"/>
  <c r="G12" i="24"/>
  <c r="G13" i="24" s="1"/>
  <c r="G19" i="24" s="1"/>
  <c r="BY12" i="24"/>
  <c r="BY13" i="24" s="1"/>
  <c r="BY19" i="24" s="1"/>
  <c r="BV12" i="24"/>
  <c r="BV13" i="24" s="1"/>
  <c r="BV19" i="24" s="1"/>
  <c r="BU12" i="24"/>
  <c r="BU13" i="24" s="1"/>
  <c r="BU19" i="24" s="1"/>
  <c r="BR12" i="24"/>
  <c r="BR13" i="24" s="1"/>
  <c r="BR19" i="24" s="1"/>
  <c r="BQ12" i="24"/>
  <c r="BQ13" i="24" s="1"/>
  <c r="BQ19" i="24" s="1"/>
  <c r="BN12" i="24"/>
  <c r="BN13" i="24" s="1"/>
  <c r="BN19" i="24" s="1"/>
  <c r="BM12" i="24"/>
  <c r="BM13" i="24" s="1"/>
  <c r="BM19" i="24" s="1"/>
  <c r="BJ12" i="24"/>
  <c r="BJ13" i="24" s="1"/>
  <c r="BJ19" i="24" s="1"/>
  <c r="BI12" i="24"/>
  <c r="BI13" i="24" s="1"/>
  <c r="BI19" i="24" s="1"/>
  <c r="BF12" i="24"/>
  <c r="BF13" i="24" s="1"/>
  <c r="BF19" i="24" s="1"/>
  <c r="BE12" i="24"/>
  <c r="BE13" i="24" s="1"/>
  <c r="BE19" i="24" s="1"/>
  <c r="BB12" i="24"/>
  <c r="BB13" i="24" s="1"/>
  <c r="BB19" i="24" s="1"/>
  <c r="BA12" i="24"/>
  <c r="BA13" i="24" s="1"/>
  <c r="BA19" i="24" s="1"/>
  <c r="AX12" i="24"/>
  <c r="AX13" i="24" s="1"/>
  <c r="AX19" i="24" s="1"/>
  <c r="AW12" i="24"/>
  <c r="AW13" i="24" s="1"/>
  <c r="AW19" i="24" s="1"/>
  <c r="AT12" i="24"/>
  <c r="AT13" i="24" s="1"/>
  <c r="AT19" i="24" s="1"/>
  <c r="AS12" i="24"/>
  <c r="AS13" i="24" s="1"/>
  <c r="AS19" i="24" s="1"/>
  <c r="AP12" i="24"/>
  <c r="AP13" i="24" s="1"/>
  <c r="AP19" i="24" s="1"/>
  <c r="AO12" i="24"/>
  <c r="AO13" i="24" s="1"/>
  <c r="AO19" i="24" s="1"/>
  <c r="AL12" i="24"/>
  <c r="AL13" i="24" s="1"/>
  <c r="AL19" i="24" s="1"/>
  <c r="AK12" i="24"/>
  <c r="AK13" i="24" s="1"/>
  <c r="AK19" i="24" s="1"/>
  <c r="AH12" i="24"/>
  <c r="AH13" i="24" s="1"/>
  <c r="AH19" i="24" s="1"/>
  <c r="AG12" i="24"/>
  <c r="AG13" i="24" s="1"/>
  <c r="AG19" i="24" s="1"/>
  <c r="AD12" i="24"/>
  <c r="AD13" i="24" s="1"/>
  <c r="AD19" i="24" s="1"/>
  <c r="AC12" i="24"/>
  <c r="AC13" i="24" s="1"/>
  <c r="AC19" i="24" s="1"/>
  <c r="Z12" i="24"/>
  <c r="Z13" i="24" s="1"/>
  <c r="Z19" i="24" s="1"/>
  <c r="Y12" i="24"/>
  <c r="Y13" i="24" s="1"/>
  <c r="Y19" i="24" s="1"/>
  <c r="V12" i="24"/>
  <c r="V13" i="24" s="1"/>
  <c r="V19" i="24" s="1"/>
  <c r="U12" i="24"/>
  <c r="U13" i="24" s="1"/>
  <c r="U19" i="24" s="1"/>
  <c r="R12" i="24"/>
  <c r="R13" i="24" s="1"/>
  <c r="R19" i="24" s="1"/>
  <c r="Q12" i="24"/>
  <c r="Q13" i="24" s="1"/>
  <c r="Q19" i="24" s="1"/>
  <c r="N12" i="24"/>
  <c r="N13" i="24" s="1"/>
  <c r="N19" i="24" s="1"/>
  <c r="M12" i="24"/>
  <c r="M13" i="24" s="1"/>
  <c r="M19" i="24" s="1"/>
  <c r="J12" i="24"/>
  <c r="J13" i="24" s="1"/>
  <c r="J19" i="24" s="1"/>
  <c r="I12" i="24"/>
  <c r="I13" i="24" s="1"/>
  <c r="I19" i="24" s="1"/>
  <c r="F12" i="24"/>
  <c r="F13" i="24" s="1"/>
  <c r="F19" i="24" s="1"/>
  <c r="E12" i="24"/>
  <c r="E13" i="24" s="1"/>
  <c r="E19" i="24" s="1"/>
  <c r="D29" i="20"/>
  <c r="B33" i="20"/>
  <c r="S29" i="20"/>
  <c r="T29" i="20"/>
  <c r="U29" i="20" s="1"/>
  <c r="V29" i="20" s="1"/>
  <c r="W29" i="20" s="1"/>
  <c r="X29" i="20" s="1"/>
  <c r="Y29" i="20" s="1"/>
  <c r="Z29" i="20" s="1"/>
  <c r="AA29" i="20" s="1"/>
  <c r="AB29" i="20" s="1"/>
  <c r="AC29" i="20" s="1"/>
  <c r="AD29" i="20" s="1"/>
  <c r="AE29" i="20" s="1"/>
  <c r="AF29" i="20" s="1"/>
  <c r="AG29" i="20" s="1"/>
  <c r="AH29" i="20" s="1"/>
  <c r="AI29" i="20" s="1"/>
  <c r="AJ29" i="20" s="1"/>
  <c r="AK29" i="20" s="1"/>
  <c r="AL29" i="20" s="1"/>
  <c r="AM29" i="20" s="1"/>
  <c r="AN29" i="20" s="1"/>
  <c r="AO29" i="20" s="1"/>
  <c r="AP29" i="20" s="1"/>
  <c r="AQ29" i="20" s="1"/>
  <c r="AR29" i="20" s="1"/>
  <c r="AS29" i="20" s="1"/>
  <c r="G29" i="20"/>
  <c r="B35" i="20"/>
  <c r="R29" i="20"/>
  <c r="Q29" i="20"/>
  <c r="P29" i="20"/>
  <c r="O29" i="20"/>
  <c r="N29" i="20"/>
  <c r="M29" i="20"/>
  <c r="L29" i="20"/>
  <c r="K29" i="20"/>
  <c r="J29" i="20"/>
  <c r="I29" i="20"/>
  <c r="H29" i="20"/>
  <c r="I10" i="21"/>
  <c r="G22" i="20"/>
  <c r="G30" i="7"/>
  <c r="G27" i="7"/>
  <c r="G26" i="7"/>
  <c r="G25" i="7"/>
  <c r="K21" i="20"/>
  <c r="J21" i="20"/>
  <c r="I21" i="20"/>
  <c r="H21" i="20"/>
  <c r="G21" i="20"/>
  <c r="G20" i="20"/>
  <c r="J18" i="20"/>
  <c r="I18" i="20"/>
  <c r="H18" i="20"/>
  <c r="G18" i="20"/>
  <c r="P17" i="20"/>
  <c r="I17" i="20"/>
  <c r="H17" i="20"/>
  <c r="G17" i="20"/>
  <c r="I15" i="20"/>
  <c r="H15" i="20"/>
  <c r="G15" i="20"/>
  <c r="J14" i="20"/>
  <c r="H14" i="20"/>
  <c r="G14" i="20"/>
  <c r="H13" i="20"/>
  <c r="G13" i="20"/>
  <c r="G12" i="20"/>
  <c r="H12" i="20"/>
  <c r="I12" i="20"/>
  <c r="J12" i="20" s="1"/>
  <c r="K12" i="20" s="1"/>
  <c r="G11" i="20"/>
  <c r="G10" i="20"/>
  <c r="BB10" i="20"/>
  <c r="BA11" i="20"/>
  <c r="G23" i="20"/>
  <c r="H23" i="20"/>
  <c r="I23" i="20"/>
  <c r="J23" i="20"/>
  <c r="K23" i="20"/>
  <c r="L23" i="20"/>
  <c r="M23" i="20"/>
  <c r="N23" i="20"/>
  <c r="O23" i="20"/>
  <c r="AZ12" i="20"/>
  <c r="G25" i="20"/>
  <c r="H25" i="20" s="1"/>
  <c r="I25" i="20" s="1"/>
  <c r="J25" i="20" s="1"/>
  <c r="K25" i="20" s="1"/>
  <c r="L25" i="20" s="1"/>
  <c r="M25" i="20" s="1"/>
  <c r="N25" i="20" s="1"/>
  <c r="O25" i="20" s="1"/>
  <c r="P25" i="20" s="1"/>
  <c r="Q25" i="20" s="1"/>
  <c r="R25" i="20" s="1"/>
  <c r="S25" i="20" s="1"/>
  <c r="T25" i="20" s="1"/>
  <c r="U25" i="20" s="1"/>
  <c r="V25" i="20" s="1"/>
  <c r="W25" i="20" s="1"/>
  <c r="X25" i="20" s="1"/>
  <c r="Y25" i="20" s="1"/>
  <c r="Z25" i="20" s="1"/>
  <c r="AA25" i="20" s="1"/>
  <c r="AB25" i="20" s="1"/>
  <c r="AC25" i="20" s="1"/>
  <c r="AD25" i="20" s="1"/>
  <c r="AE25" i="20" s="1"/>
  <c r="AF25" i="20" s="1"/>
  <c r="AG25" i="20" s="1"/>
  <c r="AH25" i="20" s="1"/>
  <c r="AI25" i="20" s="1"/>
  <c r="AJ25" i="20" s="1"/>
  <c r="AK25" i="20" s="1"/>
  <c r="AL25" i="20" s="1"/>
  <c r="AM25" i="20" s="1"/>
  <c r="AN25" i="20" s="1"/>
  <c r="AO25" i="20" s="1"/>
  <c r="AP25" i="20" s="1"/>
  <c r="AQ25" i="20" s="1"/>
  <c r="AR25" i="20" s="1"/>
  <c r="AS25" i="20" s="1"/>
  <c r="AT25" i="20" s="1"/>
  <c r="AU25" i="20" s="1"/>
  <c r="AV25" i="20" s="1"/>
  <c r="AW25" i="20" s="1"/>
  <c r="AX25" i="20" s="1"/>
  <c r="AY25" i="20" s="1"/>
  <c r="AZ25" i="20" s="1"/>
  <c r="BA25" i="20" s="1"/>
  <c r="BB25" i="20" s="1"/>
  <c r="BC25" i="20" s="1"/>
  <c r="BD25" i="20" s="1"/>
  <c r="BE25" i="20" s="1"/>
  <c r="BF25" i="20" s="1"/>
  <c r="BG25" i="20" s="1"/>
  <c r="BH25" i="20" s="1"/>
  <c r="BI25" i="20" s="1"/>
  <c r="BJ25" i="20" s="1"/>
  <c r="BK25" i="20" s="1"/>
  <c r="BL25" i="20" s="1"/>
  <c r="BM25" i="20" s="1"/>
  <c r="BN25" i="20" s="1"/>
  <c r="BO25" i="20" s="1"/>
  <c r="BP25" i="20" s="1"/>
  <c r="BQ25" i="20" s="1"/>
  <c r="BR25" i="20" s="1"/>
  <c r="BS25" i="20" s="1"/>
  <c r="BT25" i="20" s="1"/>
  <c r="BU25" i="20" s="1"/>
  <c r="AC22" i="20"/>
  <c r="H22" i="20"/>
  <c r="I22" i="20" s="1"/>
  <c r="AB22" i="20"/>
  <c r="J20" i="20"/>
  <c r="N20" i="20"/>
  <c r="W20" i="20"/>
  <c r="K18" i="20"/>
  <c r="L18" i="20"/>
  <c r="M18" i="20"/>
  <c r="N18" i="20"/>
  <c r="V17" i="20"/>
  <c r="J17" i="20"/>
  <c r="J15" i="20"/>
  <c r="K15" i="20"/>
  <c r="L15" i="20" s="1"/>
  <c r="T15" i="20"/>
  <c r="X15" i="20"/>
  <c r="I14" i="20"/>
  <c r="I13" i="20"/>
  <c r="J13" i="20" s="1"/>
  <c r="AM17" i="20"/>
  <c r="O12" i="20"/>
  <c r="Q10" i="20"/>
  <c r="S10" i="20"/>
  <c r="AA10" i="20"/>
  <c r="AM10" i="20"/>
  <c r="L12" i="20"/>
  <c r="M12" i="20"/>
  <c r="N12" i="20"/>
  <c r="AS12" i="20"/>
  <c r="Y10" i="20"/>
  <c r="AI10" i="20"/>
  <c r="AY10" i="20"/>
  <c r="AN13" i="20"/>
  <c r="AY17" i="20"/>
  <c r="M10" i="20"/>
  <c r="U10" i="20"/>
  <c r="AC10" i="20"/>
  <c r="AQ10" i="20"/>
  <c r="AW12" i="20"/>
  <c r="AF13" i="20"/>
  <c r="AQ17" i="20"/>
  <c r="O10" i="20"/>
  <c r="W10" i="20"/>
  <c r="AE10" i="20"/>
  <c r="AU10" i="20"/>
  <c r="BA12" i="20"/>
  <c r="AJ13" i="20"/>
  <c r="AE17" i="20"/>
  <c r="AP18" i="20"/>
  <c r="V11" i="20"/>
  <c r="H10" i="20"/>
  <c r="I10" i="20" s="1"/>
  <c r="J10" i="20" s="1"/>
  <c r="K10" i="20" s="1"/>
  <c r="L10" i="20" s="1"/>
  <c r="P10" i="20"/>
  <c r="T10" i="20"/>
  <c r="X10" i="20"/>
  <c r="AB10" i="20"/>
  <c r="AF10" i="20"/>
  <c r="AJ10" i="20"/>
  <c r="AN10" i="20"/>
  <c r="AR10" i="20"/>
  <c r="AV10" i="20"/>
  <c r="AZ10" i="20"/>
  <c r="O11" i="20"/>
  <c r="AA11" i="20"/>
  <c r="AQ11" i="20"/>
  <c r="AT12" i="20"/>
  <c r="AX12" i="20"/>
  <c r="BB12" i="20"/>
  <c r="AC13" i="20"/>
  <c r="AS13" i="20"/>
  <c r="AG10" i="20"/>
  <c r="AK10" i="20"/>
  <c r="AO10" i="20"/>
  <c r="AS10" i="20"/>
  <c r="AW10" i="20"/>
  <c r="BA10" i="20"/>
  <c r="H11" i="20"/>
  <c r="T11" i="20"/>
  <c r="AJ11" i="20"/>
  <c r="AZ11" i="20"/>
  <c r="AU12" i="20"/>
  <c r="AY12" i="20"/>
  <c r="V13" i="20"/>
  <c r="BB13" i="20"/>
  <c r="AL11" i="20"/>
  <c r="N10" i="20"/>
  <c r="R10" i="20"/>
  <c r="V10" i="20"/>
  <c r="Z10" i="20"/>
  <c r="AD10" i="20"/>
  <c r="AH10" i="20"/>
  <c r="AL10" i="20"/>
  <c r="AP10" i="20"/>
  <c r="AT10" i="20"/>
  <c r="AX10" i="20"/>
  <c r="AC11" i="20"/>
  <c r="AS11" i="20"/>
  <c r="P12" i="20"/>
  <c r="AV12" i="20"/>
  <c r="W13" i="20"/>
  <c r="AM13" i="20"/>
  <c r="AM14" i="20"/>
  <c r="BB14" i="20"/>
  <c r="AM18" i="20"/>
  <c r="AM15" i="20"/>
  <c r="AD17" i="20"/>
  <c r="AT17" i="20"/>
  <c r="AB20" i="20"/>
  <c r="AR20" i="20"/>
  <c r="AB17" i="20"/>
  <c r="AR17" i="20"/>
  <c r="AP20" i="20"/>
  <c r="AD15" i="20"/>
  <c r="AC17" i="20"/>
  <c r="AS17" i="20"/>
  <c r="AI20" i="20"/>
  <c r="AY20" i="20"/>
  <c r="BK20" i="20"/>
  <c r="BD14" i="20"/>
  <c r="BP13" i="20"/>
  <c r="BS12" i="20"/>
  <c r="BM12" i="20"/>
  <c r="BK12" i="20"/>
  <c r="BC12" i="20"/>
  <c r="BW10" i="20"/>
  <c r="BS10" i="20"/>
  <c r="BO10" i="20"/>
  <c r="BG10" i="20"/>
  <c r="BC10" i="20"/>
  <c r="Q12" i="20"/>
  <c r="BL18" i="20"/>
  <c r="BT13" i="20"/>
  <c r="BK10" i="20"/>
  <c r="BQ12" i="20"/>
  <c r="BI12" i="20"/>
  <c r="BW12" i="20"/>
  <c r="BO12" i="20"/>
  <c r="BG12" i="20"/>
  <c r="BE12" i="20"/>
  <c r="BU12" i="20"/>
  <c r="BW20" i="20"/>
  <c r="BX20" i="20"/>
  <c r="BK22" i="20"/>
  <c r="BN11" i="20"/>
  <c r="BD10" i="20"/>
  <c r="BH10" i="20"/>
  <c r="BL10" i="20"/>
  <c r="BP10" i="20"/>
  <c r="BT10" i="20"/>
  <c r="BX10" i="20"/>
  <c r="BK11" i="20"/>
  <c r="BF12" i="20"/>
  <c r="BJ12" i="20"/>
  <c r="BN12" i="20"/>
  <c r="BR12" i="20"/>
  <c r="BV12" i="20"/>
  <c r="BI13" i="20"/>
  <c r="BI15" i="20"/>
  <c r="BN17" i="20"/>
  <c r="BE10" i="20"/>
  <c r="BI10" i="20"/>
  <c r="BM10" i="20"/>
  <c r="BQ10" i="20"/>
  <c r="BU10" i="20"/>
  <c r="BL11" i="20"/>
  <c r="BV13" i="20"/>
  <c r="BQ17" i="20"/>
  <c r="BJ11" i="20"/>
  <c r="BP17" i="20"/>
  <c r="BW17" i="20"/>
  <c r="BG17" i="20"/>
  <c r="BF10" i="20"/>
  <c r="BJ10" i="20"/>
  <c r="BN10" i="20"/>
  <c r="BR10" i="20"/>
  <c r="BV10" i="20"/>
  <c r="BM11" i="20"/>
  <c r="BD12" i="20"/>
  <c r="BH12" i="20"/>
  <c r="BL12" i="20"/>
  <c r="BP12" i="20"/>
  <c r="BT12" i="20"/>
  <c r="BX12" i="20"/>
  <c r="BC13" i="20"/>
  <c r="BS13" i="20"/>
  <c r="BQ20" i="20"/>
  <c r="BO18" i="20"/>
  <c r="BJ2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T29" i="20"/>
  <c r="AU29" i="20" s="1"/>
  <c r="AV29" i="20" s="1"/>
  <c r="AW29" i="20" s="1"/>
  <c r="AX29" i="20"/>
  <c r="AY29" i="20"/>
  <c r="AZ29" i="20"/>
  <c r="BA29" i="20"/>
  <c r="BB29" i="20"/>
  <c r="BC29" i="20"/>
  <c r="BD29" i="20"/>
  <c r="BE29" i="20"/>
  <c r="BF29" i="20"/>
  <c r="BG29" i="20"/>
  <c r="BH29" i="20"/>
  <c r="BI29" i="20"/>
  <c r="BJ29" i="20"/>
  <c r="BK29" i="20"/>
  <c r="BL29" i="20"/>
  <c r="BM29" i="20"/>
  <c r="BN29" i="20"/>
  <c r="BO29" i="20"/>
  <c r="BP29" i="20"/>
  <c r="BQ29" i="20"/>
  <c r="BR29" i="20"/>
  <c r="BW37" i="4" l="1"/>
  <c r="CA37" i="4"/>
  <c r="CE37" i="4"/>
  <c r="CI37" i="4"/>
  <c r="BX37" i="4"/>
  <c r="CB37" i="4"/>
  <c r="CF37" i="4"/>
  <c r="CJ37" i="4"/>
  <c r="BU37" i="4"/>
  <c r="BY37" i="4"/>
  <c r="CC37" i="4"/>
  <c r="CG37" i="4"/>
  <c r="CK37" i="4"/>
  <c r="BV37" i="4"/>
  <c r="BZ37" i="4"/>
  <c r="CD37" i="4"/>
  <c r="CH37" i="4"/>
  <c r="CL37" i="4"/>
  <c r="BT37" i="4"/>
  <c r="BQ37" i="4"/>
  <c r="BQ32" i="24" s="1"/>
  <c r="BR37" i="4"/>
  <c r="BS37" i="4"/>
  <c r="J37" i="4"/>
  <c r="N37" i="4"/>
  <c r="N32" i="24" s="1"/>
  <c r="R37" i="4"/>
  <c r="V37" i="4"/>
  <c r="Z37" i="4"/>
  <c r="Z32" i="24" s="1"/>
  <c r="AD37" i="4"/>
  <c r="AD32" i="24" s="1"/>
  <c r="AH37" i="4"/>
  <c r="AL37" i="4"/>
  <c r="AP37" i="4"/>
  <c r="AT37" i="4"/>
  <c r="AT32" i="24" s="1"/>
  <c r="AX37" i="4"/>
  <c r="BB37" i="4"/>
  <c r="BF37" i="4"/>
  <c r="BF32" i="24" s="1"/>
  <c r="BJ37" i="4"/>
  <c r="BJ32" i="24" s="1"/>
  <c r="BN37" i="4"/>
  <c r="I37" i="4"/>
  <c r="M37" i="4"/>
  <c r="M32" i="24" s="1"/>
  <c r="Q37" i="4"/>
  <c r="Q32" i="24" s="1"/>
  <c r="U37" i="4"/>
  <c r="Y37" i="4"/>
  <c r="AC37" i="4"/>
  <c r="AG37" i="4"/>
  <c r="AG32" i="24" s="1"/>
  <c r="AK37" i="4"/>
  <c r="AO37" i="4"/>
  <c r="AS37" i="4"/>
  <c r="AS32" i="24" s="1"/>
  <c r="AW37" i="4"/>
  <c r="AW32" i="24" s="1"/>
  <c r="BA37" i="4"/>
  <c r="BE37" i="4"/>
  <c r="BI37" i="4"/>
  <c r="BM37" i="4"/>
  <c r="BM32" i="24" s="1"/>
  <c r="O37" i="4"/>
  <c r="W37" i="4"/>
  <c r="AE37" i="4"/>
  <c r="AE32" i="24" s="1"/>
  <c r="AM37" i="4"/>
  <c r="AM32" i="24" s="1"/>
  <c r="AU37" i="4"/>
  <c r="BC37" i="4"/>
  <c r="BK37" i="4"/>
  <c r="P37" i="4"/>
  <c r="P32" i="24" s="1"/>
  <c r="X37" i="4"/>
  <c r="AF37" i="4"/>
  <c r="AN37" i="4"/>
  <c r="AV37" i="4"/>
  <c r="AV32" i="24" s="1"/>
  <c r="BD37" i="4"/>
  <c r="BL37" i="4"/>
  <c r="K37" i="4"/>
  <c r="S37" i="4"/>
  <c r="S32" i="24" s="1"/>
  <c r="AA37" i="4"/>
  <c r="AI37" i="4"/>
  <c r="AQ37" i="4"/>
  <c r="AY37" i="4"/>
  <c r="AY32" i="24" s="1"/>
  <c r="BG37" i="4"/>
  <c r="BO37" i="4"/>
  <c r="L37" i="4"/>
  <c r="L32" i="24" s="1"/>
  <c r="T37" i="4"/>
  <c r="T32" i="24" s="1"/>
  <c r="AB37" i="4"/>
  <c r="AJ37" i="4"/>
  <c r="AR37" i="4"/>
  <c r="AZ37" i="4"/>
  <c r="AZ32" i="24" s="1"/>
  <c r="BH37" i="4"/>
  <c r="BP37" i="4"/>
  <c r="H37" i="4"/>
  <c r="G53" i="4"/>
  <c r="K53" i="4"/>
  <c r="O53" i="4"/>
  <c r="S53" i="4"/>
  <c r="S42" i="24" s="1"/>
  <c r="W53" i="4"/>
  <c r="W42" i="24" s="1"/>
  <c r="AA53" i="4"/>
  <c r="AE53" i="4"/>
  <c r="AI53" i="4"/>
  <c r="AI42" i="24" s="1"/>
  <c r="H53" i="4"/>
  <c r="L53" i="4"/>
  <c r="P53" i="4"/>
  <c r="T53" i="4"/>
  <c r="T42" i="24" s="1"/>
  <c r="X53" i="4"/>
  <c r="X42" i="24" s="1"/>
  <c r="AB53" i="4"/>
  <c r="AF53" i="4"/>
  <c r="AJ53" i="4"/>
  <c r="I53" i="4"/>
  <c r="I42" i="24" s="1"/>
  <c r="M53" i="4"/>
  <c r="Q53" i="4"/>
  <c r="U53" i="4"/>
  <c r="U42" i="24" s="1"/>
  <c r="Y53" i="4"/>
  <c r="Y42" i="24" s="1"/>
  <c r="AC53" i="4"/>
  <c r="AG53" i="4"/>
  <c r="J53" i="4"/>
  <c r="N53" i="4"/>
  <c r="R53" i="4"/>
  <c r="V53" i="4"/>
  <c r="Z53" i="4"/>
  <c r="AD53" i="4"/>
  <c r="AD42" i="24" s="1"/>
  <c r="AH53" i="4"/>
  <c r="BW53" i="4"/>
  <c r="CA53" i="4"/>
  <c r="CE53" i="4"/>
  <c r="CI53" i="4"/>
  <c r="BU54" i="4"/>
  <c r="BY54" i="4"/>
  <c r="CC54" i="4"/>
  <c r="CG54" i="4"/>
  <c r="CK54" i="4"/>
  <c r="BW55" i="4"/>
  <c r="CA55" i="4"/>
  <c r="CE55" i="4"/>
  <c r="CI55" i="4"/>
  <c r="BU56" i="4"/>
  <c r="BY56" i="4"/>
  <c r="CC56" i="4"/>
  <c r="CG56" i="4"/>
  <c r="CK56" i="4"/>
  <c r="BW57" i="4"/>
  <c r="CA57" i="4"/>
  <c r="CE57" i="4"/>
  <c r="CI57" i="4"/>
  <c r="BU58" i="4"/>
  <c r="BY58" i="4"/>
  <c r="CC58" i="4"/>
  <c r="CG58" i="4"/>
  <c r="CK58" i="4"/>
  <c r="BU67" i="4"/>
  <c r="BY67" i="4"/>
  <c r="CC67" i="4"/>
  <c r="CG67" i="4"/>
  <c r="CK67" i="4"/>
  <c r="BX53" i="4"/>
  <c r="CB53" i="4"/>
  <c r="CF53" i="4"/>
  <c r="CJ53" i="4"/>
  <c r="BV54" i="4"/>
  <c r="BZ54" i="4"/>
  <c r="CD54" i="4"/>
  <c r="CH54" i="4"/>
  <c r="CL54" i="4"/>
  <c r="BX55" i="4"/>
  <c r="CB55" i="4"/>
  <c r="CF55" i="4"/>
  <c r="CJ55" i="4"/>
  <c r="BV56" i="4"/>
  <c r="BZ56" i="4"/>
  <c r="CD56" i="4"/>
  <c r="CH56" i="4"/>
  <c r="CL56" i="4"/>
  <c r="BX57" i="4"/>
  <c r="CB57" i="4"/>
  <c r="CF57" i="4"/>
  <c r="CJ57" i="4"/>
  <c r="BV58" i="4"/>
  <c r="BZ58" i="4"/>
  <c r="CD58" i="4"/>
  <c r="CH58" i="4"/>
  <c r="CL58" i="4"/>
  <c r="BV67" i="4"/>
  <c r="BZ67" i="4"/>
  <c r="CD67" i="4"/>
  <c r="CH67" i="4"/>
  <c r="CL67" i="4"/>
  <c r="BU53" i="4"/>
  <c r="BY53" i="4"/>
  <c r="CC53" i="4"/>
  <c r="CG53" i="4"/>
  <c r="CK53" i="4"/>
  <c r="BW54" i="4"/>
  <c r="CA54" i="4"/>
  <c r="CE54" i="4"/>
  <c r="CI54" i="4"/>
  <c r="BU55" i="4"/>
  <c r="BY55" i="4"/>
  <c r="CC55" i="4"/>
  <c r="CG55" i="4"/>
  <c r="CK55" i="4"/>
  <c r="BW56" i="4"/>
  <c r="CA56" i="4"/>
  <c r="CE56" i="4"/>
  <c r="CI56" i="4"/>
  <c r="BU57" i="4"/>
  <c r="BY57" i="4"/>
  <c r="CC57" i="4"/>
  <c r="CG57" i="4"/>
  <c r="CK57" i="4"/>
  <c r="BW58" i="4"/>
  <c r="CA58" i="4"/>
  <c r="CE58" i="4"/>
  <c r="CI58" i="4"/>
  <c r="BW67" i="4"/>
  <c r="CA67" i="4"/>
  <c r="CE67" i="4"/>
  <c r="CI67" i="4"/>
  <c r="BV53" i="4"/>
  <c r="BZ53" i="4"/>
  <c r="CD53" i="4"/>
  <c r="CH53" i="4"/>
  <c r="CL53" i="4"/>
  <c r="BX54" i="4"/>
  <c r="CB54" i="4"/>
  <c r="CF54" i="4"/>
  <c r="CJ54" i="4"/>
  <c r="BV55" i="4"/>
  <c r="BZ55" i="4"/>
  <c r="CD55" i="4"/>
  <c r="CH55" i="4"/>
  <c r="CL55" i="4"/>
  <c r="BX56" i="4"/>
  <c r="CB56" i="4"/>
  <c r="CF56" i="4"/>
  <c r="CJ56" i="4"/>
  <c r="BV57" i="4"/>
  <c r="BZ57" i="4"/>
  <c r="CD57" i="4"/>
  <c r="CH57" i="4"/>
  <c r="CL57" i="4"/>
  <c r="BX58" i="4"/>
  <c r="CB58" i="4"/>
  <c r="CF58" i="4"/>
  <c r="CJ58" i="4"/>
  <c r="BX67" i="4"/>
  <c r="CB67" i="4"/>
  <c r="CF67" i="4"/>
  <c r="CJ67" i="4"/>
  <c r="AK53" i="4"/>
  <c r="AK42" i="24" s="1"/>
  <c r="AO53" i="4"/>
  <c r="AS53" i="4"/>
  <c r="AW53" i="4"/>
  <c r="BA53" i="4"/>
  <c r="BA42" i="24" s="1"/>
  <c r="BE53" i="4"/>
  <c r="BI53" i="4"/>
  <c r="BT53" i="4"/>
  <c r="BT54" i="4"/>
  <c r="BT55" i="4"/>
  <c r="BT56" i="4"/>
  <c r="BT57" i="4"/>
  <c r="BT58" i="4"/>
  <c r="BT67" i="4"/>
  <c r="AL53" i="4"/>
  <c r="AP53" i="4"/>
  <c r="AP42" i="24" s="1"/>
  <c r="AT53" i="4"/>
  <c r="AT42" i="24" s="1"/>
  <c r="AX53" i="4"/>
  <c r="BB53" i="4"/>
  <c r="BF53" i="4"/>
  <c r="BF42" i="24" s="1"/>
  <c r="BQ53" i="4"/>
  <c r="BQ42" i="24" s="1"/>
  <c r="BQ54" i="4"/>
  <c r="BQ55" i="4"/>
  <c r="BQ56" i="4"/>
  <c r="BQ57" i="4"/>
  <c r="BQ58" i="4"/>
  <c r="BQ46" i="24" s="1"/>
  <c r="BQ67" i="4"/>
  <c r="AM53" i="4"/>
  <c r="AM42" i="24" s="1"/>
  <c r="AQ53" i="4"/>
  <c r="AQ42" i="24" s="1"/>
  <c r="AU53" i="4"/>
  <c r="AY53" i="4"/>
  <c r="BC53" i="4"/>
  <c r="BC42" i="24" s="1"/>
  <c r="BG53" i="4"/>
  <c r="BG42" i="24" s="1"/>
  <c r="BR53" i="4"/>
  <c r="BR54" i="4"/>
  <c r="BR55" i="4"/>
  <c r="BR56" i="4"/>
  <c r="BR57" i="4"/>
  <c r="BR58" i="4"/>
  <c r="BR67" i="4"/>
  <c r="BR50" i="24" s="1"/>
  <c r="AN53" i="4"/>
  <c r="AN42" i="24" s="1"/>
  <c r="AR53" i="4"/>
  <c r="AV53" i="4"/>
  <c r="AZ53" i="4"/>
  <c r="AZ42" i="24" s="1"/>
  <c r="BD53" i="4"/>
  <c r="BD42" i="24" s="1"/>
  <c r="BH53" i="4"/>
  <c r="BS53" i="4"/>
  <c r="BS54" i="4"/>
  <c r="BS55" i="4"/>
  <c r="BS56" i="4"/>
  <c r="BS57" i="4"/>
  <c r="BS58" i="4"/>
  <c r="BS67" i="4"/>
  <c r="BL53" i="4"/>
  <c r="BP53" i="4"/>
  <c r="I54" i="4"/>
  <c r="M54" i="4"/>
  <c r="M43" i="24" s="1"/>
  <c r="Q54" i="4"/>
  <c r="U54" i="4"/>
  <c r="Y54" i="4"/>
  <c r="Y43" i="24" s="1"/>
  <c r="AC54" i="4"/>
  <c r="AC43" i="24" s="1"/>
  <c r="AG54" i="4"/>
  <c r="AK54" i="4"/>
  <c r="AO54" i="4"/>
  <c r="AS54" i="4"/>
  <c r="AS43" i="24" s="1"/>
  <c r="AW54" i="4"/>
  <c r="BA54" i="4"/>
  <c r="BE54" i="4"/>
  <c r="BE43" i="24" s="1"/>
  <c r="BI54" i="4"/>
  <c r="BI43" i="24" s="1"/>
  <c r="BM54" i="4"/>
  <c r="J55" i="4"/>
  <c r="N55" i="4"/>
  <c r="N44" i="24" s="1"/>
  <c r="R55" i="4"/>
  <c r="R44" i="24" s="1"/>
  <c r="V55" i="4"/>
  <c r="Z55" i="4"/>
  <c r="AD55" i="4"/>
  <c r="AH55" i="4"/>
  <c r="AH44" i="24" s="1"/>
  <c r="AL55" i="4"/>
  <c r="AP55" i="4"/>
  <c r="AT55" i="4"/>
  <c r="AX55" i="4"/>
  <c r="BB55" i="4"/>
  <c r="BF55" i="4"/>
  <c r="BJ55" i="4"/>
  <c r="BN55" i="4"/>
  <c r="BN44" i="24" s="1"/>
  <c r="K56" i="4"/>
  <c r="O56" i="4"/>
  <c r="S56" i="4"/>
  <c r="W56" i="4"/>
  <c r="AA56" i="4"/>
  <c r="AE56" i="4"/>
  <c r="AI56" i="4"/>
  <c r="AM56" i="4"/>
  <c r="AQ56" i="4"/>
  <c r="AU56" i="4"/>
  <c r="AY56" i="4"/>
  <c r="BC56" i="4"/>
  <c r="BG56" i="4"/>
  <c r="BK56" i="4"/>
  <c r="BO56" i="4"/>
  <c r="H57" i="4"/>
  <c r="H45" i="24" s="1"/>
  <c r="L57" i="4"/>
  <c r="P57" i="4"/>
  <c r="T57" i="4"/>
  <c r="T45" i="24" s="1"/>
  <c r="X57" i="4"/>
  <c r="X45" i="24" s="1"/>
  <c r="AB57" i="4"/>
  <c r="AF57" i="4"/>
  <c r="AJ57" i="4"/>
  <c r="AN57" i="4"/>
  <c r="AN45" i="24" s="1"/>
  <c r="AR57" i="4"/>
  <c r="AV57" i="4"/>
  <c r="AZ57" i="4"/>
  <c r="AZ45" i="24" s="1"/>
  <c r="BD57" i="4"/>
  <c r="BD45" i="24" s="1"/>
  <c r="BH57" i="4"/>
  <c r="BL57" i="4"/>
  <c r="BP57" i="4"/>
  <c r="I58" i="4"/>
  <c r="I46" i="24" s="1"/>
  <c r="M58" i="4"/>
  <c r="Q58" i="4"/>
  <c r="U58" i="4"/>
  <c r="U46" i="24" s="1"/>
  <c r="Y58" i="4"/>
  <c r="Y46" i="24" s="1"/>
  <c r="AC58" i="4"/>
  <c r="AG58" i="4"/>
  <c r="AK58" i="4"/>
  <c r="AK46" i="24" s="1"/>
  <c r="AO58" i="4"/>
  <c r="AO46" i="24" s="1"/>
  <c r="AS58" i="4"/>
  <c r="AW58" i="4"/>
  <c r="BA58" i="4"/>
  <c r="BE58" i="4"/>
  <c r="BE46" i="24" s="1"/>
  <c r="BI58" i="4"/>
  <c r="BM58" i="4"/>
  <c r="J67" i="4"/>
  <c r="N67" i="4"/>
  <c r="N50" i="24" s="1"/>
  <c r="R67" i="4"/>
  <c r="V67" i="4"/>
  <c r="Z67" i="4"/>
  <c r="Z50" i="24" s="1"/>
  <c r="AD67" i="4"/>
  <c r="AD50" i="24" s="1"/>
  <c r="BM53" i="4"/>
  <c r="J54" i="4"/>
  <c r="N54" i="4"/>
  <c r="N43" i="24" s="1"/>
  <c r="R54" i="4"/>
  <c r="R43" i="24" s="1"/>
  <c r="V54" i="4"/>
  <c r="Z54" i="4"/>
  <c r="AD54" i="4"/>
  <c r="AH54" i="4"/>
  <c r="AH43" i="24" s="1"/>
  <c r="AL54" i="4"/>
  <c r="AP54" i="4"/>
  <c r="AT54" i="4"/>
  <c r="AX54" i="4"/>
  <c r="AX43" i="24" s="1"/>
  <c r="BB54" i="4"/>
  <c r="BF54" i="4"/>
  <c r="BJ54" i="4"/>
  <c r="BJ43" i="24" s="1"/>
  <c r="BN54" i="4"/>
  <c r="BN43" i="24" s="1"/>
  <c r="K55" i="4"/>
  <c r="O55" i="4"/>
  <c r="S55" i="4"/>
  <c r="S44" i="24" s="1"/>
  <c r="W55" i="4"/>
  <c r="W44" i="24" s="1"/>
  <c r="AA55" i="4"/>
  <c r="AE55" i="4"/>
  <c r="AI55" i="4"/>
  <c r="AI44" i="24" s="1"/>
  <c r="AM55" i="4"/>
  <c r="AM44" i="24" s="1"/>
  <c r="AQ55" i="4"/>
  <c r="AU55" i="4"/>
  <c r="AY55" i="4"/>
  <c r="BC55" i="4"/>
  <c r="BC44" i="24" s="1"/>
  <c r="BG55" i="4"/>
  <c r="BK55" i="4"/>
  <c r="BO55" i="4"/>
  <c r="H56" i="4"/>
  <c r="L56" i="4"/>
  <c r="P56" i="4"/>
  <c r="T56" i="4"/>
  <c r="X56" i="4"/>
  <c r="AB56" i="4"/>
  <c r="AF56" i="4"/>
  <c r="AJ56" i="4"/>
  <c r="AN56" i="4"/>
  <c r="AR56" i="4"/>
  <c r="AV56" i="4"/>
  <c r="AZ56" i="4"/>
  <c r="BD56" i="4"/>
  <c r="BH56" i="4"/>
  <c r="BL56" i="4"/>
  <c r="BP56" i="4"/>
  <c r="I57" i="4"/>
  <c r="I45" i="24" s="1"/>
  <c r="M57" i="4"/>
  <c r="Q57" i="4"/>
  <c r="U57" i="4"/>
  <c r="U45" i="24" s="1"/>
  <c r="Y57" i="4"/>
  <c r="Y45" i="24" s="1"/>
  <c r="AC57" i="4"/>
  <c r="AG57" i="4"/>
  <c r="AK57" i="4"/>
  <c r="AK45" i="24" s="1"/>
  <c r="AO57" i="4"/>
  <c r="AO45" i="24" s="1"/>
  <c r="AS57" i="4"/>
  <c r="AW57" i="4"/>
  <c r="BA57" i="4"/>
  <c r="BE57" i="4"/>
  <c r="BE45" i="24" s="1"/>
  <c r="BI57" i="4"/>
  <c r="BM57" i="4"/>
  <c r="J58" i="4"/>
  <c r="J46" i="24" s="1"/>
  <c r="N58" i="4"/>
  <c r="N46" i="24" s="1"/>
  <c r="R58" i="4"/>
  <c r="V58" i="4"/>
  <c r="Z58" i="4"/>
  <c r="Z46" i="24" s="1"/>
  <c r="AD58" i="4"/>
  <c r="AH58" i="4"/>
  <c r="AL58" i="4"/>
  <c r="AP58" i="4"/>
  <c r="AP46" i="24" s="1"/>
  <c r="AT58" i="4"/>
  <c r="AT46" i="24" s="1"/>
  <c r="AX58" i="4"/>
  <c r="BB58" i="4"/>
  <c r="BF58" i="4"/>
  <c r="BJ58" i="4"/>
  <c r="BJ46" i="24" s="1"/>
  <c r="BN58" i="4"/>
  <c r="BJ53" i="4"/>
  <c r="BN53" i="4"/>
  <c r="K54" i="4"/>
  <c r="K43" i="24" s="1"/>
  <c r="O54" i="4"/>
  <c r="S54" i="4"/>
  <c r="W54" i="4"/>
  <c r="AA54" i="4"/>
  <c r="AA43" i="24" s="1"/>
  <c r="AE54" i="4"/>
  <c r="AI54" i="4"/>
  <c r="AM54" i="4"/>
  <c r="AM43" i="24" s="1"/>
  <c r="AQ54" i="4"/>
  <c r="AQ43" i="24" s="1"/>
  <c r="AU54" i="4"/>
  <c r="AY54" i="4"/>
  <c r="BC54" i="4"/>
  <c r="BC43" i="24" s="1"/>
  <c r="BG54" i="4"/>
  <c r="BG43" i="24" s="1"/>
  <c r="BK54" i="4"/>
  <c r="BO54" i="4"/>
  <c r="H55" i="4"/>
  <c r="L55" i="4"/>
  <c r="L44" i="24" s="1"/>
  <c r="P55" i="4"/>
  <c r="T55" i="4"/>
  <c r="X55" i="4"/>
  <c r="AB55" i="4"/>
  <c r="AB44" i="24" s="1"/>
  <c r="AF55" i="4"/>
  <c r="AJ55" i="4"/>
  <c r="AN55" i="4"/>
  <c r="AN44" i="24" s="1"/>
  <c r="AR55" i="4"/>
  <c r="AR44" i="24" s="1"/>
  <c r="AV55" i="4"/>
  <c r="AZ55" i="4"/>
  <c r="BD55" i="4"/>
  <c r="BH55" i="4"/>
  <c r="BH44" i="24" s="1"/>
  <c r="BL55" i="4"/>
  <c r="BP55" i="4"/>
  <c r="I56" i="4"/>
  <c r="M56" i="4"/>
  <c r="Q56" i="4"/>
  <c r="U56" i="4"/>
  <c r="Y56" i="4"/>
  <c r="AC56" i="4"/>
  <c r="AG56" i="4"/>
  <c r="AK56" i="4"/>
  <c r="AO56" i="4"/>
  <c r="AS56" i="4"/>
  <c r="AW56" i="4"/>
  <c r="BA56" i="4"/>
  <c r="BE56" i="4"/>
  <c r="BI56" i="4"/>
  <c r="BM56" i="4"/>
  <c r="J57" i="4"/>
  <c r="N57" i="4"/>
  <c r="N45" i="24" s="1"/>
  <c r="R57" i="4"/>
  <c r="R45" i="24" s="1"/>
  <c r="V57" i="4"/>
  <c r="Z57" i="4"/>
  <c r="AD57" i="4"/>
  <c r="AD45" i="24" s="1"/>
  <c r="AH57" i="4"/>
  <c r="AH45" i="24" s="1"/>
  <c r="AL57" i="4"/>
  <c r="AP57" i="4"/>
  <c r="AT57" i="4"/>
  <c r="AT45" i="24" s="1"/>
  <c r="AX57" i="4"/>
  <c r="AX45" i="24" s="1"/>
  <c r="BB57" i="4"/>
  <c r="BF57" i="4"/>
  <c r="BJ57" i="4"/>
  <c r="BJ45" i="24" s="1"/>
  <c r="BN57" i="4"/>
  <c r="BN45" i="24" s="1"/>
  <c r="K58" i="4"/>
  <c r="O58" i="4"/>
  <c r="S58" i="4"/>
  <c r="W58" i="4"/>
  <c r="W46" i="24" s="1"/>
  <c r="AA58" i="4"/>
  <c r="AE58" i="4"/>
  <c r="AI58" i="4"/>
  <c r="AM58" i="4"/>
  <c r="AM46" i="24" s="1"/>
  <c r="AQ58" i="4"/>
  <c r="AU58" i="4"/>
  <c r="AY58" i="4"/>
  <c r="AY46" i="24" s="1"/>
  <c r="BC58" i="4"/>
  <c r="BC46" i="24" s="1"/>
  <c r="BG58" i="4"/>
  <c r="BK58" i="4"/>
  <c r="BO58" i="4"/>
  <c r="BO46" i="24" s="1"/>
  <c r="BK53" i="4"/>
  <c r="BK42" i="24" s="1"/>
  <c r="BO53" i="4"/>
  <c r="H54" i="4"/>
  <c r="L54" i="4"/>
  <c r="P54" i="4"/>
  <c r="P43" i="24" s="1"/>
  <c r="T54" i="4"/>
  <c r="X54" i="4"/>
  <c r="AB54" i="4"/>
  <c r="AF54" i="4"/>
  <c r="AF43" i="24" s="1"/>
  <c r="AJ54" i="4"/>
  <c r="AN54" i="4"/>
  <c r="AR54" i="4"/>
  <c r="AV54" i="4"/>
  <c r="AV43" i="24" s="1"/>
  <c r="AZ54" i="4"/>
  <c r="BD54" i="4"/>
  <c r="BH54" i="4"/>
  <c r="BL54" i="4"/>
  <c r="BL43" i="24" s="1"/>
  <c r="BP54" i="4"/>
  <c r="I55" i="4"/>
  <c r="M55" i="4"/>
  <c r="M44" i="24" s="1"/>
  <c r="Q55" i="4"/>
  <c r="Q44" i="24" s="1"/>
  <c r="U55" i="4"/>
  <c r="Y55" i="4"/>
  <c r="AC55" i="4"/>
  <c r="AC44" i="24" s="1"/>
  <c r="AG55" i="4"/>
  <c r="AG44" i="24" s="1"/>
  <c r="AK55" i="4"/>
  <c r="AO55" i="4"/>
  <c r="AS55" i="4"/>
  <c r="AW55" i="4"/>
  <c r="AW44" i="24" s="1"/>
  <c r="BA55" i="4"/>
  <c r="BE55" i="4"/>
  <c r="BI55" i="4"/>
  <c r="BI44" i="24" s="1"/>
  <c r="BM55" i="4"/>
  <c r="BM44" i="24" s="1"/>
  <c r="J56" i="4"/>
  <c r="N56" i="4"/>
  <c r="R56" i="4"/>
  <c r="V56" i="4"/>
  <c r="Z56" i="4"/>
  <c r="AD56" i="4"/>
  <c r="AH56" i="4"/>
  <c r="AL56" i="4"/>
  <c r="AP56" i="4"/>
  <c r="AT56" i="4"/>
  <c r="AX56" i="4"/>
  <c r="BB56" i="4"/>
  <c r="BF56" i="4"/>
  <c r="BJ56" i="4"/>
  <c r="BN56" i="4"/>
  <c r="K57" i="4"/>
  <c r="K45" i="24" s="1"/>
  <c r="O57" i="4"/>
  <c r="S57" i="4"/>
  <c r="W57" i="4"/>
  <c r="W45" i="24" s="1"/>
  <c r="AA57" i="4"/>
  <c r="AA45" i="24" s="1"/>
  <c r="AE57" i="4"/>
  <c r="AI57" i="4"/>
  <c r="AM57" i="4"/>
  <c r="AQ57" i="4"/>
  <c r="AU57" i="4"/>
  <c r="AY57" i="4"/>
  <c r="BC57" i="4"/>
  <c r="BC45" i="24" s="1"/>
  <c r="BG57" i="4"/>
  <c r="BK57" i="4"/>
  <c r="BO57" i="4"/>
  <c r="H58" i="4"/>
  <c r="L58" i="4"/>
  <c r="L46" i="24" s="1"/>
  <c r="P58" i="4"/>
  <c r="T58" i="4"/>
  <c r="X58" i="4"/>
  <c r="AB58" i="4"/>
  <c r="AB46" i="24" s="1"/>
  <c r="AF58" i="4"/>
  <c r="AJ58" i="4"/>
  <c r="AN58" i="4"/>
  <c r="AR58" i="4"/>
  <c r="AR46" i="24" s="1"/>
  <c r="AV58" i="4"/>
  <c r="AZ58" i="4"/>
  <c r="BD58" i="4"/>
  <c r="BD46" i="24" s="1"/>
  <c r="BH58" i="4"/>
  <c r="BH46" i="24" s="1"/>
  <c r="BL58" i="4"/>
  <c r="BP58" i="4"/>
  <c r="I67" i="4"/>
  <c r="M67" i="4"/>
  <c r="Q67" i="4"/>
  <c r="U67" i="4"/>
  <c r="Y67" i="4"/>
  <c r="AC67" i="4"/>
  <c r="AC50" i="24" s="1"/>
  <c r="L67" i="4"/>
  <c r="T67" i="4"/>
  <c r="AB67" i="4"/>
  <c r="AB50" i="24" s="1"/>
  <c r="AH67" i="4"/>
  <c r="AH50" i="24" s="1"/>
  <c r="AL67" i="4"/>
  <c r="AP67" i="4"/>
  <c r="AT67" i="4"/>
  <c r="AX67" i="4"/>
  <c r="AX50" i="24" s="1"/>
  <c r="BB67" i="4"/>
  <c r="BF67" i="4"/>
  <c r="BJ67" i="4"/>
  <c r="BN67" i="4"/>
  <c r="BN50" i="24" s="1"/>
  <c r="O67" i="4"/>
  <c r="W67" i="4"/>
  <c r="AE67" i="4"/>
  <c r="AE50" i="24" s="1"/>
  <c r="AI67" i="4"/>
  <c r="AI50" i="24" s="1"/>
  <c r="AM67" i="4"/>
  <c r="AQ67" i="4"/>
  <c r="AU67" i="4"/>
  <c r="AU50" i="24" s="1"/>
  <c r="AY67" i="4"/>
  <c r="AY50" i="24" s="1"/>
  <c r="BC67" i="4"/>
  <c r="BG67" i="4"/>
  <c r="BK67" i="4"/>
  <c r="BO67" i="4"/>
  <c r="BO50" i="24" s="1"/>
  <c r="H67" i="4"/>
  <c r="P67" i="4"/>
  <c r="X67" i="4"/>
  <c r="X50" i="24" s="1"/>
  <c r="AF67" i="4"/>
  <c r="AF50" i="24" s="1"/>
  <c r="AJ67" i="4"/>
  <c r="AN67" i="4"/>
  <c r="AR67" i="4"/>
  <c r="AR50" i="24" s="1"/>
  <c r="AV67" i="4"/>
  <c r="AV50" i="24" s="1"/>
  <c r="AZ67" i="4"/>
  <c r="AZ50" i="24" s="1"/>
  <c r="BD67" i="4"/>
  <c r="BH67" i="4"/>
  <c r="BL67" i="4"/>
  <c r="BL50" i="24" s="1"/>
  <c r="BP67" i="4"/>
  <c r="K67" i="4"/>
  <c r="S67" i="4"/>
  <c r="S50" i="24" s="1"/>
  <c r="AA67" i="4"/>
  <c r="AG67" i="4"/>
  <c r="AK67" i="4"/>
  <c r="AO67" i="4"/>
  <c r="AS67" i="4"/>
  <c r="AS50" i="24" s="1"/>
  <c r="AW67" i="4"/>
  <c r="BA67" i="4"/>
  <c r="BE67" i="4"/>
  <c r="BE50" i="24" s="1"/>
  <c r="BI67" i="4"/>
  <c r="BI50" i="24" s="1"/>
  <c r="BM67" i="4"/>
  <c r="G57" i="4"/>
  <c r="G56" i="4"/>
  <c r="G55" i="4"/>
  <c r="G44" i="24" s="1"/>
  <c r="G58" i="4"/>
  <c r="G54" i="4"/>
  <c r="BQ22" i="20"/>
  <c r="BK17" i="20"/>
  <c r="BD17" i="20"/>
  <c r="BT17" i="20"/>
  <c r="BI17" i="20"/>
  <c r="BF17" i="20"/>
  <c r="BG22" i="20"/>
  <c r="AO17" i="20"/>
  <c r="Z17" i="20"/>
  <c r="AN17" i="20"/>
  <c r="X17" i="20"/>
  <c r="AP17" i="20"/>
  <c r="AA17" i="20"/>
  <c r="AI17" i="20"/>
  <c r="W17" i="20"/>
  <c r="R17" i="20"/>
  <c r="Y22" i="20"/>
  <c r="T17" i="20"/>
  <c r="BW41" i="4"/>
  <c r="CA41" i="4"/>
  <c r="CE41" i="4"/>
  <c r="CI41" i="4"/>
  <c r="BX41" i="4"/>
  <c r="CB41" i="4"/>
  <c r="CF41" i="4"/>
  <c r="CJ41" i="4"/>
  <c r="BU41" i="4"/>
  <c r="BY41" i="4"/>
  <c r="CC41" i="4"/>
  <c r="CG41" i="4"/>
  <c r="CK41" i="4"/>
  <c r="BV41" i="4"/>
  <c r="BZ41" i="4"/>
  <c r="CD41" i="4"/>
  <c r="CH41" i="4"/>
  <c r="CL41" i="4"/>
  <c r="BT41" i="4"/>
  <c r="BQ41" i="4"/>
  <c r="BR41" i="4"/>
  <c r="BS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U41" i="4"/>
  <c r="Y41" i="4"/>
  <c r="AC41" i="4"/>
  <c r="AG41" i="4"/>
  <c r="AK41" i="4"/>
  <c r="AO41" i="4"/>
  <c r="AS41" i="4"/>
  <c r="AW41" i="4"/>
  <c r="BA41" i="4"/>
  <c r="BE41" i="4"/>
  <c r="BI41" i="4"/>
  <c r="BM41" i="4"/>
  <c r="Q15" i="20"/>
  <c r="BW35" i="4"/>
  <c r="CA35" i="4"/>
  <c r="CE35" i="4"/>
  <c r="CI35" i="4"/>
  <c r="BX35" i="4"/>
  <c r="CB35" i="4"/>
  <c r="CF35" i="4"/>
  <c r="CJ35" i="4"/>
  <c r="BU35" i="4"/>
  <c r="BY35" i="4"/>
  <c r="CC35" i="4"/>
  <c r="CG35" i="4"/>
  <c r="CK35" i="4"/>
  <c r="BV35" i="4"/>
  <c r="BZ35" i="4"/>
  <c r="CD35" i="4"/>
  <c r="CH35" i="4"/>
  <c r="CL35" i="4"/>
  <c r="BT35" i="4"/>
  <c r="BQ35" i="4"/>
  <c r="BR35" i="4"/>
  <c r="BS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P35" i="4"/>
  <c r="X35" i="4"/>
  <c r="AF35" i="4"/>
  <c r="AN35" i="4"/>
  <c r="AV35" i="4"/>
  <c r="BD35" i="4"/>
  <c r="BL35" i="4"/>
  <c r="K35" i="4"/>
  <c r="S35" i="4"/>
  <c r="AA35" i="4"/>
  <c r="AI35" i="4"/>
  <c r="AQ35" i="4"/>
  <c r="AY35" i="4"/>
  <c r="BG35" i="4"/>
  <c r="BO35" i="4"/>
  <c r="L35" i="4"/>
  <c r="T35" i="4"/>
  <c r="AB35" i="4"/>
  <c r="AJ35" i="4"/>
  <c r="AR35" i="4"/>
  <c r="AZ35" i="4"/>
  <c r="BH35" i="4"/>
  <c r="BP35" i="4"/>
  <c r="O35" i="4"/>
  <c r="W35" i="4"/>
  <c r="AE35" i="4"/>
  <c r="AM35" i="4"/>
  <c r="AU35" i="4"/>
  <c r="BC35" i="4"/>
  <c r="BK35" i="4"/>
  <c r="J35" i="4"/>
  <c r="BX22" i="20"/>
  <c r="BR17" i="20"/>
  <c r="BE17" i="20"/>
  <c r="BO17" i="20"/>
  <c r="BH17" i="20"/>
  <c r="BX17" i="20"/>
  <c r="BM17" i="20"/>
  <c r="BF15" i="20"/>
  <c r="BU17" i="20"/>
  <c r="AK17" i="20"/>
  <c r="Y17" i="20"/>
  <c r="AZ17" i="20"/>
  <c r="AJ17" i="20"/>
  <c r="BA15" i="20"/>
  <c r="BB17" i="20"/>
  <c r="AL17" i="20"/>
  <c r="AR15" i="20"/>
  <c r="P15" i="20"/>
  <c r="S17" i="20"/>
  <c r="U17" i="20"/>
  <c r="S22" i="20"/>
  <c r="I20" i="20"/>
  <c r="BU40" i="4"/>
  <c r="BY40" i="4"/>
  <c r="CC40" i="4"/>
  <c r="CG40" i="4"/>
  <c r="CK40" i="4"/>
  <c r="BV40" i="4"/>
  <c r="BZ40" i="4"/>
  <c r="CD40" i="4"/>
  <c r="CH40" i="4"/>
  <c r="CL40" i="4"/>
  <c r="BW40" i="4"/>
  <c r="CA40" i="4"/>
  <c r="CE40" i="4"/>
  <c r="CI40" i="4"/>
  <c r="BX40" i="4"/>
  <c r="CB40" i="4"/>
  <c r="CF40" i="4"/>
  <c r="CJ40" i="4"/>
  <c r="BT40" i="4"/>
  <c r="BQ40" i="4"/>
  <c r="BR40" i="4"/>
  <c r="BS40" i="4"/>
  <c r="Q40" i="4"/>
  <c r="U40" i="4"/>
  <c r="Y40" i="4"/>
  <c r="AC40" i="4"/>
  <c r="AC34" i="24" s="1"/>
  <c r="AG40" i="4"/>
  <c r="AG34" i="24" s="1"/>
  <c r="AK40" i="4"/>
  <c r="AO40" i="4"/>
  <c r="AS40" i="4"/>
  <c r="AW40" i="4"/>
  <c r="AW34" i="24" s="1"/>
  <c r="BA40" i="4"/>
  <c r="BE40" i="4"/>
  <c r="BI40" i="4"/>
  <c r="BM40" i="4"/>
  <c r="BM34" i="24" s="1"/>
  <c r="R40" i="4"/>
  <c r="V40" i="4"/>
  <c r="Z40" i="4"/>
  <c r="Z34" i="24" s="1"/>
  <c r="AD40" i="4"/>
  <c r="AD34" i="24" s="1"/>
  <c r="AH40" i="4"/>
  <c r="AL40" i="4"/>
  <c r="AP40" i="4"/>
  <c r="AP34" i="24" s="1"/>
  <c r="AT40" i="4"/>
  <c r="AT34" i="24" s="1"/>
  <c r="AX40" i="4"/>
  <c r="BB40" i="4"/>
  <c r="BF40" i="4"/>
  <c r="BJ40" i="4"/>
  <c r="BJ34" i="24" s="1"/>
  <c r="BN40" i="4"/>
  <c r="S40" i="4"/>
  <c r="W40" i="4"/>
  <c r="AA40" i="4"/>
  <c r="AA34" i="24" s="1"/>
  <c r="AE40" i="4"/>
  <c r="AI40" i="4"/>
  <c r="AM40" i="4"/>
  <c r="AQ40" i="4"/>
  <c r="AQ34" i="24" s="1"/>
  <c r="AU40" i="4"/>
  <c r="AY40" i="4"/>
  <c r="BC40" i="4"/>
  <c r="BC34" i="24" s="1"/>
  <c r="BG40" i="4"/>
  <c r="BG34" i="24" s="1"/>
  <c r="BK40" i="4"/>
  <c r="BO40" i="4"/>
  <c r="P40" i="4"/>
  <c r="T40" i="4"/>
  <c r="X40" i="4"/>
  <c r="AB40" i="4"/>
  <c r="AF40" i="4"/>
  <c r="AF34" i="24" s="1"/>
  <c r="AJ40" i="4"/>
  <c r="AJ34" i="24" s="1"/>
  <c r="AN40" i="4"/>
  <c r="AR40" i="4"/>
  <c r="AV40" i="4"/>
  <c r="AV34" i="24" s="1"/>
  <c r="AZ40" i="4"/>
  <c r="AZ34" i="24" s="1"/>
  <c r="BD40" i="4"/>
  <c r="BH40" i="4"/>
  <c r="BL40" i="4"/>
  <c r="BP40" i="4"/>
  <c r="BP34" i="24" s="1"/>
  <c r="O40" i="4"/>
  <c r="BW33" i="4"/>
  <c r="CA33" i="4"/>
  <c r="CE33" i="4"/>
  <c r="CI33" i="4"/>
  <c r="BX33" i="4"/>
  <c r="CB33" i="4"/>
  <c r="CF33" i="4"/>
  <c r="CJ33" i="4"/>
  <c r="BU33" i="4"/>
  <c r="BY33" i="4"/>
  <c r="CC33" i="4"/>
  <c r="CG33" i="4"/>
  <c r="CK33" i="4"/>
  <c r="BV33" i="4"/>
  <c r="BZ33" i="4"/>
  <c r="CD33" i="4"/>
  <c r="CH33" i="4"/>
  <c r="CL33" i="4"/>
  <c r="BT33" i="4"/>
  <c r="BQ33" i="4"/>
  <c r="BQ29" i="24" s="1"/>
  <c r="BR33" i="4"/>
  <c r="BR29" i="24" s="1"/>
  <c r="BS33" i="4"/>
  <c r="K33" i="4"/>
  <c r="O33" i="4"/>
  <c r="O29" i="24" s="1"/>
  <c r="S33" i="4"/>
  <c r="S29" i="24" s="1"/>
  <c r="W33" i="4"/>
  <c r="AA33" i="4"/>
  <c r="AE33" i="4"/>
  <c r="AE29" i="24" s="1"/>
  <c r="AI33" i="4"/>
  <c r="AI29" i="24" s="1"/>
  <c r="AM33" i="4"/>
  <c r="AQ33" i="4"/>
  <c r="AU33" i="4"/>
  <c r="AU29" i="24" s="1"/>
  <c r="AY33" i="4"/>
  <c r="AY29" i="24" s="1"/>
  <c r="BC33" i="4"/>
  <c r="BG33" i="4"/>
  <c r="BK33" i="4"/>
  <c r="BK29" i="24" s="1"/>
  <c r="BO33" i="4"/>
  <c r="BO29" i="24" s="1"/>
  <c r="L33" i="4"/>
  <c r="P33" i="4"/>
  <c r="T33" i="4"/>
  <c r="T29" i="24" s="1"/>
  <c r="X33" i="4"/>
  <c r="X29" i="24" s="1"/>
  <c r="AB33" i="4"/>
  <c r="AF33" i="4"/>
  <c r="AJ33" i="4"/>
  <c r="AN33" i="4"/>
  <c r="AN29" i="24" s="1"/>
  <c r="AR33" i="4"/>
  <c r="AV33" i="4"/>
  <c r="AZ33" i="4"/>
  <c r="AZ29" i="24" s="1"/>
  <c r="BD33" i="4"/>
  <c r="BD29" i="24" s="1"/>
  <c r="BH33" i="4"/>
  <c r="BL33" i="4"/>
  <c r="BP33" i="4"/>
  <c r="M33" i="4"/>
  <c r="M29" i="24" s="1"/>
  <c r="Q33" i="4"/>
  <c r="U33" i="4"/>
  <c r="Y33" i="4"/>
  <c r="Y29" i="24" s="1"/>
  <c r="AC33" i="4"/>
  <c r="AC29" i="24" s="1"/>
  <c r="AG33" i="4"/>
  <c r="AK33" i="4"/>
  <c r="AO33" i="4"/>
  <c r="AS33" i="4"/>
  <c r="AW33" i="4"/>
  <c r="BA33" i="4"/>
  <c r="BE33" i="4"/>
  <c r="BE29" i="24" s="1"/>
  <c r="BI33" i="4"/>
  <c r="BI29" i="24" s="1"/>
  <c r="BM33" i="4"/>
  <c r="J33" i="4"/>
  <c r="N33" i="4"/>
  <c r="R33" i="4"/>
  <c r="R29" i="24" s="1"/>
  <c r="V33" i="4"/>
  <c r="Z33" i="4"/>
  <c r="AD33" i="4"/>
  <c r="AH33" i="4"/>
  <c r="AH29" i="24" s="1"/>
  <c r="AL33" i="4"/>
  <c r="AP33" i="4"/>
  <c r="AT33" i="4"/>
  <c r="AX33" i="4"/>
  <c r="AX29" i="24" s="1"/>
  <c r="BB33" i="4"/>
  <c r="BF33" i="4"/>
  <c r="BJ33" i="4"/>
  <c r="BJ29" i="24" s="1"/>
  <c r="BN33" i="4"/>
  <c r="BN29" i="24" s="1"/>
  <c r="H33" i="4"/>
  <c r="I33" i="4"/>
  <c r="G33" i="4"/>
  <c r="BJ20" i="20"/>
  <c r="BJ17" i="20"/>
  <c r="BC17" i="20"/>
  <c r="BS17" i="20"/>
  <c r="BL17" i="20"/>
  <c r="BF13" i="20"/>
  <c r="BV17" i="20"/>
  <c r="BP15" i="20"/>
  <c r="BR15" i="20"/>
  <c r="BS15" i="20"/>
  <c r="AW17" i="20"/>
  <c r="AG17" i="20"/>
  <c r="AT15" i="20"/>
  <c r="AV17" i="20"/>
  <c r="AF17" i="20"/>
  <c r="AK15" i="20"/>
  <c r="AX17" i="20"/>
  <c r="AH17" i="20"/>
  <c r="AL13" i="20"/>
  <c r="Q13" i="20"/>
  <c r="AU17" i="20"/>
  <c r="AS20" i="20"/>
  <c r="Q17" i="20"/>
  <c r="AG22" i="20"/>
  <c r="BA17" i="20"/>
  <c r="K17" i="20"/>
  <c r="L17" i="20" s="1"/>
  <c r="M17" i="20" s="1"/>
  <c r="N17" i="20" s="1"/>
  <c r="O17" i="20" s="1"/>
  <c r="L21" i="20"/>
  <c r="M21" i="20" s="1"/>
  <c r="N21" i="20" s="1"/>
  <c r="BU38" i="4"/>
  <c r="BY38" i="4"/>
  <c r="CC38" i="4"/>
  <c r="CG38" i="4"/>
  <c r="CK38" i="4"/>
  <c r="BV38" i="4"/>
  <c r="BZ38" i="4"/>
  <c r="CD38" i="4"/>
  <c r="CH38" i="4"/>
  <c r="CL38" i="4"/>
  <c r="BW38" i="4"/>
  <c r="CA38" i="4"/>
  <c r="CE38" i="4"/>
  <c r="CI38" i="4"/>
  <c r="BX38" i="4"/>
  <c r="CB38" i="4"/>
  <c r="CF38" i="4"/>
  <c r="CJ38" i="4"/>
  <c r="BT38" i="4"/>
  <c r="BQ38" i="4"/>
  <c r="BR38" i="4"/>
  <c r="BS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O38" i="4"/>
  <c r="S38" i="4"/>
  <c r="W38" i="4"/>
  <c r="AA38" i="4"/>
  <c r="AE38" i="4"/>
  <c r="AI38" i="4"/>
  <c r="AM38" i="4"/>
  <c r="Q38" i="4"/>
  <c r="Y38" i="4"/>
  <c r="AG38" i="4"/>
  <c r="AO38" i="4"/>
  <c r="AT38" i="4"/>
  <c r="AY38" i="4"/>
  <c r="BE38" i="4"/>
  <c r="BJ38" i="4"/>
  <c r="BO38" i="4"/>
  <c r="R38" i="4"/>
  <c r="Z38" i="4"/>
  <c r="AH38" i="4"/>
  <c r="AP38" i="4"/>
  <c r="AU38" i="4"/>
  <c r="BA38" i="4"/>
  <c r="BF38" i="4"/>
  <c r="BK38" i="4"/>
  <c r="BP38" i="4"/>
  <c r="M38" i="4"/>
  <c r="U38" i="4"/>
  <c r="AC38" i="4"/>
  <c r="AK38" i="4"/>
  <c r="AQ38" i="4"/>
  <c r="AW38" i="4"/>
  <c r="BB38" i="4"/>
  <c r="BG38" i="4"/>
  <c r="BM38" i="4"/>
  <c r="N38" i="4"/>
  <c r="V38" i="4"/>
  <c r="AD38" i="4"/>
  <c r="AL38" i="4"/>
  <c r="AS38" i="4"/>
  <c r="AX38" i="4"/>
  <c r="BC38" i="4"/>
  <c r="BI38" i="4"/>
  <c r="BN38" i="4"/>
  <c r="L38" i="4"/>
  <c r="K38" i="4"/>
  <c r="AY26" i="20"/>
  <c r="BU44" i="4"/>
  <c r="BY44" i="4"/>
  <c r="CC44" i="4"/>
  <c r="CG44" i="4"/>
  <c r="BV44" i="4"/>
  <c r="BZ44" i="4"/>
  <c r="CD44" i="4"/>
  <c r="CH44" i="4"/>
  <c r="BW44" i="4"/>
  <c r="CA44" i="4"/>
  <c r="CE44" i="4"/>
  <c r="CI44" i="4"/>
  <c r="BX44" i="4"/>
  <c r="CB44" i="4"/>
  <c r="CF44" i="4"/>
  <c r="CJ44" i="4"/>
  <c r="CK44" i="4"/>
  <c r="CL44" i="4"/>
  <c r="BT44" i="4"/>
  <c r="BQ44" i="4"/>
  <c r="BR44" i="4"/>
  <c r="BS44" i="4"/>
  <c r="P44" i="4"/>
  <c r="T44" i="4"/>
  <c r="X44" i="4"/>
  <c r="AB44" i="4"/>
  <c r="AF44" i="4"/>
  <c r="AJ44" i="4"/>
  <c r="AN44" i="4"/>
  <c r="AR44" i="4"/>
  <c r="AV44" i="4"/>
  <c r="AZ44" i="4"/>
  <c r="Q44" i="4"/>
  <c r="U44" i="4"/>
  <c r="Y44" i="4"/>
  <c r="AC44" i="4"/>
  <c r="AG44" i="4"/>
  <c r="AK44" i="4"/>
  <c r="AO44" i="4"/>
  <c r="AS44" i="4"/>
  <c r="AW44" i="4"/>
  <c r="BA44" i="4"/>
  <c r="R44" i="4"/>
  <c r="V44" i="4"/>
  <c r="Z44" i="4"/>
  <c r="AD44" i="4"/>
  <c r="AH44" i="4"/>
  <c r="AL44" i="4"/>
  <c r="AP44" i="4"/>
  <c r="AT44" i="4"/>
  <c r="AX44" i="4"/>
  <c r="BB44" i="4"/>
  <c r="O44" i="4"/>
  <c r="S44" i="4"/>
  <c r="W44" i="4"/>
  <c r="AA44" i="4"/>
  <c r="AE44" i="4"/>
  <c r="AI44" i="4"/>
  <c r="AM44" i="4"/>
  <c r="AQ44" i="4"/>
  <c r="AU44" i="4"/>
  <c r="AY44" i="4"/>
  <c r="BD44" i="4"/>
  <c r="BH44" i="4"/>
  <c r="BL44" i="4"/>
  <c r="BP44" i="4"/>
  <c r="BM44" i="4"/>
  <c r="BE44" i="4"/>
  <c r="BI44" i="4"/>
  <c r="BF44" i="4"/>
  <c r="BN44" i="4"/>
  <c r="BC44" i="4"/>
  <c r="BG44" i="4"/>
  <c r="BK44" i="4"/>
  <c r="BO44" i="4"/>
  <c r="BJ44" i="4"/>
  <c r="N44" i="4"/>
  <c r="M44" i="4"/>
  <c r="L44" i="4"/>
  <c r="D7" i="7"/>
  <c r="D10" i="7"/>
  <c r="C8" i="7" s="1"/>
  <c r="D10" i="21" s="1"/>
  <c r="I14" i="21"/>
  <c r="D14" i="14"/>
  <c r="H18" i="16"/>
  <c r="H13" i="16"/>
  <c r="F13" i="16" s="1"/>
  <c r="H10" i="16"/>
  <c r="F10" i="16" s="1"/>
  <c r="D14" i="7" s="1"/>
  <c r="E167" i="23"/>
  <c r="I167" i="23"/>
  <c r="I170" i="23" s="1"/>
  <c r="M167" i="23"/>
  <c r="Q167" i="23"/>
  <c r="U167" i="23"/>
  <c r="Y167" i="23"/>
  <c r="AC167" i="23"/>
  <c r="AG167" i="23"/>
  <c r="AK167" i="23"/>
  <c r="AO167" i="23"/>
  <c r="AS167" i="23"/>
  <c r="AW167" i="23"/>
  <c r="AZ167" i="23"/>
  <c r="BD167" i="23"/>
  <c r="BH167" i="23"/>
  <c r="BL167" i="23"/>
  <c r="BP167" i="23"/>
  <c r="BT167" i="23"/>
  <c r="BX167" i="23"/>
  <c r="CB167" i="23"/>
  <c r="CF167" i="23"/>
  <c r="BJ168" i="23"/>
  <c r="BN168" i="23"/>
  <c r="BR168" i="23"/>
  <c r="BV168" i="23"/>
  <c r="BZ168" i="23"/>
  <c r="CD168" i="23"/>
  <c r="CH168" i="23"/>
  <c r="B167" i="23"/>
  <c r="G167" i="23"/>
  <c r="O167" i="23"/>
  <c r="W167" i="23"/>
  <c r="AE167" i="23"/>
  <c r="AM167" i="23"/>
  <c r="AU167" i="23"/>
  <c r="BF167" i="23"/>
  <c r="BJ167" i="23"/>
  <c r="BV167" i="23"/>
  <c r="CD167" i="23"/>
  <c r="BL168" i="23"/>
  <c r="BX168" i="23"/>
  <c r="CF168" i="23"/>
  <c r="H167" i="23"/>
  <c r="H170" i="23" s="1"/>
  <c r="P167" i="23"/>
  <c r="X167" i="23"/>
  <c r="AF167" i="23"/>
  <c r="AR167" i="23"/>
  <c r="BC167" i="23"/>
  <c r="BG167" i="23"/>
  <c r="BK167" i="23"/>
  <c r="BO167" i="23"/>
  <c r="BS167" i="23"/>
  <c r="BW167" i="23"/>
  <c r="CA167" i="23"/>
  <c r="CI167" i="23"/>
  <c r="BQ168" i="23"/>
  <c r="BY168" i="23"/>
  <c r="CG168" i="23"/>
  <c r="F167" i="23"/>
  <c r="J167" i="23"/>
  <c r="J170" i="23" s="1"/>
  <c r="N167" i="23"/>
  <c r="R167" i="23"/>
  <c r="V167" i="23"/>
  <c r="Z167" i="23"/>
  <c r="AD167" i="23"/>
  <c r="AH167" i="23"/>
  <c r="AL167" i="23"/>
  <c r="AP167" i="23"/>
  <c r="AT167" i="23"/>
  <c r="AX167" i="23"/>
  <c r="BA167" i="23"/>
  <c r="BE167" i="23"/>
  <c r="BI167" i="23"/>
  <c r="BM167" i="23"/>
  <c r="BQ167" i="23"/>
  <c r="BU167" i="23"/>
  <c r="BY167" i="23"/>
  <c r="CC167" i="23"/>
  <c r="CG167" i="23"/>
  <c r="BK168" i="23"/>
  <c r="BO168" i="23"/>
  <c r="BS168" i="23"/>
  <c r="BW168" i="23"/>
  <c r="CA168" i="23"/>
  <c r="CE168" i="23"/>
  <c r="CI168" i="23"/>
  <c r="C167" i="23"/>
  <c r="K167" i="23"/>
  <c r="K170" i="23" s="1"/>
  <c r="S167" i="23"/>
  <c r="AA167" i="23"/>
  <c r="AI167" i="23"/>
  <c r="AQ167" i="23"/>
  <c r="AY167" i="23"/>
  <c r="BB167" i="23"/>
  <c r="BN167" i="23"/>
  <c r="BR167" i="23"/>
  <c r="BZ167" i="23"/>
  <c r="CH167" i="23"/>
  <c r="BP168" i="23"/>
  <c r="BT168" i="23"/>
  <c r="CB168" i="23"/>
  <c r="D167" i="23"/>
  <c r="L167" i="23"/>
  <c r="T167" i="23"/>
  <c r="AB167" i="23"/>
  <c r="AJ167" i="23"/>
  <c r="AN167" i="23"/>
  <c r="AV167" i="23"/>
  <c r="CE167" i="23"/>
  <c r="BM168" i="23"/>
  <c r="BU168" i="23"/>
  <c r="CC168" i="23"/>
  <c r="AE58" i="23"/>
  <c r="P123" i="23"/>
  <c r="AD32" i="23"/>
  <c r="Q123" i="23"/>
  <c r="L84" i="23"/>
  <c r="G97" i="23"/>
  <c r="CE97" i="23"/>
  <c r="CF97" i="23"/>
  <c r="CI21" i="23"/>
  <c r="CK14" i="4" s="1"/>
  <c r="CJ21" i="23"/>
  <c r="CL14" i="4" s="1"/>
  <c r="J97" i="23"/>
  <c r="BU59" i="4"/>
  <c r="BY59" i="4"/>
  <c r="CC59" i="4"/>
  <c r="CG59" i="4"/>
  <c r="CK59" i="4"/>
  <c r="BV59" i="4"/>
  <c r="CD59" i="4"/>
  <c r="CH59" i="4"/>
  <c r="BZ59" i="4"/>
  <c r="CL59" i="4"/>
  <c r="BW59" i="4"/>
  <c r="CA59" i="4"/>
  <c r="CE59" i="4"/>
  <c r="CI59" i="4"/>
  <c r="BX59" i="4"/>
  <c r="CB59" i="4"/>
  <c r="CF59" i="4"/>
  <c r="CJ59" i="4"/>
  <c r="BS59" i="4"/>
  <c r="BT59" i="4"/>
  <c r="BR59" i="4"/>
  <c r="BR47" i="24" s="1"/>
  <c r="BQ59" i="4"/>
  <c r="BQ47" i="24" s="1"/>
  <c r="D84" i="4"/>
  <c r="BN59" i="4"/>
  <c r="BN47" i="24" s="1"/>
  <c r="BO59" i="4"/>
  <c r="BO47" i="24" s="1"/>
  <c r="BP59" i="4"/>
  <c r="BP47" i="24" s="1"/>
  <c r="D47" i="24"/>
  <c r="L59" i="4"/>
  <c r="L47" i="24" s="1"/>
  <c r="P59" i="4"/>
  <c r="P47" i="24" s="1"/>
  <c r="T59" i="4"/>
  <c r="T47" i="24" s="1"/>
  <c r="X59" i="4"/>
  <c r="X47" i="24" s="1"/>
  <c r="AB59" i="4"/>
  <c r="AB47" i="24" s="1"/>
  <c r="AF59" i="4"/>
  <c r="AF47" i="24" s="1"/>
  <c r="AJ59" i="4"/>
  <c r="AJ47" i="24" s="1"/>
  <c r="AN59" i="4"/>
  <c r="AN47" i="24" s="1"/>
  <c r="AR59" i="4"/>
  <c r="AR47" i="24" s="1"/>
  <c r="AV59" i="4"/>
  <c r="AV47" i="24" s="1"/>
  <c r="AZ59" i="4"/>
  <c r="AZ47" i="24" s="1"/>
  <c r="BD59" i="4"/>
  <c r="BD47" i="24" s="1"/>
  <c r="BH59" i="4"/>
  <c r="BH47" i="24" s="1"/>
  <c r="BL59" i="4"/>
  <c r="BL47" i="24" s="1"/>
  <c r="K59" i="4"/>
  <c r="K47" i="24" s="1"/>
  <c r="S59" i="4"/>
  <c r="S47" i="24" s="1"/>
  <c r="AA59" i="4"/>
  <c r="AA47" i="24" s="1"/>
  <c r="AI59" i="4"/>
  <c r="AI47" i="24" s="1"/>
  <c r="AQ59" i="4"/>
  <c r="AQ47" i="24" s="1"/>
  <c r="AY59" i="4"/>
  <c r="AY47" i="24" s="1"/>
  <c r="BG59" i="4"/>
  <c r="BG47" i="24" s="1"/>
  <c r="I59" i="4"/>
  <c r="M59" i="4"/>
  <c r="M47" i="24" s="1"/>
  <c r="Q59" i="4"/>
  <c r="Q47" i="24" s="1"/>
  <c r="U59" i="4"/>
  <c r="U47" i="24" s="1"/>
  <c r="Y59" i="4"/>
  <c r="AC59" i="4"/>
  <c r="AC47" i="24" s="1"/>
  <c r="AG59" i="4"/>
  <c r="AG47" i="24" s="1"/>
  <c r="AK59" i="4"/>
  <c r="AK47" i="24" s="1"/>
  <c r="AO59" i="4"/>
  <c r="AO47" i="24" s="1"/>
  <c r="AS59" i="4"/>
  <c r="AS47" i="24" s="1"/>
  <c r="AW59" i="4"/>
  <c r="AW47" i="24" s="1"/>
  <c r="BA59" i="4"/>
  <c r="BA47" i="24" s="1"/>
  <c r="BE59" i="4"/>
  <c r="BE47" i="24" s="1"/>
  <c r="BI59" i="4"/>
  <c r="BI47" i="24" s="1"/>
  <c r="BM59" i="4"/>
  <c r="BM47" i="24" s="1"/>
  <c r="O59" i="4"/>
  <c r="O47" i="24" s="1"/>
  <c r="W59" i="4"/>
  <c r="W47" i="24" s="1"/>
  <c r="AE59" i="4"/>
  <c r="AE47" i="24" s="1"/>
  <c r="AM59" i="4"/>
  <c r="AM47" i="24" s="1"/>
  <c r="AU59" i="4"/>
  <c r="AU47" i="24" s="1"/>
  <c r="BC59" i="4"/>
  <c r="BC47" i="24" s="1"/>
  <c r="BK59" i="4"/>
  <c r="BK47" i="24" s="1"/>
  <c r="J59" i="4"/>
  <c r="J47" i="24" s="1"/>
  <c r="N59" i="4"/>
  <c r="N47" i="24" s="1"/>
  <c r="R59" i="4"/>
  <c r="R47" i="24" s="1"/>
  <c r="V59" i="4"/>
  <c r="V47" i="24" s="1"/>
  <c r="Z59" i="4"/>
  <c r="Z47" i="24" s="1"/>
  <c r="AD59" i="4"/>
  <c r="AD47" i="24" s="1"/>
  <c r="AH59" i="4"/>
  <c r="AH47" i="24" s="1"/>
  <c r="AL59" i="4"/>
  <c r="AL47" i="24" s="1"/>
  <c r="AP59" i="4"/>
  <c r="AP47" i="24" s="1"/>
  <c r="AT59" i="4"/>
  <c r="AT47" i="24" s="1"/>
  <c r="AX59" i="4"/>
  <c r="BB59" i="4"/>
  <c r="BB47" i="24" s="1"/>
  <c r="BF59" i="4"/>
  <c r="BF47" i="24" s="1"/>
  <c r="BJ59" i="4"/>
  <c r="BJ47" i="24" s="1"/>
  <c r="C7" i="14"/>
  <c r="BO26" i="20"/>
  <c r="AI26" i="20"/>
  <c r="BM20" i="20"/>
  <c r="BP20" i="20"/>
  <c r="AU20" i="20"/>
  <c r="BB20" i="20"/>
  <c r="AN20" i="20"/>
  <c r="AW20" i="20"/>
  <c r="H20" i="20"/>
  <c r="BR20" i="20"/>
  <c r="BI20" i="20"/>
  <c r="BH20" i="20"/>
  <c r="BG20" i="20"/>
  <c r="BC20" i="20"/>
  <c r="BS20" i="20"/>
  <c r="AQ20" i="20"/>
  <c r="AA20" i="20"/>
  <c r="AX20" i="20"/>
  <c r="AH20" i="20"/>
  <c r="AZ20" i="20"/>
  <c r="AJ20" i="20"/>
  <c r="AG20" i="20"/>
  <c r="BA20" i="20"/>
  <c r="AO20" i="20"/>
  <c r="Y20" i="20"/>
  <c r="L20" i="20"/>
  <c r="D40" i="4"/>
  <c r="C40" i="4" s="1"/>
  <c r="BV20" i="20"/>
  <c r="BF20" i="20"/>
  <c r="BO20" i="20"/>
  <c r="BL20" i="20"/>
  <c r="AE20" i="20"/>
  <c r="AL20" i="20"/>
  <c r="AC20" i="20"/>
  <c r="Z20" i="20"/>
  <c r="M20" i="20"/>
  <c r="BN20" i="20"/>
  <c r="BU20" i="20"/>
  <c r="BE20" i="20"/>
  <c r="BD20" i="20"/>
  <c r="BT20" i="20"/>
  <c r="AM20" i="20"/>
  <c r="AT20" i="20"/>
  <c r="AD20" i="20"/>
  <c r="AV20" i="20"/>
  <c r="AF20" i="20"/>
  <c r="AK20" i="20"/>
  <c r="X20" i="20"/>
  <c r="O20" i="20"/>
  <c r="P20" i="20" s="1"/>
  <c r="Q20" i="20" s="1"/>
  <c r="R20" i="20" s="1"/>
  <c r="S20" i="20" s="1"/>
  <c r="T20" i="20" s="1"/>
  <c r="U20" i="20" s="1"/>
  <c r="V20" i="20" s="1"/>
  <c r="K20" i="20"/>
  <c r="BE18" i="20"/>
  <c r="AY18" i="20"/>
  <c r="AX18" i="20"/>
  <c r="AK18" i="20"/>
  <c r="AR18" i="20"/>
  <c r="BC18" i="20"/>
  <c r="BR18" i="20"/>
  <c r="AW18" i="20"/>
  <c r="Y18" i="20"/>
  <c r="BD15" i="20"/>
  <c r="BM15" i="20"/>
  <c r="BW15" i="20"/>
  <c r="AW15" i="20"/>
  <c r="AI15" i="20"/>
  <c r="AV15" i="20"/>
  <c r="W15" i="20"/>
  <c r="BB15" i="20"/>
  <c r="BO15" i="20"/>
  <c r="AZ15" i="20"/>
  <c r="S15" i="20"/>
  <c r="BV15" i="20"/>
  <c r="BH15" i="20"/>
  <c r="BX15" i="20"/>
  <c r="BQ15" i="20"/>
  <c r="BC15" i="20"/>
  <c r="BJ15" i="20"/>
  <c r="AL15" i="20"/>
  <c r="AS15" i="20"/>
  <c r="AC15" i="20"/>
  <c r="AU15" i="20"/>
  <c r="AE15" i="20"/>
  <c r="AJ15" i="20"/>
  <c r="AF15" i="20"/>
  <c r="AN15" i="20"/>
  <c r="Z15" i="20"/>
  <c r="V15" i="20"/>
  <c r="R15" i="20"/>
  <c r="AB15" i="20"/>
  <c r="BT15" i="20"/>
  <c r="BG15" i="20"/>
  <c r="AP15" i="20"/>
  <c r="AG15" i="20"/>
  <c r="AY15" i="20"/>
  <c r="O15" i="20"/>
  <c r="BN15" i="20"/>
  <c r="BL15" i="20"/>
  <c r="BE15" i="20"/>
  <c r="BU15" i="20"/>
  <c r="BK15" i="20"/>
  <c r="AX15" i="20"/>
  <c r="AH15" i="20"/>
  <c r="AO15" i="20"/>
  <c r="AQ15" i="20"/>
  <c r="AA15" i="20"/>
  <c r="Y15" i="20"/>
  <c r="U15" i="20"/>
  <c r="M15" i="20"/>
  <c r="N15" i="20" s="1"/>
  <c r="E6" i="11"/>
  <c r="G48" i="7"/>
  <c r="H12" i="7" s="1"/>
  <c r="O21" i="20"/>
  <c r="P21" i="20" s="1"/>
  <c r="Q21" i="20" s="1"/>
  <c r="R21" i="20" s="1"/>
  <c r="S21" i="20" s="1"/>
  <c r="T21" i="20" s="1"/>
  <c r="U21" i="20" s="1"/>
  <c r="V21" i="20" s="1"/>
  <c r="W21" i="20" s="1"/>
  <c r="X21" i="20" s="1"/>
  <c r="Y21" i="20" s="1"/>
  <c r="Z21" i="20" s="1"/>
  <c r="AA21" i="20" s="1"/>
  <c r="AB21" i="20" s="1"/>
  <c r="AC21" i="20" s="1"/>
  <c r="AD21" i="20" s="1"/>
  <c r="AE21" i="20" s="1"/>
  <c r="AF21" i="20" s="1"/>
  <c r="AG21" i="20" s="1"/>
  <c r="AH21" i="20" s="1"/>
  <c r="AI21" i="20" s="1"/>
  <c r="AJ21" i="20" s="1"/>
  <c r="AK21" i="20" s="1"/>
  <c r="AL21" i="20" s="1"/>
  <c r="AM21" i="20" s="1"/>
  <c r="AN21" i="20" s="1"/>
  <c r="AO21" i="20" s="1"/>
  <c r="AP21" i="20" s="1"/>
  <c r="AQ21" i="20" s="1"/>
  <c r="AR21" i="20" s="1"/>
  <c r="AS21" i="20" s="1"/>
  <c r="AT21" i="20" s="1"/>
  <c r="AU21" i="20" s="1"/>
  <c r="AV21" i="20" s="1"/>
  <c r="AW21" i="20" s="1"/>
  <c r="AX21" i="20" s="1"/>
  <c r="AY21" i="20" s="1"/>
  <c r="AZ21" i="20" s="1"/>
  <c r="BA21" i="20" s="1"/>
  <c r="BB21" i="20" s="1"/>
  <c r="BC21" i="20" s="1"/>
  <c r="BD21" i="20" s="1"/>
  <c r="BE21" i="20" s="1"/>
  <c r="BF21" i="20" s="1"/>
  <c r="BG21" i="20" s="1"/>
  <c r="BH21" i="20" s="1"/>
  <c r="BI21" i="20" s="1"/>
  <c r="BJ21" i="20" s="1"/>
  <c r="BK21" i="20" s="1"/>
  <c r="BL21" i="20" s="1"/>
  <c r="BM21" i="20" s="1"/>
  <c r="BN21" i="20" s="1"/>
  <c r="BO21" i="20" s="1"/>
  <c r="BP21" i="20" s="1"/>
  <c r="BQ21" i="20" s="1"/>
  <c r="BR21" i="20" s="1"/>
  <c r="BS21" i="20" s="1"/>
  <c r="BT21" i="20" s="1"/>
  <c r="BU21" i="20" s="1"/>
  <c r="BV21" i="20" s="1"/>
  <c r="BW21" i="20" s="1"/>
  <c r="BX21" i="20" s="1"/>
  <c r="X34" i="24"/>
  <c r="AB34" i="24"/>
  <c r="AN34" i="24"/>
  <c r="AR34" i="24"/>
  <c r="BD34" i="24"/>
  <c r="BH34" i="24"/>
  <c r="BL34" i="24"/>
  <c r="Y34" i="24"/>
  <c r="AO34" i="24"/>
  <c r="AS34" i="24"/>
  <c r="BE34" i="24"/>
  <c r="BI34" i="24"/>
  <c r="BQ34" i="24"/>
  <c r="AX34" i="24"/>
  <c r="BB34" i="24"/>
  <c r="BF34" i="24"/>
  <c r="BN34" i="24"/>
  <c r="BR34" i="24"/>
  <c r="W34" i="24"/>
  <c r="AM34" i="24"/>
  <c r="BO34" i="24"/>
  <c r="AY34" i="24"/>
  <c r="AE34" i="24"/>
  <c r="AU34" i="24"/>
  <c r="AI34" i="24"/>
  <c r="M28" i="24"/>
  <c r="Q28" i="24"/>
  <c r="U28" i="24"/>
  <c r="AG28" i="24"/>
  <c r="AK28" i="24"/>
  <c r="AW28" i="24"/>
  <c r="BA28" i="24"/>
  <c r="BI28" i="24"/>
  <c r="BM28" i="24"/>
  <c r="BQ28" i="24"/>
  <c r="N28" i="24"/>
  <c r="R28" i="24"/>
  <c r="V28" i="24"/>
  <c r="AD28" i="24"/>
  <c r="AH28" i="24"/>
  <c r="AL28" i="24"/>
  <c r="AP28" i="24"/>
  <c r="AT28" i="24"/>
  <c r="AX28" i="24"/>
  <c r="BB28" i="24"/>
  <c r="BJ28" i="24"/>
  <c r="BN28" i="24"/>
  <c r="BR28" i="24"/>
  <c r="G28" i="24"/>
  <c r="K28" i="24"/>
  <c r="O28" i="24"/>
  <c r="S28" i="24"/>
  <c r="AA28" i="24"/>
  <c r="AE28" i="24"/>
  <c r="AI28" i="24"/>
  <c r="AQ28" i="24"/>
  <c r="AU28" i="24"/>
  <c r="AY28" i="24"/>
  <c r="BC28" i="24"/>
  <c r="BG28" i="24"/>
  <c r="BK28" i="24"/>
  <c r="BO28" i="24"/>
  <c r="AN28" i="24"/>
  <c r="BD28" i="24"/>
  <c r="AB28" i="24"/>
  <c r="AR28" i="24"/>
  <c r="P28" i="24"/>
  <c r="AF28" i="24"/>
  <c r="AV28" i="24"/>
  <c r="AZ28" i="24"/>
  <c r="BP28" i="24"/>
  <c r="T28" i="24"/>
  <c r="K31" i="24"/>
  <c r="O31" i="24"/>
  <c r="W31" i="24"/>
  <c r="AA31" i="24"/>
  <c r="AE31" i="24"/>
  <c r="AI31" i="24"/>
  <c r="AM31" i="24"/>
  <c r="AQ31" i="24"/>
  <c r="AU31" i="24"/>
  <c r="AY31" i="24"/>
  <c r="BC31" i="24"/>
  <c r="BG31" i="24"/>
  <c r="BK31" i="24"/>
  <c r="P31" i="24"/>
  <c r="T31" i="24"/>
  <c r="X31" i="24"/>
  <c r="AB31" i="24"/>
  <c r="AJ31" i="24"/>
  <c r="AN31" i="24"/>
  <c r="AR31" i="24"/>
  <c r="AV31" i="24"/>
  <c r="AZ31" i="24"/>
  <c r="BD31" i="24"/>
  <c r="BL31" i="24"/>
  <c r="BP31" i="24"/>
  <c r="Q31" i="24"/>
  <c r="U31" i="24"/>
  <c r="Y31" i="24"/>
  <c r="AC31" i="24"/>
  <c r="AG31" i="24"/>
  <c r="AO31" i="24"/>
  <c r="AS31" i="24"/>
  <c r="AW31" i="24"/>
  <c r="BA31" i="24"/>
  <c r="BE31" i="24"/>
  <c r="BI31" i="24"/>
  <c r="BM31" i="24"/>
  <c r="R31" i="24"/>
  <c r="AH31" i="24"/>
  <c r="AX31" i="24"/>
  <c r="BN31" i="24"/>
  <c r="V31" i="24"/>
  <c r="AL31" i="24"/>
  <c r="BB31" i="24"/>
  <c r="Z31" i="24"/>
  <c r="AP31" i="24"/>
  <c r="BF31" i="24"/>
  <c r="AT31" i="24"/>
  <c r="N31" i="24"/>
  <c r="BJ31" i="24"/>
  <c r="BD23" i="20"/>
  <c r="BW39" i="20"/>
  <c r="I30" i="24"/>
  <c r="M30" i="24"/>
  <c r="Q30" i="24"/>
  <c r="U30" i="24"/>
  <c r="Y30" i="24"/>
  <c r="AC30" i="24"/>
  <c r="AG30" i="24"/>
  <c r="AK30" i="24"/>
  <c r="AO30" i="24"/>
  <c r="AS30" i="24"/>
  <c r="AW30" i="24"/>
  <c r="BA30" i="24"/>
  <c r="BE30" i="24"/>
  <c r="BI30" i="24"/>
  <c r="BM30" i="24"/>
  <c r="BQ30" i="24"/>
  <c r="J30" i="24"/>
  <c r="N30" i="24"/>
  <c r="R30" i="24"/>
  <c r="V30" i="24"/>
  <c r="Z30" i="24"/>
  <c r="AD30" i="24"/>
  <c r="AH30" i="24"/>
  <c r="AL30" i="24"/>
  <c r="AP30" i="24"/>
  <c r="AT30" i="24"/>
  <c r="AX30" i="24"/>
  <c r="BB30" i="24"/>
  <c r="BF30" i="24"/>
  <c r="BJ30" i="24"/>
  <c r="BN30" i="24"/>
  <c r="BR30" i="24"/>
  <c r="K30" i="24"/>
  <c r="O30" i="24"/>
  <c r="S30" i="24"/>
  <c r="W30" i="24"/>
  <c r="AA30" i="24"/>
  <c r="AE30" i="24"/>
  <c r="AI30" i="24"/>
  <c r="AM30" i="24"/>
  <c r="AQ30" i="24"/>
  <c r="AU30" i="24"/>
  <c r="AY30" i="24"/>
  <c r="BC30" i="24"/>
  <c r="BG30" i="24"/>
  <c r="BK30" i="24"/>
  <c r="BO30" i="24"/>
  <c r="P30" i="24"/>
  <c r="AF30" i="24"/>
  <c r="AV30" i="24"/>
  <c r="BL30" i="24"/>
  <c r="T30" i="24"/>
  <c r="AJ30" i="24"/>
  <c r="AZ30" i="24"/>
  <c r="BP30" i="24"/>
  <c r="H30" i="24"/>
  <c r="X30" i="24"/>
  <c r="AN30" i="24"/>
  <c r="BD30" i="24"/>
  <c r="BH30" i="24"/>
  <c r="L30" i="24"/>
  <c r="AB30" i="24"/>
  <c r="AR30" i="24"/>
  <c r="G27" i="24"/>
  <c r="K27" i="24"/>
  <c r="O27" i="24"/>
  <c r="S27" i="24"/>
  <c r="W27" i="24"/>
  <c r="AA27" i="24"/>
  <c r="AE27" i="24"/>
  <c r="AI27" i="24"/>
  <c r="AM27" i="24"/>
  <c r="AQ27" i="24"/>
  <c r="AU27" i="24"/>
  <c r="AY27" i="24"/>
  <c r="BC27" i="24"/>
  <c r="BG27" i="24"/>
  <c r="BK27" i="24"/>
  <c r="BO27" i="24"/>
  <c r="H27" i="24"/>
  <c r="L27" i="24"/>
  <c r="P27" i="24"/>
  <c r="T27" i="24"/>
  <c r="X27" i="24"/>
  <c r="AB27" i="24"/>
  <c r="AF27" i="24"/>
  <c r="AJ27" i="24"/>
  <c r="AN27" i="24"/>
  <c r="AR27" i="24"/>
  <c r="AV27" i="24"/>
  <c r="AZ27" i="24"/>
  <c r="BD27" i="24"/>
  <c r="BH27" i="24"/>
  <c r="BL27" i="24"/>
  <c r="BP27" i="24"/>
  <c r="I27" i="24"/>
  <c r="M27" i="24"/>
  <c r="Q27" i="24"/>
  <c r="U27" i="24"/>
  <c r="Y27" i="24"/>
  <c r="AC27" i="24"/>
  <c r="AG27" i="24"/>
  <c r="AK27" i="24"/>
  <c r="AO27" i="24"/>
  <c r="AS27" i="24"/>
  <c r="AW27" i="24"/>
  <c r="BA27" i="24"/>
  <c r="BE27" i="24"/>
  <c r="BI27" i="24"/>
  <c r="BM27" i="24"/>
  <c r="BQ27" i="24"/>
  <c r="R27" i="24"/>
  <c r="AH27" i="24"/>
  <c r="AX27" i="24"/>
  <c r="BN27" i="24"/>
  <c r="F27" i="24"/>
  <c r="V27" i="24"/>
  <c r="AL27" i="24"/>
  <c r="BB27" i="24"/>
  <c r="BR27" i="24"/>
  <c r="J27" i="24"/>
  <c r="Z27" i="24"/>
  <c r="AP27" i="24"/>
  <c r="BF27" i="24"/>
  <c r="BJ27" i="24"/>
  <c r="N27" i="24"/>
  <c r="AD27" i="24"/>
  <c r="AT27" i="24"/>
  <c r="M33" i="24"/>
  <c r="Q33" i="24"/>
  <c r="U33" i="24"/>
  <c r="Y33" i="24"/>
  <c r="AC33" i="24"/>
  <c r="AG33" i="24"/>
  <c r="AK33" i="24"/>
  <c r="AO33" i="24"/>
  <c r="AS33" i="24"/>
  <c r="J33" i="24"/>
  <c r="N33" i="24"/>
  <c r="R33" i="24"/>
  <c r="V33" i="24"/>
  <c r="Z33" i="24"/>
  <c r="AD33" i="24"/>
  <c r="AH33" i="24"/>
  <c r="AL33" i="24"/>
  <c r="AP33" i="24"/>
  <c r="K33" i="24"/>
  <c r="O33" i="24"/>
  <c r="S33" i="24"/>
  <c r="W33" i="24"/>
  <c r="AA33" i="24"/>
  <c r="AE33" i="24"/>
  <c r="AI33" i="24"/>
  <c r="AM33" i="24"/>
  <c r="AQ33" i="24"/>
  <c r="P33" i="24"/>
  <c r="AF33" i="24"/>
  <c r="AT33" i="24"/>
  <c r="AX33" i="24"/>
  <c r="BB33" i="24"/>
  <c r="BF33" i="24"/>
  <c r="BJ33" i="24"/>
  <c r="BN33" i="24"/>
  <c r="BR33" i="24"/>
  <c r="T33" i="24"/>
  <c r="AJ33" i="24"/>
  <c r="AU33" i="24"/>
  <c r="AY33" i="24"/>
  <c r="BC33" i="24"/>
  <c r="BG33" i="24"/>
  <c r="BK33" i="24"/>
  <c r="BO33" i="24"/>
  <c r="X33" i="24"/>
  <c r="AN33" i="24"/>
  <c r="AV33" i="24"/>
  <c r="AZ33" i="24"/>
  <c r="BD33" i="24"/>
  <c r="BH33" i="24"/>
  <c r="BL33" i="24"/>
  <c r="BP33" i="24"/>
  <c r="AR33" i="24"/>
  <c r="BI33" i="24"/>
  <c r="BE33" i="24"/>
  <c r="AW33" i="24"/>
  <c r="BM33" i="24"/>
  <c r="L33" i="24"/>
  <c r="BA33" i="24"/>
  <c r="BQ33" i="24"/>
  <c r="AB33" i="24"/>
  <c r="AX23" i="20"/>
  <c r="BV25" i="20"/>
  <c r="BW25" i="20" s="1"/>
  <c r="BX25" i="20" s="1"/>
  <c r="E26" i="24"/>
  <c r="I26" i="24"/>
  <c r="U26" i="24"/>
  <c r="Y26" i="24"/>
  <c r="AK26" i="24"/>
  <c r="AO26" i="24"/>
  <c r="BA26" i="24"/>
  <c r="BE26" i="24"/>
  <c r="BM26" i="24"/>
  <c r="BQ26" i="24"/>
  <c r="F26" i="24"/>
  <c r="V26" i="24"/>
  <c r="AD26" i="24"/>
  <c r="AH26" i="24"/>
  <c r="AL26" i="24"/>
  <c r="AX26" i="24"/>
  <c r="BB26" i="24"/>
  <c r="BR26" i="24"/>
  <c r="K26" i="24"/>
  <c r="O26" i="24"/>
  <c r="S26" i="24"/>
  <c r="AE26" i="24"/>
  <c r="AI26" i="24"/>
  <c r="AQ26" i="24"/>
  <c r="AU26" i="24"/>
  <c r="AY26" i="24"/>
  <c r="BK26" i="24"/>
  <c r="BO26" i="24"/>
  <c r="AN26" i="24"/>
  <c r="BD26" i="24"/>
  <c r="AB26" i="24"/>
  <c r="AR26" i="24"/>
  <c r="AF26" i="24"/>
  <c r="AV26" i="24"/>
  <c r="BL26" i="24"/>
  <c r="AZ26" i="24"/>
  <c r="BP26" i="24"/>
  <c r="I31" i="24"/>
  <c r="I32" i="24"/>
  <c r="U32" i="24"/>
  <c r="AC32" i="24"/>
  <c r="AK32" i="24"/>
  <c r="BA32" i="24"/>
  <c r="BE32" i="24"/>
  <c r="BI32" i="24"/>
  <c r="R32" i="24"/>
  <c r="V32" i="24"/>
  <c r="AH32" i="24"/>
  <c r="AL32" i="24"/>
  <c r="AX32" i="24"/>
  <c r="BB32" i="24"/>
  <c r="BN32" i="24"/>
  <c r="BR32" i="24"/>
  <c r="O32" i="24"/>
  <c r="W32" i="24"/>
  <c r="AU32" i="24"/>
  <c r="BC32" i="24"/>
  <c r="BK32" i="24"/>
  <c r="BO32" i="24"/>
  <c r="BP32" i="24"/>
  <c r="X32" i="24"/>
  <c r="BD32" i="24"/>
  <c r="AB32" i="24"/>
  <c r="AR32" i="24"/>
  <c r="BH32" i="24"/>
  <c r="AF32" i="24"/>
  <c r="Z28" i="24"/>
  <c r="K29" i="24"/>
  <c r="W29" i="24"/>
  <c r="AA29" i="24"/>
  <c r="AM29" i="24"/>
  <c r="AQ29" i="24"/>
  <c r="BC29" i="24"/>
  <c r="BG29" i="24"/>
  <c r="H29" i="24"/>
  <c r="L29" i="24"/>
  <c r="P29" i="24"/>
  <c r="AB29" i="24"/>
  <c r="AR29" i="24"/>
  <c r="BH29" i="24"/>
  <c r="I29" i="24"/>
  <c r="Q29" i="24"/>
  <c r="U29" i="24"/>
  <c r="AK29" i="24"/>
  <c r="AO29" i="24"/>
  <c r="AS29" i="24"/>
  <c r="N29" i="24"/>
  <c r="AD29" i="24"/>
  <c r="V29" i="24"/>
  <c r="AL29" i="24"/>
  <c r="AP29" i="24"/>
  <c r="BF29" i="24"/>
  <c r="Z29" i="24"/>
  <c r="M97" i="23"/>
  <c r="M45" i="23"/>
  <c r="K71" i="23"/>
  <c r="I71" i="23"/>
  <c r="H71" i="23"/>
  <c r="G71" i="23"/>
  <c r="J71" i="23"/>
  <c r="I21" i="23"/>
  <c r="H21" i="23"/>
  <c r="G21" i="23"/>
  <c r="J21" i="23"/>
  <c r="K97" i="23"/>
  <c r="L45" i="23"/>
  <c r="I97" i="23"/>
  <c r="I45" i="23"/>
  <c r="H45" i="23"/>
  <c r="G45" i="23"/>
  <c r="I15" i="4" s="1"/>
  <c r="J45" i="23"/>
  <c r="BO31" i="24"/>
  <c r="BH31" i="24"/>
  <c r="AF31" i="24"/>
  <c r="AD31" i="24"/>
  <c r="J31" i="24"/>
  <c r="BR31" i="24"/>
  <c r="BQ31" i="24"/>
  <c r="AK31" i="24"/>
  <c r="L31" i="24"/>
  <c r="M31" i="24"/>
  <c r="S31" i="24"/>
  <c r="BK26" i="20"/>
  <c r="AU26" i="20"/>
  <c r="AE26" i="20"/>
  <c r="BW26" i="20"/>
  <c r="BG26" i="20"/>
  <c r="AQ26" i="20"/>
  <c r="AA26" i="20"/>
  <c r="BS26" i="20"/>
  <c r="BC26" i="20"/>
  <c r="AM26" i="20"/>
  <c r="W26" i="20"/>
  <c r="BV26" i="20"/>
  <c r="BR26" i="20"/>
  <c r="BN26" i="20"/>
  <c r="BJ26" i="20"/>
  <c r="BF26" i="20"/>
  <c r="BB26" i="20"/>
  <c r="AX26" i="20"/>
  <c r="AT26" i="20"/>
  <c r="AP26" i="20"/>
  <c r="AL26" i="20"/>
  <c r="AH26" i="20"/>
  <c r="AD26" i="20"/>
  <c r="Z26" i="20"/>
  <c r="V26" i="20"/>
  <c r="R26" i="20"/>
  <c r="S26" i="20" s="1"/>
  <c r="J26" i="20"/>
  <c r="K26" i="20" s="1"/>
  <c r="BU26" i="20"/>
  <c r="BQ26" i="20"/>
  <c r="BM26" i="20"/>
  <c r="BI26" i="20"/>
  <c r="BE26" i="20"/>
  <c r="BA26" i="20"/>
  <c r="AW26" i="20"/>
  <c r="AS26" i="20"/>
  <c r="AO26" i="20"/>
  <c r="AK26" i="20"/>
  <c r="AG26" i="20"/>
  <c r="AC26" i="20"/>
  <c r="Y26" i="20"/>
  <c r="U26" i="20"/>
  <c r="BX26" i="20"/>
  <c r="BT26" i="20"/>
  <c r="BP26" i="20"/>
  <c r="BL26" i="20"/>
  <c r="BH26" i="20"/>
  <c r="BD26" i="20"/>
  <c r="AZ26" i="20"/>
  <c r="AV26" i="20"/>
  <c r="AR26" i="20"/>
  <c r="AN26" i="20"/>
  <c r="AJ26" i="20"/>
  <c r="AF26" i="20"/>
  <c r="AB26" i="20"/>
  <c r="X26" i="20"/>
  <c r="T26" i="20"/>
  <c r="L26" i="20"/>
  <c r="M26" i="20" s="1"/>
  <c r="N26" i="20" s="1"/>
  <c r="O26" i="20" s="1"/>
  <c r="P26" i="20" s="1"/>
  <c r="Q26" i="20" s="1"/>
  <c r="H97" i="23"/>
  <c r="K148" i="23"/>
  <c r="L71" i="23"/>
  <c r="O148" i="23"/>
  <c r="E8" i="16"/>
  <c r="D24" i="16"/>
  <c r="BI22" i="20"/>
  <c r="BP22" i="20"/>
  <c r="AA22" i="20"/>
  <c r="AF22" i="20"/>
  <c r="W22" i="20"/>
  <c r="R22" i="20"/>
  <c r="AK22" i="20"/>
  <c r="BR44" i="24"/>
  <c r="BP44" i="24"/>
  <c r="BO42" i="24"/>
  <c r="BM48" i="24"/>
  <c r="BE48" i="24"/>
  <c r="BA45" i="24"/>
  <c r="AV44" i="24"/>
  <c r="AW43" i="24"/>
  <c r="AN48" i="24"/>
  <c r="AH46" i="24"/>
  <c r="N48" i="24"/>
  <c r="Q50" i="24"/>
  <c r="BR22" i="20"/>
  <c r="BE22" i="20"/>
  <c r="BL22" i="20"/>
  <c r="BS22" i="20"/>
  <c r="AE22" i="20"/>
  <c r="AN22" i="20"/>
  <c r="V22" i="20"/>
  <c r="Q22" i="20"/>
  <c r="AH22" i="20"/>
  <c r="BB43" i="24"/>
  <c r="AU46" i="24"/>
  <c r="AO42" i="24"/>
  <c r="U43" i="24"/>
  <c r="V45" i="24"/>
  <c r="BN22" i="20"/>
  <c r="BU22" i="20"/>
  <c r="BH22" i="20"/>
  <c r="BW22" i="20"/>
  <c r="BC22" i="20"/>
  <c r="BO22" i="20"/>
  <c r="AM22" i="20"/>
  <c r="Z22" i="20"/>
  <c r="U22" i="20"/>
  <c r="J22" i="20"/>
  <c r="K22" i="20" s="1"/>
  <c r="L22" i="20" s="1"/>
  <c r="M22" i="20" s="1"/>
  <c r="N22" i="20" s="1"/>
  <c r="O22" i="20" s="1"/>
  <c r="AL22" i="20"/>
  <c r="BH48" i="24"/>
  <c r="BG50" i="24"/>
  <c r="AT44" i="24"/>
  <c r="AP44" i="24"/>
  <c r="O44" i="24"/>
  <c r="G24" i="20"/>
  <c r="H24" i="20" s="1"/>
  <c r="I24" i="20" s="1"/>
  <c r="J24" i="20" s="1"/>
  <c r="K24" i="20" s="1"/>
  <c r="L24" i="20" s="1"/>
  <c r="M24" i="20" s="1"/>
  <c r="N24" i="20" s="1"/>
  <c r="O24" i="20" s="1"/>
  <c r="P24" i="20" s="1"/>
  <c r="Q24" i="20" s="1"/>
  <c r="R24" i="20" s="1"/>
  <c r="S24" i="20" s="1"/>
  <c r="T24" i="20" s="1"/>
  <c r="U24" i="20" s="1"/>
  <c r="V24" i="20" s="1"/>
  <c r="W24" i="20" s="1"/>
  <c r="X24" i="20" s="1"/>
  <c r="Y24" i="20" s="1"/>
  <c r="Z24" i="20" s="1"/>
  <c r="AA24" i="20" s="1"/>
  <c r="AB24" i="20" s="1"/>
  <c r="AC24" i="20" s="1"/>
  <c r="AD24" i="20" s="1"/>
  <c r="AE24" i="20" s="1"/>
  <c r="AF24" i="20" s="1"/>
  <c r="AG24" i="20" s="1"/>
  <c r="AH24" i="20" s="1"/>
  <c r="AI24" i="20" s="1"/>
  <c r="AJ24" i="20" s="1"/>
  <c r="AK24" i="20" s="1"/>
  <c r="AL24" i="20" s="1"/>
  <c r="AM24" i="20" s="1"/>
  <c r="AN24" i="20" s="1"/>
  <c r="AO24" i="20" s="1"/>
  <c r="AP24" i="20" s="1"/>
  <c r="AQ24" i="20" s="1"/>
  <c r="AR24" i="20" s="1"/>
  <c r="AS24" i="20" s="1"/>
  <c r="AT24" i="20" s="1"/>
  <c r="AU24" i="20" s="1"/>
  <c r="AV24" i="20" s="1"/>
  <c r="AW24" i="20" s="1"/>
  <c r="AX24" i="20" s="1"/>
  <c r="AY24" i="20" s="1"/>
  <c r="AZ24" i="20" s="1"/>
  <c r="BA24" i="20" s="1"/>
  <c r="BB24" i="20" s="1"/>
  <c r="BC24" i="20" s="1"/>
  <c r="BD24" i="20" s="1"/>
  <c r="BE24" i="20" s="1"/>
  <c r="BF24" i="20" s="1"/>
  <c r="BG24" i="20" s="1"/>
  <c r="BH24" i="20" s="1"/>
  <c r="BI24" i="20" s="1"/>
  <c r="BJ24" i="20" s="1"/>
  <c r="BK24" i="20" s="1"/>
  <c r="BL24" i="20" s="1"/>
  <c r="BM24" i="20" s="1"/>
  <c r="BN24" i="20" s="1"/>
  <c r="BO24" i="20" s="1"/>
  <c r="BP24" i="20" s="1"/>
  <c r="BQ24" i="20" s="1"/>
  <c r="BR24" i="20" s="1"/>
  <c r="BS24" i="20" s="1"/>
  <c r="BT24" i="20" s="1"/>
  <c r="BU24" i="20" s="1"/>
  <c r="BV24" i="20" s="1"/>
  <c r="BW24" i="20" s="1"/>
  <c r="BX24" i="20" s="1"/>
  <c r="H11" i="4"/>
  <c r="H22" i="4" s="1"/>
  <c r="BN23" i="20"/>
  <c r="AI23" i="20"/>
  <c r="BT23" i="20"/>
  <c r="AS23" i="20"/>
  <c r="AY23" i="20"/>
  <c r="BI23" i="20"/>
  <c r="BO23" i="20"/>
  <c r="AN23" i="20"/>
  <c r="BM23" i="20"/>
  <c r="AL23" i="20"/>
  <c r="BR23" i="20"/>
  <c r="AM23" i="20"/>
  <c r="BC23" i="20"/>
  <c r="BS23" i="20"/>
  <c r="AR23" i="20"/>
  <c r="BH23" i="20"/>
  <c r="BX23" i="20"/>
  <c r="P23" i="20"/>
  <c r="Q23" i="20" s="1"/>
  <c r="R23" i="20" s="1"/>
  <c r="S23" i="20" s="1"/>
  <c r="T23" i="20" s="1"/>
  <c r="U23" i="20" s="1"/>
  <c r="V23" i="20" s="1"/>
  <c r="W23" i="20" s="1"/>
  <c r="X23" i="20" s="1"/>
  <c r="Y23" i="20" s="1"/>
  <c r="Z23" i="20" s="1"/>
  <c r="AA23" i="20" s="1"/>
  <c r="AB23" i="20" s="1"/>
  <c r="AC23" i="20" s="1"/>
  <c r="AD23" i="20" s="1"/>
  <c r="AE23" i="20" s="1"/>
  <c r="AF23" i="20" s="1"/>
  <c r="AG23" i="20" s="1"/>
  <c r="AH23" i="20" s="1"/>
  <c r="BY34" i="24"/>
  <c r="BW34" i="24"/>
  <c r="BK34" i="24"/>
  <c r="AW23" i="20"/>
  <c r="BB23" i="20"/>
  <c r="AK23" i="20"/>
  <c r="BA23" i="20"/>
  <c r="BQ23" i="20"/>
  <c r="AP23" i="20"/>
  <c r="BF23" i="20"/>
  <c r="BV23" i="20"/>
  <c r="AQ23" i="20"/>
  <c r="BG23" i="20"/>
  <c r="BW23" i="20"/>
  <c r="AV23" i="20"/>
  <c r="BL23" i="20"/>
  <c r="BV34" i="24"/>
  <c r="AL34" i="24"/>
  <c r="AK34" i="24"/>
  <c r="AO23" i="20"/>
  <c r="BE23" i="20"/>
  <c r="BU23" i="20"/>
  <c r="AT23" i="20"/>
  <c r="BJ23" i="20"/>
  <c r="AU23" i="20"/>
  <c r="BK23" i="20"/>
  <c r="AJ23" i="20"/>
  <c r="AZ23" i="20"/>
  <c r="BP23" i="20"/>
  <c r="BX34" i="24"/>
  <c r="BU34" i="24"/>
  <c r="BT34" i="24"/>
  <c r="BS34" i="24"/>
  <c r="BA34" i="24"/>
  <c r="AH34" i="24"/>
  <c r="BY48" i="24"/>
  <c r="BY43" i="24"/>
  <c r="BW48" i="24"/>
  <c r="BV50" i="24"/>
  <c r="BU43" i="24"/>
  <c r="BT50" i="24"/>
  <c r="BS43" i="24"/>
  <c r="BR42" i="24"/>
  <c r="BQ48" i="24"/>
  <c r="BP46" i="24"/>
  <c r="BO44" i="24"/>
  <c r="BE44" i="24"/>
  <c r="AZ43" i="24"/>
  <c r="AU42" i="24"/>
  <c r="AV48" i="24"/>
  <c r="BK44" i="24"/>
  <c r="AS42" i="24"/>
  <c r="AQ45" i="24"/>
  <c r="BV22" i="20"/>
  <c r="BF22" i="20"/>
  <c r="BM22" i="20"/>
  <c r="BT22" i="20"/>
  <c r="BD22" i="20"/>
  <c r="AI22" i="20"/>
  <c r="AJ22" i="20"/>
  <c r="X22" i="20"/>
  <c r="T22" i="20"/>
  <c r="P22" i="20"/>
  <c r="AD22" i="20"/>
  <c r="BY50" i="24"/>
  <c r="BX46" i="24"/>
  <c r="BW44" i="24"/>
  <c r="BV43" i="24"/>
  <c r="BU50" i="24"/>
  <c r="BT43" i="24"/>
  <c r="BS50" i="24"/>
  <c r="BR46" i="24"/>
  <c r="BQ44" i="24"/>
  <c r="BP42" i="24"/>
  <c r="BO48" i="24"/>
  <c r="BL46" i="24"/>
  <c r="BF45" i="24"/>
  <c r="BB50" i="24"/>
  <c r="AY42" i="24"/>
  <c r="AT48" i="24"/>
  <c r="AW50" i="24"/>
  <c r="AD48" i="24"/>
  <c r="S45" i="24"/>
  <c r="X48" i="24"/>
  <c r="D67" i="4"/>
  <c r="Z42" i="24"/>
  <c r="W43" i="24"/>
  <c r="W50" i="24"/>
  <c r="V42" i="24"/>
  <c r="V46" i="24"/>
  <c r="U44" i="24"/>
  <c r="U48" i="24"/>
  <c r="S46" i="24"/>
  <c r="R50" i="24"/>
  <c r="Q48" i="24"/>
  <c r="P45" i="24"/>
  <c r="O45" i="24"/>
  <c r="J43" i="24"/>
  <c r="H43" i="24"/>
  <c r="E43" i="24"/>
  <c r="D42" i="24"/>
  <c r="D58" i="4"/>
  <c r="AA44" i="24"/>
  <c r="AB42" i="24"/>
  <c r="AE42" i="24"/>
  <c r="AE46" i="24"/>
  <c r="AF44" i="24"/>
  <c r="AF48" i="24"/>
  <c r="AG42" i="24"/>
  <c r="AG46" i="24"/>
  <c r="AI48" i="24"/>
  <c r="AJ42" i="24"/>
  <c r="AJ46" i="24"/>
  <c r="AK44" i="24"/>
  <c r="AK48" i="24"/>
  <c r="AL42" i="24"/>
  <c r="AL46" i="24"/>
  <c r="AM50" i="24"/>
  <c r="AO43" i="24"/>
  <c r="AO50" i="24"/>
  <c r="AP45" i="24"/>
  <c r="AQ46" i="24"/>
  <c r="AR48" i="24"/>
  <c r="AS45" i="24"/>
  <c r="BK43" i="24"/>
  <c r="BK50" i="24"/>
  <c r="BJ42" i="24"/>
  <c r="BI42" i="24"/>
  <c r="D56" i="4"/>
  <c r="M42" i="24"/>
  <c r="Z43" i="24"/>
  <c r="Y50" i="24"/>
  <c r="X46" i="24"/>
  <c r="W48" i="24"/>
  <c r="V43" i="24"/>
  <c r="V50" i="24"/>
  <c r="T46" i="24"/>
  <c r="S43" i="24"/>
  <c r="R48" i="24"/>
  <c r="Q45" i="24"/>
  <c r="P46" i="24"/>
  <c r="O42" i="24"/>
  <c r="O46" i="24"/>
  <c r="L42" i="24"/>
  <c r="J45" i="24"/>
  <c r="D54" i="4"/>
  <c r="AB43" i="24"/>
  <c r="AC48" i="24"/>
  <c r="AD46" i="24"/>
  <c r="AE43" i="24"/>
  <c r="AF45" i="24"/>
  <c r="AG43" i="24"/>
  <c r="AG50" i="24"/>
  <c r="AH48" i="24"/>
  <c r="AI45" i="24"/>
  <c r="AJ43" i="24"/>
  <c r="AJ50" i="24"/>
  <c r="AL43" i="24"/>
  <c r="AL50" i="24"/>
  <c r="Z44" i="24"/>
  <c r="Y44" i="24"/>
  <c r="Y48" i="24"/>
  <c r="X43" i="24"/>
  <c r="V44" i="24"/>
  <c r="V48" i="24"/>
  <c r="T43" i="24"/>
  <c r="T50" i="24"/>
  <c r="S48" i="24"/>
  <c r="Q42" i="24"/>
  <c r="Q46" i="24"/>
  <c r="P50" i="24"/>
  <c r="O43" i="24"/>
  <c r="O50" i="24"/>
  <c r="M45" i="24"/>
  <c r="L43" i="24"/>
  <c r="I43" i="24"/>
  <c r="G43" i="24"/>
  <c r="F42" i="24"/>
  <c r="D55" i="4"/>
  <c r="AA42" i="24"/>
  <c r="AA46" i="24"/>
  <c r="AB48" i="24"/>
  <c r="AC45" i="24"/>
  <c r="AD43" i="24"/>
  <c r="AE44" i="24"/>
  <c r="AE48" i="24"/>
  <c r="AF42" i="24"/>
  <c r="AF46" i="24"/>
  <c r="AG48" i="24"/>
  <c r="AI46" i="24"/>
  <c r="AJ44" i="24"/>
  <c r="AJ48" i="24"/>
  <c r="AL44" i="24"/>
  <c r="AM45" i="24"/>
  <c r="AN43" i="24"/>
  <c r="AN50" i="24"/>
  <c r="AP43" i="24"/>
  <c r="AP50" i="24"/>
  <c r="AQ44" i="24"/>
  <c r="AQ48" i="24"/>
  <c r="AR42" i="24"/>
  <c r="BK45" i="24"/>
  <c r="BJ44" i="24"/>
  <c r="BJ48" i="24"/>
  <c r="L45" i="24"/>
  <c r="Z45" i="24"/>
  <c r="U50" i="24"/>
  <c r="R42" i="24"/>
  <c r="P44" i="24"/>
  <c r="D48" i="24"/>
  <c r="AA50" i="24"/>
  <c r="AB45" i="24"/>
  <c r="AE45" i="24"/>
  <c r="AI43" i="24"/>
  <c r="AO44" i="24"/>
  <c r="AQ50" i="24"/>
  <c r="AR43" i="24"/>
  <c r="AS44" i="24"/>
  <c r="BK46" i="24"/>
  <c r="BI48" i="24"/>
  <c r="AX44" i="24"/>
  <c r="AX48" i="24"/>
  <c r="AW48" i="24"/>
  <c r="AV45" i="24"/>
  <c r="AU43" i="24"/>
  <c r="AY43" i="24"/>
  <c r="AZ44" i="24"/>
  <c r="AZ48" i="24"/>
  <c r="BA46" i="24"/>
  <c r="BB44" i="24"/>
  <c r="BB48" i="24"/>
  <c r="BD43" i="24"/>
  <c r="BD50" i="24"/>
  <c r="BF46" i="24"/>
  <c r="BG44" i="24"/>
  <c r="BG48" i="24"/>
  <c r="BH45" i="24"/>
  <c r="BM45" i="24"/>
  <c r="BN42" i="24"/>
  <c r="BN46" i="24"/>
  <c r="BO43" i="24"/>
  <c r="BP45" i="24"/>
  <c r="BQ43" i="24"/>
  <c r="BQ50" i="24"/>
  <c r="BR45" i="24"/>
  <c r="BS46" i="24"/>
  <c r="BT44" i="24"/>
  <c r="BT48" i="24"/>
  <c r="BU46" i="24"/>
  <c r="BV44" i="24"/>
  <c r="BV48" i="24"/>
  <c r="BW45" i="24"/>
  <c r="BX43" i="24"/>
  <c r="BX50" i="24"/>
  <c r="BY44" i="24"/>
  <c r="T44" i="24"/>
  <c r="R46" i="24"/>
  <c r="P48" i="24"/>
  <c r="AC42" i="24"/>
  <c r="AG45" i="24"/>
  <c r="AJ45" i="24"/>
  <c r="AK43" i="24"/>
  <c r="AP48" i="24"/>
  <c r="AR45" i="24"/>
  <c r="AS46" i="24"/>
  <c r="BI45" i="24"/>
  <c r="AW45" i="24"/>
  <c r="AV42" i="24"/>
  <c r="AV46" i="24"/>
  <c r="AU44" i="24"/>
  <c r="AU48" i="24"/>
  <c r="AY44" i="24"/>
  <c r="BA43" i="24"/>
  <c r="BA50" i="24"/>
  <c r="BB45" i="24"/>
  <c r="BC50" i="24"/>
  <c r="BD44" i="24"/>
  <c r="BD48" i="24"/>
  <c r="BE42" i="24"/>
  <c r="BF43" i="24"/>
  <c r="BF50" i="24"/>
  <c r="BG45" i="24"/>
  <c r="BH42" i="24"/>
  <c r="BL44" i="24"/>
  <c r="BL48" i="24"/>
  <c r="BM42" i="24"/>
  <c r="BM46" i="24"/>
  <c r="Z48" i="24"/>
  <c r="X44" i="24"/>
  <c r="T48" i="24"/>
  <c r="Q43" i="24"/>
  <c r="F43" i="24"/>
  <c r="E42" i="24"/>
  <c r="D57" i="4"/>
  <c r="AC46" i="24"/>
  <c r="AD44" i="24"/>
  <c r="AH42" i="24"/>
  <c r="AK50" i="24"/>
  <c r="AL45" i="24"/>
  <c r="AN46" i="24"/>
  <c r="AO48" i="24"/>
  <c r="AS48" i="24"/>
  <c r="BJ50" i="24"/>
  <c r="BI46" i="24"/>
  <c r="AX42" i="24"/>
  <c r="AX46" i="24"/>
  <c r="AW42" i="24"/>
  <c r="AW46" i="24"/>
  <c r="AU45" i="24"/>
  <c r="AT43" i="24"/>
  <c r="AT50" i="24"/>
  <c r="AY45" i="24"/>
  <c r="AZ46" i="24"/>
  <c r="BA44" i="24"/>
  <c r="BA48" i="24"/>
  <c r="BB42" i="24"/>
  <c r="BB46" i="24"/>
  <c r="BC48" i="24"/>
  <c r="BF44" i="24"/>
  <c r="BF48" i="24"/>
  <c r="BG46" i="24"/>
  <c r="BH43" i="24"/>
  <c r="BH50" i="24"/>
  <c r="BL45" i="24"/>
  <c r="BM43" i="24"/>
  <c r="BM50" i="24"/>
  <c r="BN48" i="24"/>
  <c r="BO45" i="24"/>
  <c r="BP43" i="24"/>
  <c r="BP50" i="24"/>
  <c r="BQ45" i="24"/>
  <c r="BR43" i="24"/>
  <c r="BS44" i="24"/>
  <c r="BS48" i="24"/>
  <c r="BT46" i="24"/>
  <c r="BU44" i="24"/>
  <c r="BU48" i="24"/>
  <c r="BV42" i="24"/>
  <c r="BV46" i="24"/>
  <c r="BW43" i="24"/>
  <c r="BW50" i="24"/>
  <c r="BX45" i="24"/>
  <c r="BY42" i="24"/>
  <c r="BY46" i="24"/>
  <c r="L48" i="24"/>
  <c r="BG32" i="24"/>
  <c r="Y32" i="24"/>
  <c r="BV32" i="24"/>
  <c r="AP32" i="24"/>
  <c r="BW32" i="24"/>
  <c r="BL32" i="24"/>
  <c r="AQ32" i="24"/>
  <c r="AA32" i="24"/>
  <c r="AS26" i="24"/>
  <c r="AW26" i="24"/>
  <c r="BI26" i="24"/>
  <c r="H26" i="24"/>
  <c r="L26" i="24"/>
  <c r="P26" i="24"/>
  <c r="T26" i="24"/>
  <c r="X26" i="24"/>
  <c r="AJ26" i="24"/>
  <c r="AH11" i="20"/>
  <c r="R11" i="20"/>
  <c r="AE11" i="20"/>
  <c r="AU11" i="20"/>
  <c r="AD11" i="20"/>
  <c r="X11" i="20"/>
  <c r="AN11" i="20"/>
  <c r="AX11" i="20"/>
  <c r="Q11" i="20"/>
  <c r="AG11" i="20"/>
  <c r="AW11" i="20"/>
  <c r="BO11" i="20"/>
  <c r="BP11" i="20"/>
  <c r="BV11" i="20"/>
  <c r="BQ11" i="20"/>
  <c r="BB11" i="20"/>
  <c r="W11" i="20"/>
  <c r="AM11" i="20"/>
  <c r="P11" i="20"/>
  <c r="AF11" i="20"/>
  <c r="AV11" i="20"/>
  <c r="Z11" i="20"/>
  <c r="Y11" i="20"/>
  <c r="AO11" i="20"/>
  <c r="BF11" i="20"/>
  <c r="BG11" i="20"/>
  <c r="BW11" i="20"/>
  <c r="BR11" i="20"/>
  <c r="BH11" i="20"/>
  <c r="BX11" i="20"/>
  <c r="BI11" i="20"/>
  <c r="BH26" i="24"/>
  <c r="AP26" i="24"/>
  <c r="AT26" i="24"/>
  <c r="BF26" i="24"/>
  <c r="BJ26" i="24"/>
  <c r="BN26" i="24"/>
  <c r="BV26" i="24"/>
  <c r="M26" i="24"/>
  <c r="Q26" i="24"/>
  <c r="AC26" i="24"/>
  <c r="AG26" i="24"/>
  <c r="AT11" i="20"/>
  <c r="S11" i="20"/>
  <c r="AI11" i="20"/>
  <c r="AY11" i="20"/>
  <c r="AP11" i="20"/>
  <c r="I11" i="20"/>
  <c r="J11" i="20" s="1"/>
  <c r="K11" i="20" s="1"/>
  <c r="L11" i="20" s="1"/>
  <c r="M11" i="20"/>
  <c r="AB11" i="20"/>
  <c r="AR11" i="20"/>
  <c r="N11" i="20"/>
  <c r="U11" i="20"/>
  <c r="AK11" i="20"/>
  <c r="BC11" i="20"/>
  <c r="BS11" i="20"/>
  <c r="BD11" i="20"/>
  <c r="BT11" i="20"/>
  <c r="BE11" i="20"/>
  <c r="BU11" i="20"/>
  <c r="BC26" i="24"/>
  <c r="BG26" i="24"/>
  <c r="J26" i="24"/>
  <c r="N26" i="24"/>
  <c r="R26" i="24"/>
  <c r="Z26" i="24"/>
  <c r="AA26" i="24"/>
  <c r="E65" i="24"/>
  <c r="E64" i="24"/>
  <c r="G20" i="24"/>
  <c r="C60" i="24"/>
  <c r="C15" i="26"/>
  <c r="D15" i="26" s="1"/>
  <c r="F11" i="4"/>
  <c r="F22" i="4" s="1"/>
  <c r="G16" i="4"/>
  <c r="G23" i="4" s="1"/>
  <c r="M21" i="23"/>
  <c r="L21" i="23"/>
  <c r="K21" i="23"/>
  <c r="E11" i="4"/>
  <c r="E22" i="4" s="1"/>
  <c r="L148" i="23"/>
  <c r="P148" i="23"/>
  <c r="O123" i="23"/>
  <c r="N123" i="23"/>
  <c r="M123" i="23"/>
  <c r="L123" i="23"/>
  <c r="K123" i="23"/>
  <c r="M148" i="23"/>
  <c r="Q148" i="23"/>
  <c r="E16" i="4"/>
  <c r="E23" i="4" s="1"/>
  <c r="F48" i="24"/>
  <c r="I48" i="24"/>
  <c r="K48" i="24"/>
  <c r="E15" i="11"/>
  <c r="D15" i="11"/>
  <c r="BX42" i="24"/>
  <c r="W26" i="24"/>
  <c r="BX26" i="24"/>
  <c r="BU42" i="24"/>
  <c r="BS42" i="24"/>
  <c r="BW26" i="24"/>
  <c r="BS26" i="24"/>
  <c r="AM26" i="24"/>
  <c r="BT26" i="24"/>
  <c r="BW42" i="24"/>
  <c r="BT42" i="24"/>
  <c r="BL42" i="24"/>
  <c r="BY26" i="24"/>
  <c r="BU26" i="24"/>
  <c r="C12" i="24"/>
  <c r="H18" i="24"/>
  <c r="H20" i="24" s="1"/>
  <c r="H15" i="24"/>
  <c r="H16" i="4"/>
  <c r="H23" i="4" s="1"/>
  <c r="D16" i="4"/>
  <c r="F18" i="24"/>
  <c r="F20" i="24" s="1"/>
  <c r="F15" i="24"/>
  <c r="G15" i="24"/>
  <c r="F16" i="4"/>
  <c r="F23" i="4" s="1"/>
  <c r="AH39" i="20"/>
  <c r="AD39" i="20"/>
  <c r="V39" i="20"/>
  <c r="AL39" i="20"/>
  <c r="Z39" i="20"/>
  <c r="BK14" i="20"/>
  <c r="BT14" i="20"/>
  <c r="AF14" i="20"/>
  <c r="W14" i="20"/>
  <c r="BA29" i="24"/>
  <c r="AV29" i="24"/>
  <c r="BN14" i="20"/>
  <c r="BP14" i="20"/>
  <c r="AV14" i="20"/>
  <c r="S14" i="20"/>
  <c r="AK14" i="20"/>
  <c r="AC14" i="20"/>
  <c r="N14" i="20"/>
  <c r="BM29" i="24"/>
  <c r="BL29" i="24"/>
  <c r="AG29" i="24"/>
  <c r="AF29" i="24"/>
  <c r="BU14" i="20"/>
  <c r="BE14" i="20"/>
  <c r="AL14" i="20"/>
  <c r="O14" i="20"/>
  <c r="K14" i="20"/>
  <c r="L14" i="20" s="1"/>
  <c r="M14" i="20" s="1"/>
  <c r="BT29" i="24"/>
  <c r="BJ14" i="20"/>
  <c r="BQ14" i="20"/>
  <c r="BC14" i="20"/>
  <c r="BH14" i="20"/>
  <c r="BG14" i="20"/>
  <c r="BW14" i="20"/>
  <c r="AJ14" i="20"/>
  <c r="AZ14" i="20"/>
  <c r="AP14" i="20"/>
  <c r="Z14" i="20"/>
  <c r="V14" i="20"/>
  <c r="R14" i="20"/>
  <c r="AA14" i="20"/>
  <c r="AQ14" i="20"/>
  <c r="AW14" i="20"/>
  <c r="BX29" i="24"/>
  <c r="BW29" i="24"/>
  <c r="BV29" i="24"/>
  <c r="BU29" i="24"/>
  <c r="BP29" i="24"/>
  <c r="BB29" i="24"/>
  <c r="AJ29" i="24"/>
  <c r="BV14" i="20"/>
  <c r="BF14" i="20"/>
  <c r="BM14" i="20"/>
  <c r="BL14" i="20"/>
  <c r="AO14" i="20"/>
  <c r="AN14" i="20"/>
  <c r="AD14" i="20"/>
  <c r="AT14" i="20"/>
  <c r="Y14" i="20"/>
  <c r="U14" i="20"/>
  <c r="Q14" i="20"/>
  <c r="AE14" i="20"/>
  <c r="AU14" i="20"/>
  <c r="AG14" i="20"/>
  <c r="BA14" i="20"/>
  <c r="AT29" i="24"/>
  <c r="BR14" i="20"/>
  <c r="BI14" i="20"/>
  <c r="BS14" i="20"/>
  <c r="BX14" i="20"/>
  <c r="BO14" i="20"/>
  <c r="AB14" i="20"/>
  <c r="AR14" i="20"/>
  <c r="AH14" i="20"/>
  <c r="AX14" i="20"/>
  <c r="X14" i="20"/>
  <c r="T14" i="20"/>
  <c r="P14" i="20"/>
  <c r="AI14" i="20"/>
  <c r="AY14" i="20"/>
  <c r="AS14" i="20"/>
  <c r="BY29" i="24"/>
  <c r="BS29" i="24"/>
  <c r="AW29" i="24"/>
  <c r="J29" i="24"/>
  <c r="BT18" i="20"/>
  <c r="AT18" i="20"/>
  <c r="BA18" i="20"/>
  <c r="AB18" i="20"/>
  <c r="BN18" i="20"/>
  <c r="BM18" i="20"/>
  <c r="BS18" i="20"/>
  <c r="BH18" i="20"/>
  <c r="AG18" i="20"/>
  <c r="AI18" i="20"/>
  <c r="AN18" i="20"/>
  <c r="Z18" i="20"/>
  <c r="O18" i="20"/>
  <c r="P18" i="20" s="1"/>
  <c r="Q18" i="20" s="1"/>
  <c r="R18" i="20" s="1"/>
  <c r="S18" i="20" s="1"/>
  <c r="T18" i="20" s="1"/>
  <c r="U18" i="20" s="1"/>
  <c r="V18" i="20" s="1"/>
  <c r="W18" i="20" s="1"/>
  <c r="BK18" i="20"/>
  <c r="BJ18" i="20"/>
  <c r="BP18" i="20"/>
  <c r="BI18" i="20"/>
  <c r="BU18" i="20"/>
  <c r="AD18" i="20"/>
  <c r="AO18" i="20"/>
  <c r="AA18" i="20"/>
  <c r="AQ18" i="20"/>
  <c r="AF18" i="20"/>
  <c r="AV18" i="20"/>
  <c r="X18" i="20"/>
  <c r="BB18" i="20"/>
  <c r="BU32" i="24"/>
  <c r="BT32" i="24"/>
  <c r="BS32" i="24"/>
  <c r="AO32" i="24"/>
  <c r="AN32" i="24"/>
  <c r="BW18" i="20"/>
  <c r="BG18" i="20"/>
  <c r="BV18" i="20"/>
  <c r="BF18" i="20"/>
  <c r="BX18" i="20"/>
  <c r="BQ18" i="20"/>
  <c r="BD18" i="20"/>
  <c r="AC18" i="20"/>
  <c r="AS18" i="20"/>
  <c r="AE18" i="20"/>
  <c r="AU18" i="20"/>
  <c r="AJ18" i="20"/>
  <c r="AZ18" i="20"/>
  <c r="AL18" i="20"/>
  <c r="AH18" i="20"/>
  <c r="BY32" i="24"/>
  <c r="AJ32" i="24"/>
  <c r="AI32" i="24"/>
  <c r="BR13" i="20"/>
  <c r="AI13" i="20"/>
  <c r="AH13" i="20"/>
  <c r="Y13" i="20"/>
  <c r="X13" i="20"/>
  <c r="BU28" i="24"/>
  <c r="BF28" i="24"/>
  <c r="AS28" i="24"/>
  <c r="AO28" i="24"/>
  <c r="AC28" i="24"/>
  <c r="W28" i="24"/>
  <c r="H28" i="24"/>
  <c r="BO13" i="20"/>
  <c r="BU13" i="20"/>
  <c r="AX13" i="20"/>
  <c r="AO13" i="20"/>
  <c r="T13" i="20"/>
  <c r="BK13" i="20"/>
  <c r="BN13" i="20"/>
  <c r="BQ13" i="20"/>
  <c r="BH13" i="20"/>
  <c r="AU13" i="20"/>
  <c r="AE13" i="20"/>
  <c r="AT13" i="20"/>
  <c r="AD13" i="20"/>
  <c r="BA13" i="20"/>
  <c r="AK13" i="20"/>
  <c r="U13" i="20"/>
  <c r="O13" i="20"/>
  <c r="AR13" i="20"/>
  <c r="K13" i="20"/>
  <c r="L13" i="20" s="1"/>
  <c r="M13" i="20" s="1"/>
  <c r="BX28" i="24"/>
  <c r="BT28" i="24"/>
  <c r="BL28" i="24"/>
  <c r="BE28" i="24"/>
  <c r="AJ28" i="24"/>
  <c r="X28" i="24"/>
  <c r="BE13" i="20"/>
  <c r="S13" i="20"/>
  <c r="P13" i="20"/>
  <c r="BW13" i="20"/>
  <c r="BG13" i="20"/>
  <c r="BJ13" i="20"/>
  <c r="BM13" i="20"/>
  <c r="BD13" i="20"/>
  <c r="BX13" i="20"/>
  <c r="BL13" i="20"/>
  <c r="AQ13" i="20"/>
  <c r="AA13" i="20"/>
  <c r="AP13" i="20"/>
  <c r="Z13" i="20"/>
  <c r="AW13" i="20"/>
  <c r="AG13" i="20"/>
  <c r="R13" i="20"/>
  <c r="N13" i="20"/>
  <c r="AZ13" i="20"/>
  <c r="AV13" i="20"/>
  <c r="AB13" i="20"/>
  <c r="AY13" i="20"/>
  <c r="BW28" i="24"/>
  <c r="BS28" i="24"/>
  <c r="BH28" i="24"/>
  <c r="AM28" i="24"/>
  <c r="I28" i="24"/>
  <c r="J28" i="24"/>
  <c r="L28" i="24"/>
  <c r="Y28" i="24"/>
  <c r="E48" i="24"/>
  <c r="BT47" i="24"/>
  <c r="BX47" i="24"/>
  <c r="I49" i="7"/>
  <c r="BV47" i="24"/>
  <c r="G31" i="7"/>
  <c r="M48" i="24"/>
  <c r="G48" i="24"/>
  <c r="J48" i="24"/>
  <c r="H48" i="24"/>
  <c r="Y47" i="24"/>
  <c r="AX47" i="24"/>
  <c r="BS47" i="24"/>
  <c r="BU47" i="24"/>
  <c r="BW47" i="24"/>
  <c r="I33" i="24"/>
  <c r="E45" i="24"/>
  <c r="F45" i="24"/>
  <c r="G45" i="24"/>
  <c r="H33" i="24"/>
  <c r="J32" i="24"/>
  <c r="K32" i="24"/>
  <c r="C32" i="7"/>
  <c r="B2" i="26" s="1"/>
  <c r="C49" i="24"/>
  <c r="C42" i="7"/>
  <c r="H46" i="24"/>
  <c r="F44" i="24"/>
  <c r="J44" i="24"/>
  <c r="G46" i="24"/>
  <c r="I44" i="24"/>
  <c r="K46" i="24"/>
  <c r="M46" i="24"/>
  <c r="F46" i="24"/>
  <c r="H44" i="24"/>
  <c r="E46" i="24"/>
  <c r="K44" i="24"/>
  <c r="E10" i="16"/>
  <c r="E24" i="16" s="1"/>
  <c r="C9" i="7"/>
  <c r="D19" i="24"/>
  <c r="C19" i="24" s="1"/>
  <c r="C13" i="24"/>
  <c r="E15" i="24"/>
  <c r="E18" i="24"/>
  <c r="E20" i="24" s="1"/>
  <c r="D18" i="24"/>
  <c r="D15" i="24"/>
  <c r="AP39" i="20"/>
  <c r="AA39" i="20"/>
  <c r="AI39" i="20"/>
  <c r="AM39" i="20"/>
  <c r="T39" i="20"/>
  <c r="X39" i="20"/>
  <c r="AB39" i="20"/>
  <c r="AF39" i="20"/>
  <c r="AJ39" i="20"/>
  <c r="AN39" i="20"/>
  <c r="AR39" i="20"/>
  <c r="W39" i="20"/>
  <c r="AE39" i="20"/>
  <c r="AQ39" i="20"/>
  <c r="U39" i="20"/>
  <c r="Y39" i="20"/>
  <c r="AC39" i="20"/>
  <c r="AG39" i="20"/>
  <c r="AK39" i="20"/>
  <c r="AO39" i="20"/>
  <c r="BX39" i="20"/>
  <c r="C56" i="4" l="1"/>
  <c r="C55" i="4"/>
  <c r="C35" i="4"/>
  <c r="C57" i="4"/>
  <c r="C54" i="4"/>
  <c r="C58" i="4"/>
  <c r="C53" i="4"/>
  <c r="C33" i="4"/>
  <c r="G29" i="24"/>
  <c r="C29" i="24" s="1"/>
  <c r="C37" i="4"/>
  <c r="H32" i="24"/>
  <c r="Q42" i="4"/>
  <c r="Q35" i="24" s="1"/>
  <c r="D13" i="21"/>
  <c r="C44" i="4"/>
  <c r="C38" i="4"/>
  <c r="L170" i="23"/>
  <c r="C15" i="7"/>
  <c r="D15" i="7" s="1"/>
  <c r="C13" i="7"/>
  <c r="C59" i="4"/>
  <c r="D11" i="21"/>
  <c r="D72" i="21" s="1"/>
  <c r="B2" i="38"/>
  <c r="B3" i="38" s="1"/>
  <c r="F18" i="16"/>
  <c r="AF58" i="23"/>
  <c r="O15" i="4"/>
  <c r="O16" i="4" s="1"/>
  <c r="O23" i="4" s="1"/>
  <c r="J15" i="4"/>
  <c r="M15" i="4"/>
  <c r="M14" i="4"/>
  <c r="K154" i="23"/>
  <c r="K15" i="4"/>
  <c r="L14" i="4"/>
  <c r="J154" i="23"/>
  <c r="K14" i="4"/>
  <c r="I154" i="23"/>
  <c r="N14" i="4"/>
  <c r="L154" i="23"/>
  <c r="L15" i="4"/>
  <c r="I14" i="4"/>
  <c r="G154" i="23"/>
  <c r="M84" i="23"/>
  <c r="M170" i="23" s="1"/>
  <c r="AE32" i="23"/>
  <c r="O14" i="4"/>
  <c r="M154" i="23"/>
  <c r="N15" i="4"/>
  <c r="J14" i="4"/>
  <c r="H154" i="23"/>
  <c r="D26" i="24"/>
  <c r="CJ42" i="4"/>
  <c r="CA42" i="4"/>
  <c r="CH42" i="4"/>
  <c r="CF42" i="4"/>
  <c r="BY42" i="4"/>
  <c r="BS42" i="4"/>
  <c r="BX42" i="4"/>
  <c r="BW42" i="4"/>
  <c r="CD42" i="4"/>
  <c r="CK42" i="4"/>
  <c r="BU42" i="4"/>
  <c r="CI42" i="4"/>
  <c r="CB42" i="4"/>
  <c r="BZ42" i="4"/>
  <c r="CG42" i="4"/>
  <c r="CE42" i="4"/>
  <c r="CL42" i="4"/>
  <c r="BV42" i="4"/>
  <c r="CC42" i="4"/>
  <c r="BT42" i="4"/>
  <c r="BR42" i="4"/>
  <c r="BR35" i="24" s="1"/>
  <c r="BQ42" i="4"/>
  <c r="BQ35" i="24" s="1"/>
  <c r="I47" i="24"/>
  <c r="C47" i="24" s="1"/>
  <c r="D42" i="4"/>
  <c r="D46" i="24"/>
  <c r="C46" i="24" s="1"/>
  <c r="X42" i="4"/>
  <c r="X35" i="24" s="1"/>
  <c r="AQ42" i="4"/>
  <c r="AQ35" i="24" s="1"/>
  <c r="P42" i="4"/>
  <c r="P35" i="24" s="1"/>
  <c r="AL42" i="4"/>
  <c r="AL35" i="24" s="1"/>
  <c r="F42" i="4"/>
  <c r="F35" i="24" s="1"/>
  <c r="AS42" i="4"/>
  <c r="AS35" i="24" s="1"/>
  <c r="AV42" i="4"/>
  <c r="AV35" i="24" s="1"/>
  <c r="L42" i="4"/>
  <c r="L35" i="24" s="1"/>
  <c r="BC42" i="4"/>
  <c r="BC35" i="24" s="1"/>
  <c r="AM42" i="4"/>
  <c r="AM35" i="24" s="1"/>
  <c r="W42" i="4"/>
  <c r="W35" i="24" s="1"/>
  <c r="G42" i="4"/>
  <c r="G35" i="24" s="1"/>
  <c r="BN42" i="4"/>
  <c r="BN35" i="24" s="1"/>
  <c r="AX42" i="4"/>
  <c r="AX35" i="24" s="1"/>
  <c r="AH42" i="4"/>
  <c r="AH35" i="24" s="1"/>
  <c r="R42" i="4"/>
  <c r="R35" i="24" s="1"/>
  <c r="BH42" i="4"/>
  <c r="BH35" i="24" s="1"/>
  <c r="T42" i="4"/>
  <c r="T35" i="24" s="1"/>
  <c r="BE42" i="4"/>
  <c r="BE35" i="24" s="1"/>
  <c r="AO42" i="4"/>
  <c r="AO35" i="24" s="1"/>
  <c r="Y42" i="4"/>
  <c r="Y35" i="24" s="1"/>
  <c r="I42" i="4"/>
  <c r="I35" i="24" s="1"/>
  <c r="D43" i="24"/>
  <c r="C43" i="24" s="1"/>
  <c r="BD42" i="4"/>
  <c r="BD35" i="24" s="1"/>
  <c r="AA42" i="4"/>
  <c r="AA35" i="24" s="1"/>
  <c r="BB42" i="4"/>
  <c r="BB35" i="24" s="1"/>
  <c r="V42" i="4"/>
  <c r="V35" i="24" s="1"/>
  <c r="BI42" i="4"/>
  <c r="BI35" i="24" s="1"/>
  <c r="AC42" i="4"/>
  <c r="AC35" i="24" s="1"/>
  <c r="M42" i="4"/>
  <c r="M35" i="24" s="1"/>
  <c r="D44" i="24"/>
  <c r="AN42" i="4"/>
  <c r="AN35" i="24" s="1"/>
  <c r="BO42" i="4"/>
  <c r="BO35" i="24" s="1"/>
  <c r="AY42" i="4"/>
  <c r="AY35" i="24" s="1"/>
  <c r="AI42" i="4"/>
  <c r="AI35" i="24" s="1"/>
  <c r="S42" i="4"/>
  <c r="S35" i="24" s="1"/>
  <c r="BL42" i="4"/>
  <c r="BL35" i="24" s="1"/>
  <c r="BJ42" i="4"/>
  <c r="BJ35" i="24" s="1"/>
  <c r="AT42" i="4"/>
  <c r="AT35" i="24" s="1"/>
  <c r="AD42" i="4"/>
  <c r="AD35" i="24" s="1"/>
  <c r="N42" i="4"/>
  <c r="N35" i="24" s="1"/>
  <c r="AZ42" i="4"/>
  <c r="AZ35" i="24" s="1"/>
  <c r="H42" i="4"/>
  <c r="H35" i="24" s="1"/>
  <c r="BA42" i="4"/>
  <c r="BA35" i="24" s="1"/>
  <c r="AK42" i="4"/>
  <c r="AK35" i="24" s="1"/>
  <c r="U42" i="4"/>
  <c r="U35" i="24" s="1"/>
  <c r="E42" i="4"/>
  <c r="E35" i="24" s="1"/>
  <c r="BG42" i="4"/>
  <c r="BG35" i="24" s="1"/>
  <c r="K42" i="4"/>
  <c r="K35" i="24" s="1"/>
  <c r="AB42" i="4"/>
  <c r="AB35" i="24" s="1"/>
  <c r="H48" i="7"/>
  <c r="D37" i="7"/>
  <c r="I22" i="21"/>
  <c r="D45" i="24"/>
  <c r="C45" i="24" s="1"/>
  <c r="D50" i="24"/>
  <c r="BP42" i="4"/>
  <c r="BP35" i="24" s="1"/>
  <c r="AF42" i="4"/>
  <c r="AF35" i="24" s="1"/>
  <c r="BK42" i="4"/>
  <c r="BK35" i="24" s="1"/>
  <c r="AU42" i="4"/>
  <c r="AU35" i="24" s="1"/>
  <c r="AE42" i="4"/>
  <c r="AE35" i="24" s="1"/>
  <c r="O42" i="4"/>
  <c r="O35" i="24" s="1"/>
  <c r="AR42" i="4"/>
  <c r="AR35" i="24" s="1"/>
  <c r="BF42" i="4"/>
  <c r="BF35" i="24" s="1"/>
  <c r="AP42" i="4"/>
  <c r="AP35" i="24" s="1"/>
  <c r="Z42" i="4"/>
  <c r="Z35" i="24" s="1"/>
  <c r="J42" i="4"/>
  <c r="J35" i="24" s="1"/>
  <c r="AJ42" i="4"/>
  <c r="AJ35" i="24" s="1"/>
  <c r="BM42" i="4"/>
  <c r="BM35" i="24" s="1"/>
  <c r="AW42" i="4"/>
  <c r="AW35" i="24" s="1"/>
  <c r="AG42" i="4"/>
  <c r="AG35" i="24" s="1"/>
  <c r="I20" i="21"/>
  <c r="I29" i="21" s="1"/>
  <c r="C72" i="21"/>
  <c r="B1" i="26"/>
  <c r="C58" i="7"/>
  <c r="D16" i="26"/>
  <c r="F85" i="4" s="1"/>
  <c r="C30" i="24"/>
  <c r="C27" i="24"/>
  <c r="C31" i="24"/>
  <c r="D26" i="7"/>
  <c r="D29" i="7"/>
  <c r="F19" i="4"/>
  <c r="H24" i="4"/>
  <c r="H19" i="4"/>
  <c r="D23" i="4"/>
  <c r="D24" i="4" s="1"/>
  <c r="D19" i="4"/>
  <c r="E19" i="4"/>
  <c r="G24" i="4"/>
  <c r="G19" i="4"/>
  <c r="G42" i="24"/>
  <c r="P42" i="24"/>
  <c r="N42" i="24"/>
  <c r="M46" i="4"/>
  <c r="L46" i="4"/>
  <c r="BY37" i="24"/>
  <c r="BV37" i="24"/>
  <c r="E170" i="23"/>
  <c r="G46" i="4" s="1"/>
  <c r="K46" i="4"/>
  <c r="BU37" i="24"/>
  <c r="G170" i="23"/>
  <c r="I46" i="4" s="1"/>
  <c r="BT37" i="24"/>
  <c r="BW37" i="24"/>
  <c r="J46" i="4"/>
  <c r="B170" i="23"/>
  <c r="BS37" i="24"/>
  <c r="D170" i="23"/>
  <c r="F46" i="4" s="1"/>
  <c r="C170" i="23"/>
  <c r="E46" i="4" s="1"/>
  <c r="F170" i="23"/>
  <c r="H46" i="4" s="1"/>
  <c r="F64" i="24"/>
  <c r="F65" i="24"/>
  <c r="N46" i="4"/>
  <c r="BW35" i="24"/>
  <c r="BV35" i="24"/>
  <c r="BY35" i="24"/>
  <c r="BS35" i="24"/>
  <c r="BT35" i="24"/>
  <c r="BX35" i="24"/>
  <c r="BU35" i="24"/>
  <c r="H42" i="24"/>
  <c r="J42" i="24"/>
  <c r="G26" i="24"/>
  <c r="K42" i="24"/>
  <c r="F24" i="4"/>
  <c r="E16" i="26"/>
  <c r="G85" i="4" s="1"/>
  <c r="D20" i="24"/>
  <c r="C28" i="24"/>
  <c r="C33" i="24"/>
  <c r="D24" i="7"/>
  <c r="D23" i="7"/>
  <c r="C32" i="24"/>
  <c r="C44" i="7"/>
  <c r="C46" i="7" s="1"/>
  <c r="D30" i="7"/>
  <c r="D27" i="7"/>
  <c r="D39" i="7"/>
  <c r="D41" i="7"/>
  <c r="D31" i="7"/>
  <c r="D22" i="7"/>
  <c r="D28" i="7"/>
  <c r="D21" i="7"/>
  <c r="D25" i="7"/>
  <c r="D38" i="7"/>
  <c r="D36" i="7"/>
  <c r="D40" i="7"/>
  <c r="E44" i="24"/>
  <c r="BX37" i="24"/>
  <c r="G59" i="7"/>
  <c r="H59" i="7" s="1"/>
  <c r="I59" i="7" s="1"/>
  <c r="G61" i="7"/>
  <c r="H61" i="7" s="1"/>
  <c r="I61" i="7" s="1"/>
  <c r="G58" i="7"/>
  <c r="H58" i="7" s="1"/>
  <c r="G60" i="7"/>
  <c r="H60" i="7" s="1"/>
  <c r="I60" i="7" s="1"/>
  <c r="G62" i="7"/>
  <c r="H62" i="7" s="1"/>
  <c r="I62" i="7" s="1"/>
  <c r="M16" i="4" l="1"/>
  <c r="M23" i="4" s="1"/>
  <c r="I16" i="4"/>
  <c r="I23" i="4" s="1"/>
  <c r="J16" i="4"/>
  <c r="J23" i="4" s="1"/>
  <c r="C17" i="7"/>
  <c r="I11" i="21"/>
  <c r="D13" i="7"/>
  <c r="C42" i="4"/>
  <c r="D107" i="38"/>
  <c r="D14" i="38"/>
  <c r="D99" i="38"/>
  <c r="D31" i="38"/>
  <c r="D95" i="38"/>
  <c r="D12" i="38"/>
  <c r="D59" i="38"/>
  <c r="D116" i="38"/>
  <c r="D100" i="38"/>
  <c r="D84" i="38"/>
  <c r="D68" i="38"/>
  <c r="D52" i="38"/>
  <c r="D36" i="38"/>
  <c r="D20" i="38"/>
  <c r="D109" i="38"/>
  <c r="D93" i="38"/>
  <c r="D77" i="38"/>
  <c r="D61" i="38"/>
  <c r="D45" i="38"/>
  <c r="D29" i="38"/>
  <c r="D118" i="38"/>
  <c r="D102" i="38"/>
  <c r="D86" i="38"/>
  <c r="D70" i="38"/>
  <c r="D54" i="38"/>
  <c r="D38" i="38"/>
  <c r="D22" i="38"/>
  <c r="D15" i="38"/>
  <c r="D71" i="38"/>
  <c r="D18" i="38"/>
  <c r="D87" i="38"/>
  <c r="D79" i="38"/>
  <c r="D120" i="38"/>
  <c r="D88" i="38"/>
  <c r="D40" i="38"/>
  <c r="D24" i="38"/>
  <c r="D81" i="38"/>
  <c r="D33" i="38"/>
  <c r="D106" i="38"/>
  <c r="D58" i="38"/>
  <c r="D11" i="38"/>
  <c r="D19" i="38"/>
  <c r="D115" i="38"/>
  <c r="D47" i="38"/>
  <c r="D111" i="38"/>
  <c r="D16" i="38"/>
  <c r="D75" i="38"/>
  <c r="D112" i="38"/>
  <c r="D96" i="38"/>
  <c r="D80" i="38"/>
  <c r="D64" i="38"/>
  <c r="D48" i="38"/>
  <c r="D32" i="38"/>
  <c r="D121" i="38"/>
  <c r="D105" i="38"/>
  <c r="D89" i="38"/>
  <c r="D73" i="38"/>
  <c r="D57" i="38"/>
  <c r="D41" i="38"/>
  <c r="D25" i="38"/>
  <c r="D114" i="38"/>
  <c r="D98" i="38"/>
  <c r="D82" i="38"/>
  <c r="D66" i="38"/>
  <c r="D50" i="38"/>
  <c r="D34" i="38"/>
  <c r="D23" i="38"/>
  <c r="D83" i="38"/>
  <c r="D72" i="38"/>
  <c r="D113" i="38"/>
  <c r="D65" i="38"/>
  <c r="D122" i="38"/>
  <c r="D74" i="38"/>
  <c r="D26" i="38"/>
  <c r="D119" i="38"/>
  <c r="D35" i="38"/>
  <c r="D13" i="38"/>
  <c r="D63" i="38"/>
  <c r="D10" i="38"/>
  <c r="D27" i="38"/>
  <c r="D91" i="38"/>
  <c r="D108" i="38"/>
  <c r="D92" i="38"/>
  <c r="D76" i="38"/>
  <c r="D60" i="38"/>
  <c r="D44" i="38"/>
  <c r="D28" i="38"/>
  <c r="D117" i="38"/>
  <c r="D101" i="38"/>
  <c r="D85" i="38"/>
  <c r="D69" i="38"/>
  <c r="D53" i="38"/>
  <c r="D37" i="38"/>
  <c r="D21" i="38"/>
  <c r="D110" i="38"/>
  <c r="D94" i="38"/>
  <c r="D78" i="38"/>
  <c r="D62" i="38"/>
  <c r="D46" i="38"/>
  <c r="D30" i="38"/>
  <c r="D67" i="38"/>
  <c r="D39" i="38"/>
  <c r="D103" i="38"/>
  <c r="D51" i="38"/>
  <c r="D17" i="38"/>
  <c r="D43" i="38"/>
  <c r="D104" i="38"/>
  <c r="D56" i="38"/>
  <c r="D97" i="38"/>
  <c r="D49" i="38"/>
  <c r="D90" i="38"/>
  <c r="D42" i="38"/>
  <c r="D55" i="38"/>
  <c r="D16" i="7"/>
  <c r="C26" i="24"/>
  <c r="AG58" i="23"/>
  <c r="N16" i="4"/>
  <c r="N23" i="4" s="1"/>
  <c r="L16" i="4"/>
  <c r="L23" i="4" s="1"/>
  <c r="B10" i="27"/>
  <c r="K16" i="4"/>
  <c r="K23" i="4" s="1"/>
  <c r="AF32" i="23"/>
  <c r="N84" i="23"/>
  <c r="N170" i="23" s="1"/>
  <c r="C44" i="24"/>
  <c r="I48" i="7"/>
  <c r="D35" i="24"/>
  <c r="C35" i="24" s="1"/>
  <c r="BQ26" i="26"/>
  <c r="BP26" i="26"/>
  <c r="BO26" i="26"/>
  <c r="BR26" i="26"/>
  <c r="AG26" i="26"/>
  <c r="AK26" i="26"/>
  <c r="AO26" i="26"/>
  <c r="AS26" i="26"/>
  <c r="AW26" i="26"/>
  <c r="BA26" i="26"/>
  <c r="BE26" i="26"/>
  <c r="BI26" i="26"/>
  <c r="BM26" i="26"/>
  <c r="E26" i="26"/>
  <c r="I26" i="26"/>
  <c r="M26" i="26"/>
  <c r="Q26" i="26"/>
  <c r="U26" i="26"/>
  <c r="Y26" i="26"/>
  <c r="AC26" i="26"/>
  <c r="B26" i="26"/>
  <c r="K26" i="26"/>
  <c r="W26" i="26"/>
  <c r="AN26" i="26"/>
  <c r="AV26" i="26"/>
  <c r="BH26" i="26"/>
  <c r="H26" i="26"/>
  <c r="X26" i="26"/>
  <c r="AH26" i="26"/>
  <c r="AL26" i="26"/>
  <c r="AP26" i="26"/>
  <c r="AT26" i="26"/>
  <c r="AX26" i="26"/>
  <c r="BB26" i="26"/>
  <c r="BF26" i="26"/>
  <c r="BJ26" i="26"/>
  <c r="BN26" i="26"/>
  <c r="F26" i="26"/>
  <c r="J26" i="26"/>
  <c r="N26" i="26"/>
  <c r="R26" i="26"/>
  <c r="V26" i="26"/>
  <c r="Z26" i="26"/>
  <c r="AD26" i="26"/>
  <c r="S26" i="26"/>
  <c r="AE26" i="26"/>
  <c r="AR26" i="26"/>
  <c r="BD26" i="26"/>
  <c r="D26" i="26"/>
  <c r="P26" i="26"/>
  <c r="AB26" i="26"/>
  <c r="AI26" i="26"/>
  <c r="AM26" i="26"/>
  <c r="AQ26" i="26"/>
  <c r="AU26" i="26"/>
  <c r="AY26" i="26"/>
  <c r="BC26" i="26"/>
  <c r="BG26" i="26"/>
  <c r="BK26" i="26"/>
  <c r="C26" i="26"/>
  <c r="G26" i="26"/>
  <c r="O26" i="26"/>
  <c r="AA26" i="26"/>
  <c r="AJ26" i="26"/>
  <c r="AZ26" i="26"/>
  <c r="BL26" i="26"/>
  <c r="L26" i="26"/>
  <c r="T26" i="26"/>
  <c r="AF26" i="26"/>
  <c r="H37" i="24"/>
  <c r="I37" i="24"/>
  <c r="L37" i="24"/>
  <c r="F37" i="24"/>
  <c r="D46" i="4"/>
  <c r="K37" i="24"/>
  <c r="G37" i="24"/>
  <c r="M37" i="24"/>
  <c r="N37" i="24"/>
  <c r="E37" i="24"/>
  <c r="J37" i="24"/>
  <c r="C51" i="7"/>
  <c r="B11" i="27"/>
  <c r="E24" i="4"/>
  <c r="G64" i="24"/>
  <c r="G65" i="24"/>
  <c r="O46" i="4"/>
  <c r="H43" i="7"/>
  <c r="H44" i="7" s="1"/>
  <c r="C42" i="24"/>
  <c r="D32" i="7"/>
  <c r="D42" i="7"/>
  <c r="H64" i="7"/>
  <c r="G64" i="7"/>
  <c r="H13" i="7" s="1"/>
  <c r="C53" i="7" l="1"/>
  <c r="D12" i="21"/>
  <c r="H128" i="38"/>
  <c r="D128" i="38"/>
  <c r="D127" i="38"/>
  <c r="H127" i="38"/>
  <c r="D123" i="38"/>
  <c r="D129" i="38"/>
  <c r="H129" i="38"/>
  <c r="B9" i="27"/>
  <c r="AH58" i="23"/>
  <c r="O84" i="23"/>
  <c r="O170" i="23" s="1"/>
  <c r="AG32" i="23"/>
  <c r="CB43" i="4"/>
  <c r="BY43" i="4"/>
  <c r="CD43" i="4"/>
  <c r="BW43" i="4"/>
  <c r="CF43" i="4"/>
  <c r="CE43" i="4"/>
  <c r="CC43" i="4"/>
  <c r="CA43" i="4"/>
  <c r="CH43" i="4"/>
  <c r="CI43" i="4"/>
  <c r="CJ43" i="4"/>
  <c r="CG43" i="4"/>
  <c r="BV43" i="4"/>
  <c r="CL43" i="4"/>
  <c r="BX43" i="4"/>
  <c r="BU43" i="4"/>
  <c r="CK43" i="4"/>
  <c r="BZ43" i="4"/>
  <c r="BT68" i="4"/>
  <c r="CC68" i="4"/>
  <c r="CF68" i="4"/>
  <c r="CD68" i="4"/>
  <c r="BX68" i="4"/>
  <c r="CE68" i="4"/>
  <c r="CG68" i="4"/>
  <c r="CH68" i="4"/>
  <c r="CI68" i="4"/>
  <c r="BU68" i="4"/>
  <c r="CK68" i="4"/>
  <c r="BV68" i="4"/>
  <c r="CL68" i="4"/>
  <c r="BW68" i="4"/>
  <c r="BY68" i="4"/>
  <c r="CB68" i="4"/>
  <c r="BZ68" i="4"/>
  <c r="CA68" i="4"/>
  <c r="CJ68" i="4"/>
  <c r="D37" i="24"/>
  <c r="BS68" i="4"/>
  <c r="BR68" i="4"/>
  <c r="BR51" i="24" s="1"/>
  <c r="BQ68" i="4"/>
  <c r="BQ51" i="24" s="1"/>
  <c r="BQ43" i="4"/>
  <c r="BT43" i="4"/>
  <c r="BR43" i="4"/>
  <c r="BS43" i="4"/>
  <c r="BT87" i="4"/>
  <c r="BT26" i="4"/>
  <c r="BQ26" i="4"/>
  <c r="BQ87" i="4"/>
  <c r="BR87" i="4"/>
  <c r="BR26" i="4"/>
  <c r="BS26" i="4"/>
  <c r="BS87" i="4"/>
  <c r="K87" i="4"/>
  <c r="K26" i="4"/>
  <c r="BN87" i="4"/>
  <c r="BN26" i="4"/>
  <c r="Q26" i="4"/>
  <c r="Q87" i="4"/>
  <c r="BI87" i="4"/>
  <c r="BI26" i="4"/>
  <c r="AS87" i="4"/>
  <c r="AS26" i="4"/>
  <c r="R26" i="4"/>
  <c r="R87" i="4"/>
  <c r="AG87" i="4"/>
  <c r="AG26" i="4"/>
  <c r="X26" i="4"/>
  <c r="X87" i="4"/>
  <c r="H26" i="4"/>
  <c r="H87" i="4"/>
  <c r="BD26" i="4"/>
  <c r="BD87" i="4"/>
  <c r="AN26" i="4"/>
  <c r="AN87" i="4"/>
  <c r="BJ87" i="4"/>
  <c r="BJ26" i="4"/>
  <c r="M26" i="4"/>
  <c r="M87" i="4"/>
  <c r="W87" i="4"/>
  <c r="W26" i="4"/>
  <c r="G87" i="4"/>
  <c r="G26" i="4"/>
  <c r="BC87" i="4"/>
  <c r="BC26" i="4"/>
  <c r="AM87" i="4"/>
  <c r="AM26" i="4"/>
  <c r="N26" i="4"/>
  <c r="N87" i="4"/>
  <c r="BM87" i="4"/>
  <c r="BM26" i="4"/>
  <c r="AT87" i="4"/>
  <c r="AT26" i="4"/>
  <c r="L26" i="4"/>
  <c r="L87" i="4"/>
  <c r="BH26" i="4"/>
  <c r="BH87" i="4"/>
  <c r="J87" i="4"/>
  <c r="J26" i="4"/>
  <c r="AA26" i="4"/>
  <c r="AA87" i="4"/>
  <c r="AQ87" i="4"/>
  <c r="AQ26" i="4"/>
  <c r="AH87" i="4"/>
  <c r="AH26" i="4"/>
  <c r="BB87" i="4"/>
  <c r="BB26" i="4"/>
  <c r="I26" i="4"/>
  <c r="I87" i="4"/>
  <c r="BE87" i="4"/>
  <c r="BE26" i="4"/>
  <c r="AO87" i="4"/>
  <c r="AO26" i="4"/>
  <c r="F87" i="4"/>
  <c r="F26" i="4"/>
  <c r="U26" i="4"/>
  <c r="U87" i="4"/>
  <c r="T26" i="4"/>
  <c r="T87" i="4"/>
  <c r="BP26" i="4"/>
  <c r="BP87" i="4"/>
  <c r="AZ26" i="4"/>
  <c r="AZ87" i="4"/>
  <c r="AJ87" i="4"/>
  <c r="AJ26" i="4"/>
  <c r="AX87" i="4"/>
  <c r="AX26" i="4"/>
  <c r="D87" i="4"/>
  <c r="D26" i="4"/>
  <c r="A26" i="26"/>
  <c r="S87" i="4"/>
  <c r="S26" i="4"/>
  <c r="BO87" i="4"/>
  <c r="BO26" i="4"/>
  <c r="AY26" i="4"/>
  <c r="AY87" i="4"/>
  <c r="AI87" i="4"/>
  <c r="AI26" i="4"/>
  <c r="AC87" i="4"/>
  <c r="AC26" i="4"/>
  <c r="AW87" i="4"/>
  <c r="AW26" i="4"/>
  <c r="AD87" i="4"/>
  <c r="AD26" i="4"/>
  <c r="AB87" i="4"/>
  <c r="AB26" i="4"/>
  <c r="AR26" i="4"/>
  <c r="AR87" i="4"/>
  <c r="Y26" i="4"/>
  <c r="Y87" i="4"/>
  <c r="BG26" i="4"/>
  <c r="BG87" i="4"/>
  <c r="G67" i="4"/>
  <c r="C67" i="4" s="1"/>
  <c r="V87" i="4"/>
  <c r="V26" i="4"/>
  <c r="AL87" i="4"/>
  <c r="AL26" i="4"/>
  <c r="E26" i="4"/>
  <c r="E87" i="4"/>
  <c r="BA87" i="4"/>
  <c r="BA26" i="4"/>
  <c r="AK87" i="4"/>
  <c r="AK26" i="4"/>
  <c r="BF87" i="4"/>
  <c r="BF26" i="4"/>
  <c r="AF87" i="4"/>
  <c r="AF26" i="4"/>
  <c r="P26" i="4"/>
  <c r="P87" i="4"/>
  <c r="BL26" i="4"/>
  <c r="BL87" i="4"/>
  <c r="AV26" i="4"/>
  <c r="AV87" i="4"/>
  <c r="Z87" i="4"/>
  <c r="Z26" i="4"/>
  <c r="AP87" i="4"/>
  <c r="AP26" i="4"/>
  <c r="AE87" i="4"/>
  <c r="AE26" i="4"/>
  <c r="O87" i="4"/>
  <c r="O26" i="4"/>
  <c r="BK26" i="4"/>
  <c r="BK87" i="4"/>
  <c r="AU26" i="4"/>
  <c r="AU87" i="4"/>
  <c r="N41" i="4"/>
  <c r="O41" i="4"/>
  <c r="M41" i="4"/>
  <c r="P41" i="4"/>
  <c r="Q41" i="4"/>
  <c r="E43" i="4"/>
  <c r="U43" i="4"/>
  <c r="AK43" i="4"/>
  <c r="BA43" i="4"/>
  <c r="F43" i="4"/>
  <c r="V43" i="4"/>
  <c r="AL43" i="4"/>
  <c r="BB43" i="4"/>
  <c r="G43" i="4"/>
  <c r="W43" i="4"/>
  <c r="AM43" i="4"/>
  <c r="BC43" i="4"/>
  <c r="H43" i="4"/>
  <c r="X43" i="4"/>
  <c r="AN43" i="4"/>
  <c r="BD43" i="4"/>
  <c r="I43" i="4"/>
  <c r="Y43" i="4"/>
  <c r="AO43" i="4"/>
  <c r="BE43" i="4"/>
  <c r="J43" i="4"/>
  <c r="Z43" i="4"/>
  <c r="AP43" i="4"/>
  <c r="BF43" i="4"/>
  <c r="K43" i="4"/>
  <c r="AA43" i="4"/>
  <c r="AQ43" i="4"/>
  <c r="BG43" i="4"/>
  <c r="L43" i="4"/>
  <c r="AB43" i="4"/>
  <c r="AR43" i="4"/>
  <c r="BH43" i="4"/>
  <c r="M43" i="4"/>
  <c r="AC43" i="4"/>
  <c r="AS43" i="4"/>
  <c r="BI43" i="4"/>
  <c r="N43" i="4"/>
  <c r="AD43" i="4"/>
  <c r="AT43" i="4"/>
  <c r="BJ43" i="4"/>
  <c r="O43" i="4"/>
  <c r="AE43" i="4"/>
  <c r="AU43" i="4"/>
  <c r="BK43" i="4"/>
  <c r="P43" i="4"/>
  <c r="AF43" i="4"/>
  <c r="AV43" i="4"/>
  <c r="BL43" i="4"/>
  <c r="Q43" i="4"/>
  <c r="AG43" i="4"/>
  <c r="AW43" i="4"/>
  <c r="BM43" i="4"/>
  <c r="R43" i="4"/>
  <c r="AH43" i="4"/>
  <c r="AX43" i="4"/>
  <c r="BN43" i="4"/>
  <c r="S43" i="4"/>
  <c r="AI43" i="4"/>
  <c r="AY43" i="4"/>
  <c r="BO43" i="4"/>
  <c r="T43" i="4"/>
  <c r="AJ43" i="4"/>
  <c r="AZ43" i="4"/>
  <c r="BP43" i="4"/>
  <c r="G68" i="4"/>
  <c r="G51" i="24" s="1"/>
  <c r="K68" i="4"/>
  <c r="K51" i="24" s="1"/>
  <c r="O68" i="4"/>
  <c r="S68" i="4"/>
  <c r="S51" i="24" s="1"/>
  <c r="W68" i="4"/>
  <c r="W51" i="24" s="1"/>
  <c r="AA68" i="4"/>
  <c r="AA51" i="24" s="1"/>
  <c r="AE68" i="4"/>
  <c r="AE51" i="24" s="1"/>
  <c r="AI68" i="4"/>
  <c r="AI51" i="24" s="1"/>
  <c r="AM68" i="4"/>
  <c r="AM51" i="24" s="1"/>
  <c r="AQ68" i="4"/>
  <c r="AU68" i="4"/>
  <c r="AU51" i="24" s="1"/>
  <c r="AY68" i="4"/>
  <c r="AY51" i="24" s="1"/>
  <c r="BC68" i="4"/>
  <c r="BC51" i="24" s="1"/>
  <c r="BG68" i="4"/>
  <c r="BG51" i="24" s="1"/>
  <c r="BK68" i="4"/>
  <c r="BK51" i="24" s="1"/>
  <c r="BO68" i="4"/>
  <c r="BO51" i="24" s="1"/>
  <c r="J68" i="4"/>
  <c r="J51" i="24" s="1"/>
  <c r="AD68" i="4"/>
  <c r="AD51" i="24" s="1"/>
  <c r="AP68" i="4"/>
  <c r="AX68" i="4"/>
  <c r="AX51" i="24" s="1"/>
  <c r="BJ68" i="4"/>
  <c r="BJ51" i="24" s="1"/>
  <c r="D68" i="4"/>
  <c r="H68" i="4"/>
  <c r="L68" i="4"/>
  <c r="L51" i="24" s="1"/>
  <c r="P68" i="4"/>
  <c r="P51" i="24" s="1"/>
  <c r="T68" i="4"/>
  <c r="T51" i="24" s="1"/>
  <c r="X68" i="4"/>
  <c r="AB68" i="4"/>
  <c r="AB51" i="24" s="1"/>
  <c r="AF68" i="4"/>
  <c r="AF51" i="24" s="1"/>
  <c r="AJ68" i="4"/>
  <c r="AJ51" i="24" s="1"/>
  <c r="AN68" i="4"/>
  <c r="AN51" i="24" s="1"/>
  <c r="AR68" i="4"/>
  <c r="AR51" i="24" s="1"/>
  <c r="AV68" i="4"/>
  <c r="AV51" i="24" s="1"/>
  <c r="AZ68" i="4"/>
  <c r="AZ51" i="24" s="1"/>
  <c r="BD68" i="4"/>
  <c r="BD51" i="24" s="1"/>
  <c r="BH68" i="4"/>
  <c r="BH51" i="24" s="1"/>
  <c r="BL68" i="4"/>
  <c r="BL51" i="24" s="1"/>
  <c r="BP68" i="4"/>
  <c r="N68" i="4"/>
  <c r="AL68" i="4"/>
  <c r="AL51" i="24" s="1"/>
  <c r="BB68" i="4"/>
  <c r="BB51" i="24" s="1"/>
  <c r="BN68" i="4"/>
  <c r="BN51" i="24" s="1"/>
  <c r="E68" i="4"/>
  <c r="I68" i="4"/>
  <c r="I51" i="24" s="1"/>
  <c r="M68" i="4"/>
  <c r="M51" i="24" s="1"/>
  <c r="Q68" i="4"/>
  <c r="Q51" i="24" s="1"/>
  <c r="U68" i="4"/>
  <c r="Y68" i="4"/>
  <c r="Y51" i="24" s="1"/>
  <c r="AC68" i="4"/>
  <c r="AC51" i="24" s="1"/>
  <c r="AG68" i="4"/>
  <c r="AG51" i="24" s="1"/>
  <c r="AK68" i="4"/>
  <c r="AK51" i="24" s="1"/>
  <c r="AO68" i="4"/>
  <c r="AO51" i="24" s="1"/>
  <c r="AS68" i="4"/>
  <c r="AS51" i="24" s="1"/>
  <c r="AW68" i="4"/>
  <c r="AW51" i="24" s="1"/>
  <c r="BA68" i="4"/>
  <c r="BA51" i="24" s="1"/>
  <c r="BE68" i="4"/>
  <c r="BE51" i="24" s="1"/>
  <c r="BI68" i="4"/>
  <c r="BI51" i="24" s="1"/>
  <c r="BM68" i="4"/>
  <c r="BM51" i="24" s="1"/>
  <c r="F68" i="4"/>
  <c r="F51" i="24" s="1"/>
  <c r="R68" i="4"/>
  <c r="R51" i="24" s="1"/>
  <c r="V68" i="4"/>
  <c r="V51" i="24" s="1"/>
  <c r="Z68" i="4"/>
  <c r="Z51" i="24" s="1"/>
  <c r="AH68" i="4"/>
  <c r="AH51" i="24" s="1"/>
  <c r="AT68" i="4"/>
  <c r="AT51" i="24" s="1"/>
  <c r="BF68" i="4"/>
  <c r="BF51" i="24" s="1"/>
  <c r="O37" i="24"/>
  <c r="B4" i="37"/>
  <c r="B4" i="35"/>
  <c r="B6" i="35" s="1"/>
  <c r="M50" i="24"/>
  <c r="K50" i="24"/>
  <c r="H50" i="24"/>
  <c r="J50" i="24"/>
  <c r="E50" i="24"/>
  <c r="I50" i="24"/>
  <c r="F50" i="24"/>
  <c r="L50" i="24"/>
  <c r="B18" i="27"/>
  <c r="H65" i="24"/>
  <c r="H64" i="24"/>
  <c r="P46" i="4"/>
  <c r="G34" i="24"/>
  <c r="S34" i="24"/>
  <c r="M34" i="24"/>
  <c r="P34" i="24"/>
  <c r="U34" i="24"/>
  <c r="R34" i="24"/>
  <c r="O34" i="24"/>
  <c r="F34" i="24"/>
  <c r="I34" i="24"/>
  <c r="T34" i="24"/>
  <c r="L34" i="24"/>
  <c r="K34" i="24"/>
  <c r="E34" i="24"/>
  <c r="H34" i="24"/>
  <c r="Q34" i="24"/>
  <c r="J34" i="24"/>
  <c r="N34" i="24"/>
  <c r="V34" i="24"/>
  <c r="BP51" i="24"/>
  <c r="BU51" i="24"/>
  <c r="BY51" i="24"/>
  <c r="BX51" i="24"/>
  <c r="U51" i="24"/>
  <c r="E51" i="24"/>
  <c r="BT51" i="24"/>
  <c r="N51" i="24"/>
  <c r="BW51" i="24"/>
  <c r="BS51" i="24"/>
  <c r="AQ51" i="24"/>
  <c r="H51" i="24"/>
  <c r="X51" i="24"/>
  <c r="O51" i="24"/>
  <c r="BV51" i="24"/>
  <c r="AP51" i="24"/>
  <c r="D34" i="24"/>
  <c r="D43" i="4"/>
  <c r="I58" i="7"/>
  <c r="I64" i="7" s="1"/>
  <c r="C43" i="4" l="1"/>
  <c r="C68" i="4"/>
  <c r="C87" i="4"/>
  <c r="D130" i="38"/>
  <c r="C26" i="4"/>
  <c r="C41" i="4"/>
  <c r="AI58" i="23"/>
  <c r="AH32" i="23"/>
  <c r="P84" i="23"/>
  <c r="P170" i="23" s="1"/>
  <c r="H16" i="27"/>
  <c r="C16" i="27"/>
  <c r="G50" i="24"/>
  <c r="C50" i="24" s="1"/>
  <c r="H10" i="7"/>
  <c r="H14" i="7" s="1"/>
  <c r="B4" i="38"/>
  <c r="B6" i="38" s="1"/>
  <c r="G16" i="27"/>
  <c r="B16" i="27"/>
  <c r="D16" i="27"/>
  <c r="F16" i="27"/>
  <c r="E16" i="27"/>
  <c r="C57" i="7"/>
  <c r="C59" i="7" s="1"/>
  <c r="C93" i="7" s="1"/>
  <c r="D47" i="4"/>
  <c r="I21" i="21"/>
  <c r="I30" i="21" s="1"/>
  <c r="I32" i="21" s="1"/>
  <c r="D79" i="21"/>
  <c r="E104" i="35"/>
  <c r="F104" i="35" s="1"/>
  <c r="E63" i="35"/>
  <c r="F63" i="35" s="1"/>
  <c r="E39" i="35"/>
  <c r="F39" i="35" s="1"/>
  <c r="E27" i="35"/>
  <c r="F27" i="35" s="1"/>
  <c r="E103" i="35"/>
  <c r="F103" i="35" s="1"/>
  <c r="E72" i="35"/>
  <c r="F72" i="35" s="1"/>
  <c r="E35" i="35"/>
  <c r="F35" i="35" s="1"/>
  <c r="E48" i="35"/>
  <c r="F48" i="35" s="1"/>
  <c r="E71" i="35"/>
  <c r="F71" i="35" s="1"/>
  <c r="E77" i="35"/>
  <c r="F77" i="35" s="1"/>
  <c r="E86" i="35"/>
  <c r="F86" i="35" s="1"/>
  <c r="E92" i="35"/>
  <c r="F92" i="35" s="1"/>
  <c r="E59" i="35"/>
  <c r="F59" i="35" s="1"/>
  <c r="E109" i="35"/>
  <c r="F109" i="35" s="1"/>
  <c r="E25" i="35"/>
  <c r="F25" i="35" s="1"/>
  <c r="E121" i="35"/>
  <c r="F121" i="35" s="1"/>
  <c r="E60" i="35"/>
  <c r="E117" i="35"/>
  <c r="F117" i="35" s="1"/>
  <c r="E36" i="35"/>
  <c r="F36" i="35" s="1"/>
  <c r="E55" i="35"/>
  <c r="F55" i="35" s="1"/>
  <c r="E43" i="35"/>
  <c r="F43" i="35" s="1"/>
  <c r="E37" i="35"/>
  <c r="F37" i="35" s="1"/>
  <c r="E99" i="35"/>
  <c r="F99" i="35" s="1"/>
  <c r="E33" i="35"/>
  <c r="F33" i="35" s="1"/>
  <c r="E18" i="35"/>
  <c r="F18" i="35" s="1"/>
  <c r="E79" i="35"/>
  <c r="F79" i="35" s="1"/>
  <c r="E49" i="35"/>
  <c r="F49" i="35" s="1"/>
  <c r="E93" i="35"/>
  <c r="F93" i="35" s="1"/>
  <c r="E54" i="35"/>
  <c r="F54" i="35" s="1"/>
  <c r="E98" i="35"/>
  <c r="F98" i="35" s="1"/>
  <c r="E50" i="35"/>
  <c r="F50" i="35" s="1"/>
  <c r="E110" i="35"/>
  <c r="F110" i="35" s="1"/>
  <c r="E51" i="35"/>
  <c r="F51" i="35" s="1"/>
  <c r="E69" i="35"/>
  <c r="F69" i="35" s="1"/>
  <c r="E20" i="35"/>
  <c r="F20" i="35" s="1"/>
  <c r="E76" i="35"/>
  <c r="F76" i="35" s="1"/>
  <c r="E105" i="35"/>
  <c r="F105" i="35" s="1"/>
  <c r="E53" i="35"/>
  <c r="F53" i="35" s="1"/>
  <c r="E29" i="35"/>
  <c r="F29" i="35" s="1"/>
  <c r="E94" i="35"/>
  <c r="F94" i="35" s="1"/>
  <c r="E84" i="35"/>
  <c r="F84" i="35" s="1"/>
  <c r="E23" i="35"/>
  <c r="F23" i="35" s="1"/>
  <c r="E118" i="35"/>
  <c r="F118" i="35" s="1"/>
  <c r="E83" i="35"/>
  <c r="F83" i="35" s="1"/>
  <c r="E81" i="35"/>
  <c r="F81" i="35" s="1"/>
  <c r="E10" i="35"/>
  <c r="E91" i="35"/>
  <c r="F91" i="35" s="1"/>
  <c r="E64" i="35"/>
  <c r="F64" i="35" s="1"/>
  <c r="E24" i="35"/>
  <c r="F24" i="35" s="1"/>
  <c r="E100" i="35"/>
  <c r="F100" i="35" s="1"/>
  <c r="E90" i="35"/>
  <c r="E97" i="35"/>
  <c r="F97" i="35" s="1"/>
  <c r="E61" i="35"/>
  <c r="F61" i="35" s="1"/>
  <c r="E30" i="35"/>
  <c r="F30" i="35" s="1"/>
  <c r="E32" i="35"/>
  <c r="F32" i="35" s="1"/>
  <c r="E122" i="35"/>
  <c r="F122" i="35" s="1"/>
  <c r="E34" i="35"/>
  <c r="F34" i="35" s="1"/>
  <c r="E101" i="35"/>
  <c r="F101" i="35" s="1"/>
  <c r="E22" i="35"/>
  <c r="F22" i="35" s="1"/>
  <c r="E75" i="35"/>
  <c r="F75" i="35" s="1"/>
  <c r="E113" i="35"/>
  <c r="F113" i="35" s="1"/>
  <c r="E17" i="35"/>
  <c r="F17" i="35" s="1"/>
  <c r="E88" i="35"/>
  <c r="F88" i="35" s="1"/>
  <c r="E44" i="35"/>
  <c r="F44" i="35" s="1"/>
  <c r="E73" i="35"/>
  <c r="F73" i="35" s="1"/>
  <c r="E120" i="35"/>
  <c r="F120" i="35" s="1"/>
  <c r="E56" i="35"/>
  <c r="F56" i="35" s="1"/>
  <c r="E119" i="35"/>
  <c r="F119" i="35" s="1"/>
  <c r="E31" i="35"/>
  <c r="F31" i="35" s="1"/>
  <c r="E57" i="35"/>
  <c r="F57" i="35" s="1"/>
  <c r="E14" i="35"/>
  <c r="F14" i="35" s="1"/>
  <c r="E96" i="35"/>
  <c r="F96" i="35" s="1"/>
  <c r="E115" i="35"/>
  <c r="F115" i="35" s="1"/>
  <c r="E42" i="35"/>
  <c r="F42" i="35" s="1"/>
  <c r="E114" i="35"/>
  <c r="F114" i="35" s="1"/>
  <c r="E19" i="35"/>
  <c r="F19" i="35" s="1"/>
  <c r="E26" i="35"/>
  <c r="F26" i="35" s="1"/>
  <c r="E116" i="35"/>
  <c r="F116" i="35" s="1"/>
  <c r="E66" i="35"/>
  <c r="F66" i="35" s="1"/>
  <c r="E65" i="35"/>
  <c r="F65" i="35" s="1"/>
  <c r="E46" i="35"/>
  <c r="F46" i="35" s="1"/>
  <c r="E85" i="35"/>
  <c r="F85" i="35" s="1"/>
  <c r="E38" i="35"/>
  <c r="F38" i="35" s="1"/>
  <c r="E62" i="35"/>
  <c r="F62" i="35" s="1"/>
  <c r="E52" i="35"/>
  <c r="F52" i="35" s="1"/>
  <c r="E11" i="35"/>
  <c r="F11" i="35" s="1"/>
  <c r="E70" i="35"/>
  <c r="F70" i="35" s="1"/>
  <c r="E78" i="35"/>
  <c r="F78" i="35" s="1"/>
  <c r="E82" i="35"/>
  <c r="F82" i="35" s="1"/>
  <c r="E67" i="35"/>
  <c r="F67" i="35" s="1"/>
  <c r="E108" i="35"/>
  <c r="F108" i="35" s="1"/>
  <c r="E21" i="35"/>
  <c r="F21" i="35" s="1"/>
  <c r="E40" i="35"/>
  <c r="F40" i="35" s="1"/>
  <c r="E107" i="35"/>
  <c r="F107" i="35" s="1"/>
  <c r="E74" i="35"/>
  <c r="F74" i="35" s="1"/>
  <c r="E16" i="35"/>
  <c r="F16" i="35" s="1"/>
  <c r="E112" i="35"/>
  <c r="F112" i="35" s="1"/>
  <c r="E68" i="35"/>
  <c r="F68" i="35" s="1"/>
  <c r="E87" i="35"/>
  <c r="F87" i="35" s="1"/>
  <c r="E89" i="35"/>
  <c r="F89" i="35" s="1"/>
  <c r="E102" i="35"/>
  <c r="F102" i="35" s="1"/>
  <c r="E28" i="35"/>
  <c r="F28" i="35" s="1"/>
  <c r="E45" i="35"/>
  <c r="F45" i="35" s="1"/>
  <c r="E80" i="35"/>
  <c r="F80" i="35" s="1"/>
  <c r="E12" i="35"/>
  <c r="F12" i="35" s="1"/>
  <c r="E58" i="35"/>
  <c r="F58" i="35" s="1"/>
  <c r="E111" i="35"/>
  <c r="F111" i="35" s="1"/>
  <c r="E15" i="35"/>
  <c r="F15" i="35" s="1"/>
  <c r="E95" i="35"/>
  <c r="F95" i="35" s="1"/>
  <c r="E106" i="35"/>
  <c r="F106" i="35" s="1"/>
  <c r="E47" i="35"/>
  <c r="F47" i="35" s="1"/>
  <c r="E13" i="35"/>
  <c r="F13" i="35" s="1"/>
  <c r="E41" i="35"/>
  <c r="F41" i="35" s="1"/>
  <c r="I65" i="24"/>
  <c r="I64" i="24"/>
  <c r="Q46" i="4"/>
  <c r="C34" i="24"/>
  <c r="D51" i="24"/>
  <c r="C51" i="24" s="1"/>
  <c r="AB36" i="24"/>
  <c r="BC36" i="24"/>
  <c r="X36" i="24"/>
  <c r="AN36" i="24"/>
  <c r="AJ36" i="24"/>
  <c r="AW36" i="24"/>
  <c r="AF36" i="24"/>
  <c r="AL36" i="24"/>
  <c r="Q36" i="24"/>
  <c r="Y36" i="24"/>
  <c r="AX36" i="24"/>
  <c r="AZ36" i="24"/>
  <c r="R36" i="24"/>
  <c r="AD36" i="24"/>
  <c r="BV36" i="24"/>
  <c r="BV38" i="24" s="1"/>
  <c r="BN36" i="24"/>
  <c r="BX36" i="24"/>
  <c r="BX38" i="24" s="1"/>
  <c r="M36" i="24"/>
  <c r="M38" i="24" s="1"/>
  <c r="M47" i="4"/>
  <c r="K13" i="26" s="1"/>
  <c r="AS36" i="24"/>
  <c r="BG36" i="24"/>
  <c r="BA36" i="24"/>
  <c r="N36" i="24"/>
  <c r="N38" i="24" s="1"/>
  <c r="N47" i="4"/>
  <c r="L13" i="26" s="1"/>
  <c r="BT36" i="24"/>
  <c r="BT38" i="24" s="1"/>
  <c r="AR36" i="24"/>
  <c r="AE36" i="24"/>
  <c r="H36" i="24"/>
  <c r="H38" i="24" s="1"/>
  <c r="H47" i="4"/>
  <c r="H50" i="4" s="1"/>
  <c r="V36" i="24"/>
  <c r="J36" i="24"/>
  <c r="J38" i="24" s="1"/>
  <c r="J47" i="4"/>
  <c r="H13" i="26" s="1"/>
  <c r="BL36" i="24"/>
  <c r="BD36" i="24"/>
  <c r="BJ36" i="24"/>
  <c r="BW36" i="24"/>
  <c r="BW38" i="24" s="1"/>
  <c r="L36" i="24"/>
  <c r="L38" i="24" s="1"/>
  <c r="L47" i="4"/>
  <c r="J13" i="26" s="1"/>
  <c r="AT36" i="24"/>
  <c r="T36" i="24"/>
  <c r="BB36" i="24"/>
  <c r="BO36" i="24"/>
  <c r="AY36" i="24"/>
  <c r="AV36" i="24"/>
  <c r="AO36" i="24"/>
  <c r="AP36" i="24"/>
  <c r="AH36" i="24"/>
  <c r="AK36" i="24"/>
  <c r="AM36" i="24"/>
  <c r="W36" i="24"/>
  <c r="BU36" i="24"/>
  <c r="BU38" i="24" s="1"/>
  <c r="BK36" i="24"/>
  <c r="F36" i="24"/>
  <c r="F38" i="24" s="1"/>
  <c r="F47" i="4"/>
  <c r="F50" i="4" s="1"/>
  <c r="K47" i="4"/>
  <c r="I13" i="26" s="1"/>
  <c r="K36" i="24"/>
  <c r="K38" i="24" s="1"/>
  <c r="BS36" i="24"/>
  <c r="BS38" i="24" s="1"/>
  <c r="AC36" i="24"/>
  <c r="BY36" i="24"/>
  <c r="BY38" i="24" s="1"/>
  <c r="BP36" i="24"/>
  <c r="AG36" i="24"/>
  <c r="Z36" i="24"/>
  <c r="BH36" i="24"/>
  <c r="P36" i="24"/>
  <c r="P47" i="4"/>
  <c r="N13" i="26" s="1"/>
  <c r="AQ36" i="24"/>
  <c r="I36" i="24"/>
  <c r="I38" i="24" s="1"/>
  <c r="I47" i="4"/>
  <c r="BM36" i="24"/>
  <c r="BF36" i="24"/>
  <c r="U36" i="24"/>
  <c r="AI36" i="24"/>
  <c r="BE36" i="24"/>
  <c r="G36" i="24"/>
  <c r="G38" i="24" s="1"/>
  <c r="G47" i="4"/>
  <c r="G50" i="4" s="1"/>
  <c r="BQ36" i="24"/>
  <c r="D36" i="24"/>
  <c r="E36" i="24"/>
  <c r="E38" i="24" s="1"/>
  <c r="E47" i="4"/>
  <c r="E50" i="4" s="1"/>
  <c r="AU36" i="24"/>
  <c r="AA36" i="24"/>
  <c r="BR36" i="24"/>
  <c r="S36" i="24"/>
  <c r="O36" i="24"/>
  <c r="O38" i="24" s="1"/>
  <c r="O47" i="4"/>
  <c r="M13" i="26" s="1"/>
  <c r="BI36" i="24"/>
  <c r="D50" i="4" l="1"/>
  <c r="AJ58" i="23"/>
  <c r="Q84" i="23"/>
  <c r="Q170" i="23" s="1"/>
  <c r="AI32" i="23"/>
  <c r="C77" i="7"/>
  <c r="C79" i="7" s="1"/>
  <c r="C95" i="7"/>
  <c r="C109" i="7"/>
  <c r="C111" i="7" s="1"/>
  <c r="E112" i="38"/>
  <c r="F112" i="38" s="1"/>
  <c r="E72" i="38"/>
  <c r="F72" i="38" s="1"/>
  <c r="E15" i="38"/>
  <c r="F15" i="38" s="1"/>
  <c r="E120" i="38"/>
  <c r="F120" i="38" s="1"/>
  <c r="E56" i="38"/>
  <c r="F56" i="38" s="1"/>
  <c r="E11" i="38"/>
  <c r="F11" i="38" s="1"/>
  <c r="E88" i="38"/>
  <c r="F88" i="38" s="1"/>
  <c r="E104" i="38"/>
  <c r="F104" i="38" s="1"/>
  <c r="E40" i="38"/>
  <c r="F40" i="38" s="1"/>
  <c r="E24" i="38"/>
  <c r="F24" i="38" s="1"/>
  <c r="E14" i="38"/>
  <c r="F14" i="38" s="1"/>
  <c r="E36" i="38"/>
  <c r="F36" i="38" s="1"/>
  <c r="E68" i="38"/>
  <c r="F68" i="38" s="1"/>
  <c r="E100" i="38"/>
  <c r="F100" i="38" s="1"/>
  <c r="E17" i="38"/>
  <c r="F17" i="38" s="1"/>
  <c r="E48" i="38"/>
  <c r="F48" i="38" s="1"/>
  <c r="E80" i="38"/>
  <c r="F80" i="38" s="1"/>
  <c r="E117" i="38"/>
  <c r="F117" i="38" s="1"/>
  <c r="E101" i="38"/>
  <c r="F101" i="38" s="1"/>
  <c r="E85" i="38"/>
  <c r="F85" i="38" s="1"/>
  <c r="E69" i="38"/>
  <c r="F69" i="38" s="1"/>
  <c r="E53" i="38"/>
  <c r="F53" i="38" s="1"/>
  <c r="E37" i="38"/>
  <c r="F37" i="38" s="1"/>
  <c r="E21" i="38"/>
  <c r="F21" i="38" s="1"/>
  <c r="E110" i="38"/>
  <c r="F110" i="38" s="1"/>
  <c r="E94" i="38"/>
  <c r="F94" i="38" s="1"/>
  <c r="E78" i="38"/>
  <c r="F78" i="38" s="1"/>
  <c r="E62" i="38"/>
  <c r="F62" i="38" s="1"/>
  <c r="E46" i="38"/>
  <c r="F46" i="38" s="1"/>
  <c r="E30" i="38"/>
  <c r="F30" i="38" s="1"/>
  <c r="E119" i="38"/>
  <c r="F119" i="38" s="1"/>
  <c r="E103" i="38"/>
  <c r="F103" i="38" s="1"/>
  <c r="E87" i="38"/>
  <c r="F87" i="38" s="1"/>
  <c r="E71" i="38"/>
  <c r="F71" i="38" s="1"/>
  <c r="E55" i="38"/>
  <c r="F55" i="38" s="1"/>
  <c r="E39" i="38"/>
  <c r="F39" i="38" s="1"/>
  <c r="E23" i="38"/>
  <c r="F23" i="38" s="1"/>
  <c r="E19" i="38"/>
  <c r="F19" i="38" s="1"/>
  <c r="E44" i="38"/>
  <c r="F44" i="38" s="1"/>
  <c r="E76" i="38"/>
  <c r="F76" i="38" s="1"/>
  <c r="E89" i="38"/>
  <c r="F89" i="38" s="1"/>
  <c r="E57" i="38"/>
  <c r="F57" i="38" s="1"/>
  <c r="E114" i="38"/>
  <c r="F114" i="38" s="1"/>
  <c r="E66" i="38"/>
  <c r="F66" i="38" s="1"/>
  <c r="E50" i="38"/>
  <c r="F50" i="38" s="1"/>
  <c r="E91" i="38"/>
  <c r="F91" i="38" s="1"/>
  <c r="E43" i="38"/>
  <c r="F43" i="38" s="1"/>
  <c r="E12" i="38"/>
  <c r="F12" i="38" s="1"/>
  <c r="E92" i="38"/>
  <c r="F92" i="38" s="1"/>
  <c r="E113" i="38"/>
  <c r="F113" i="38" s="1"/>
  <c r="E97" i="38"/>
  <c r="F97" i="38" s="1"/>
  <c r="E81" i="38"/>
  <c r="F81" i="38" s="1"/>
  <c r="E65" i="38"/>
  <c r="F65" i="38" s="1"/>
  <c r="E49" i="38"/>
  <c r="F49" i="38" s="1"/>
  <c r="E33" i="38"/>
  <c r="F33" i="38" s="1"/>
  <c r="E122" i="38"/>
  <c r="F122" i="38" s="1"/>
  <c r="E106" i="38"/>
  <c r="F106" i="38" s="1"/>
  <c r="E90" i="38"/>
  <c r="E74" i="38"/>
  <c r="F74" i="38" s="1"/>
  <c r="E58" i="38"/>
  <c r="F58" i="38" s="1"/>
  <c r="E42" i="38"/>
  <c r="F42" i="38" s="1"/>
  <c r="E26" i="38"/>
  <c r="F26" i="38" s="1"/>
  <c r="E115" i="38"/>
  <c r="F115" i="38" s="1"/>
  <c r="E99" i="38"/>
  <c r="F99" i="38" s="1"/>
  <c r="E83" i="38"/>
  <c r="F83" i="38" s="1"/>
  <c r="E67" i="38"/>
  <c r="F67" i="38" s="1"/>
  <c r="E51" i="38"/>
  <c r="F51" i="38" s="1"/>
  <c r="E35" i="38"/>
  <c r="F35" i="38" s="1"/>
  <c r="E16" i="38"/>
  <c r="F16" i="38" s="1"/>
  <c r="E108" i="38"/>
  <c r="F108" i="38" s="1"/>
  <c r="E105" i="38"/>
  <c r="F105" i="38" s="1"/>
  <c r="E41" i="38"/>
  <c r="F41" i="38" s="1"/>
  <c r="E98" i="38"/>
  <c r="F98" i="38" s="1"/>
  <c r="E18" i="38"/>
  <c r="F18" i="38" s="1"/>
  <c r="E59" i="38"/>
  <c r="F59" i="38" s="1"/>
  <c r="E28" i="38"/>
  <c r="F28" i="38" s="1"/>
  <c r="E10" i="38"/>
  <c r="E20" i="38"/>
  <c r="F20" i="38" s="1"/>
  <c r="E52" i="38"/>
  <c r="F52" i="38" s="1"/>
  <c r="E84" i="38"/>
  <c r="F84" i="38" s="1"/>
  <c r="E116" i="38"/>
  <c r="F116" i="38" s="1"/>
  <c r="E13" i="38"/>
  <c r="F13" i="38" s="1"/>
  <c r="E32" i="38"/>
  <c r="F32" i="38" s="1"/>
  <c r="E64" i="38"/>
  <c r="F64" i="38" s="1"/>
  <c r="E96" i="38"/>
  <c r="F96" i="38" s="1"/>
  <c r="E109" i="38"/>
  <c r="F109" i="38" s="1"/>
  <c r="E93" i="38"/>
  <c r="F93" i="38" s="1"/>
  <c r="E77" i="38"/>
  <c r="F77" i="38" s="1"/>
  <c r="E61" i="38"/>
  <c r="F61" i="38" s="1"/>
  <c r="E45" i="38"/>
  <c r="F45" i="38" s="1"/>
  <c r="E29" i="38"/>
  <c r="F29" i="38" s="1"/>
  <c r="E118" i="38"/>
  <c r="F118" i="38" s="1"/>
  <c r="E102" i="38"/>
  <c r="F102" i="38" s="1"/>
  <c r="E86" i="38"/>
  <c r="F86" i="38" s="1"/>
  <c r="E70" i="38"/>
  <c r="F70" i="38" s="1"/>
  <c r="E54" i="38"/>
  <c r="F54" i="38" s="1"/>
  <c r="E38" i="38"/>
  <c r="F38" i="38" s="1"/>
  <c r="E22" i="38"/>
  <c r="F22" i="38" s="1"/>
  <c r="E111" i="38"/>
  <c r="F111" i="38" s="1"/>
  <c r="E95" i="38"/>
  <c r="F95" i="38" s="1"/>
  <c r="E79" i="38"/>
  <c r="F79" i="38" s="1"/>
  <c r="E63" i="38"/>
  <c r="F63" i="38" s="1"/>
  <c r="E47" i="38"/>
  <c r="F47" i="38" s="1"/>
  <c r="E31" i="38"/>
  <c r="F31" i="38" s="1"/>
  <c r="E121" i="38"/>
  <c r="F121" i="38" s="1"/>
  <c r="E73" i="38"/>
  <c r="F73" i="38" s="1"/>
  <c r="E25" i="38"/>
  <c r="F25" i="38" s="1"/>
  <c r="E82" i="38"/>
  <c r="F82" i="38" s="1"/>
  <c r="E34" i="38"/>
  <c r="F34" i="38" s="1"/>
  <c r="E107" i="38"/>
  <c r="F107" i="38" s="1"/>
  <c r="E75" i="38"/>
  <c r="F75" i="38" s="1"/>
  <c r="E27" i="38"/>
  <c r="F27" i="38" s="1"/>
  <c r="E60" i="38"/>
  <c r="C64" i="7"/>
  <c r="C63" i="7"/>
  <c r="J78" i="4"/>
  <c r="J83" i="4" s="1"/>
  <c r="J84" i="4" s="1"/>
  <c r="J50" i="4"/>
  <c r="G13" i="26"/>
  <c r="I78" i="4" s="1"/>
  <c r="I50" i="4"/>
  <c r="P78" i="4"/>
  <c r="P50" i="4"/>
  <c r="O78" i="4"/>
  <c r="O83" i="4" s="1"/>
  <c r="O84" i="4" s="1"/>
  <c r="O50" i="4"/>
  <c r="K78" i="4"/>
  <c r="K83" i="4" s="1"/>
  <c r="K84" i="4" s="1"/>
  <c r="K50" i="4"/>
  <c r="L78" i="4"/>
  <c r="L83" i="4" s="1"/>
  <c r="L84" i="4" s="1"/>
  <c r="L50" i="4"/>
  <c r="N78" i="4"/>
  <c r="N83" i="4" s="1"/>
  <c r="N84" i="4" s="1"/>
  <c r="N50" i="4"/>
  <c r="M78" i="4"/>
  <c r="M83" i="4" s="1"/>
  <c r="M84" i="4" s="1"/>
  <c r="M50" i="4"/>
  <c r="E123" i="35"/>
  <c r="I127" i="35"/>
  <c r="E127" i="35"/>
  <c r="J31" i="21"/>
  <c r="J29" i="21"/>
  <c r="J30" i="21"/>
  <c r="P37" i="24"/>
  <c r="P38" i="24" s="1"/>
  <c r="Q47" i="4"/>
  <c r="O13" i="26" s="1"/>
  <c r="F90" i="35"/>
  <c r="F130" i="35"/>
  <c r="F60" i="35"/>
  <c r="F128" i="35" s="1"/>
  <c r="E128" i="35"/>
  <c r="I128" i="35"/>
  <c r="F10" i="35"/>
  <c r="Q37" i="24"/>
  <c r="J64" i="24"/>
  <c r="J65" i="24"/>
  <c r="R46" i="4"/>
  <c r="E15" i="26"/>
  <c r="D38" i="24"/>
  <c r="C36" i="24"/>
  <c r="C113" i="7" l="1"/>
  <c r="C114" i="7" s="1"/>
  <c r="E115" i="7"/>
  <c r="F115" i="7" s="1"/>
  <c r="C97" i="7"/>
  <c r="C98" i="7" s="1"/>
  <c r="G8" i="14" s="1"/>
  <c r="D35" i="21" s="1"/>
  <c r="E98" i="7"/>
  <c r="F98" i="7" s="1"/>
  <c r="C81" i="7"/>
  <c r="C82" i="7" s="1"/>
  <c r="E82" i="7"/>
  <c r="F82" i="7" s="1"/>
  <c r="D111" i="7"/>
  <c r="D30" i="21" s="1"/>
  <c r="E87" i="21" s="1"/>
  <c r="I83" i="4"/>
  <c r="I84" i="4" s="1"/>
  <c r="AK58" i="23"/>
  <c r="AJ32" i="23"/>
  <c r="R84" i="23"/>
  <c r="R170" i="23" s="1"/>
  <c r="D95" i="7"/>
  <c r="D31" i="21" s="1"/>
  <c r="F90" i="38"/>
  <c r="F128" i="38" s="1"/>
  <c r="E128" i="38"/>
  <c r="I128" i="38"/>
  <c r="I127" i="38"/>
  <c r="E127" i="38"/>
  <c r="E129" i="38"/>
  <c r="F60" i="38"/>
  <c r="F129" i="38" s="1"/>
  <c r="I129" i="38"/>
  <c r="E123" i="38"/>
  <c r="F10" i="38"/>
  <c r="D79" i="7"/>
  <c r="B17" i="27"/>
  <c r="Q78" i="4"/>
  <c r="Q50" i="4"/>
  <c r="F127" i="35"/>
  <c r="F129" i="35" s="1"/>
  <c r="F123" i="35"/>
  <c r="F15" i="26"/>
  <c r="J32" i="21"/>
  <c r="D80" i="21"/>
  <c r="BN9" i="23"/>
  <c r="BN10" i="23" s="1"/>
  <c r="E129" i="35"/>
  <c r="BJ9" i="23"/>
  <c r="BJ10" i="23" s="1"/>
  <c r="BB9" i="23"/>
  <c r="BB10" i="23" s="1"/>
  <c r="AL9" i="23"/>
  <c r="AL10" i="23" s="1"/>
  <c r="AD9" i="23"/>
  <c r="AD10" i="23" s="1"/>
  <c r="V9" i="23"/>
  <c r="V10" i="23" s="1"/>
  <c r="N9" i="23"/>
  <c r="N10" i="23" s="1"/>
  <c r="AZ9" i="23"/>
  <c r="AZ10" i="23" s="1"/>
  <c r="AB9" i="23"/>
  <c r="AB10" i="23" s="1"/>
  <c r="L9" i="23"/>
  <c r="L10" i="23" s="1"/>
  <c r="BK9" i="23"/>
  <c r="BK10" i="23" s="1"/>
  <c r="AU9" i="23"/>
  <c r="AU10" i="23" s="1"/>
  <c r="AI9" i="23"/>
  <c r="AI10" i="23" s="1"/>
  <c r="S9" i="23"/>
  <c r="S10" i="23" s="1"/>
  <c r="BU9" i="23"/>
  <c r="BU10" i="23" s="1"/>
  <c r="CB19" i="23" s="1"/>
  <c r="CB21" i="23" s="1"/>
  <c r="CD14" i="4" s="1"/>
  <c r="BM9" i="23"/>
  <c r="BM10" i="23" s="1"/>
  <c r="BE9" i="23"/>
  <c r="BE10" i="23" s="1"/>
  <c r="AW9" i="23"/>
  <c r="AW10" i="23" s="1"/>
  <c r="AO9" i="23"/>
  <c r="AO10" i="23" s="1"/>
  <c r="AG9" i="23"/>
  <c r="AG10" i="23" s="1"/>
  <c r="Y9" i="23"/>
  <c r="Y10" i="23" s="1"/>
  <c r="Q9" i="23"/>
  <c r="Q10" i="23" s="1"/>
  <c r="I9" i="23"/>
  <c r="I10" i="23" s="1"/>
  <c r="BP9" i="23"/>
  <c r="BP10" i="23" s="1"/>
  <c r="BH9" i="23"/>
  <c r="BH10" i="23" s="1"/>
  <c r="AV9" i="23"/>
  <c r="AV10" i="23" s="1"/>
  <c r="AN9" i="23"/>
  <c r="AN10" i="23" s="1"/>
  <c r="X9" i="23"/>
  <c r="X10" i="23" s="1"/>
  <c r="H9" i="23"/>
  <c r="H10" i="23" s="1"/>
  <c r="BO9" i="23"/>
  <c r="BO10" i="23" s="1"/>
  <c r="AY9" i="23"/>
  <c r="AY10" i="23" s="1"/>
  <c r="AE9" i="23"/>
  <c r="AE10" i="23" s="1"/>
  <c r="O9" i="23"/>
  <c r="O10" i="23" s="1"/>
  <c r="R37" i="24"/>
  <c r="R38" i="24" s="1"/>
  <c r="R47" i="4"/>
  <c r="P13" i="26" s="1"/>
  <c r="Q38" i="24"/>
  <c r="K64" i="24"/>
  <c r="K65" i="24"/>
  <c r="V150" i="23"/>
  <c r="Z150" i="23"/>
  <c r="AD150" i="23"/>
  <c r="AH150" i="23"/>
  <c r="AL150" i="23"/>
  <c r="AP150" i="23"/>
  <c r="AT150" i="23"/>
  <c r="AX150" i="23"/>
  <c r="BB150" i="23"/>
  <c r="BF150" i="23"/>
  <c r="BJ150" i="23"/>
  <c r="BN150" i="23"/>
  <c r="U150" i="23"/>
  <c r="AG150" i="23"/>
  <c r="AW150" i="23"/>
  <c r="BE150" i="23"/>
  <c r="W150" i="23"/>
  <c r="AA150" i="23"/>
  <c r="AE150" i="23"/>
  <c r="AI150" i="23"/>
  <c r="AM150" i="23"/>
  <c r="AQ150" i="23"/>
  <c r="AU150" i="23"/>
  <c r="AY150" i="23"/>
  <c r="BC150" i="23"/>
  <c r="BG150" i="23"/>
  <c r="BK150" i="23"/>
  <c r="BO150" i="23"/>
  <c r="AC150" i="23"/>
  <c r="AO150" i="23"/>
  <c r="BA150" i="23"/>
  <c r="BM150" i="23"/>
  <c r="T150" i="23"/>
  <c r="X150" i="23"/>
  <c r="AB150" i="23"/>
  <c r="AF150" i="23"/>
  <c r="AJ150" i="23"/>
  <c r="AN150" i="23"/>
  <c r="AR150" i="23"/>
  <c r="AV150" i="23"/>
  <c r="AZ150" i="23"/>
  <c r="BD150" i="23"/>
  <c r="BH150" i="23"/>
  <c r="BL150" i="23"/>
  <c r="S150" i="23"/>
  <c r="Y150" i="23"/>
  <c r="AK150" i="23"/>
  <c r="AS150" i="23"/>
  <c r="BI150" i="23"/>
  <c r="S46" i="4"/>
  <c r="F16" i="26"/>
  <c r="H85" i="4" s="1"/>
  <c r="G16" i="26"/>
  <c r="I85" i="4" s="1"/>
  <c r="G15" i="26"/>
  <c r="V136" i="23"/>
  <c r="V137" i="23" s="1"/>
  <c r="BE136" i="23"/>
  <c r="BE137" i="23" s="1"/>
  <c r="AQ136" i="23"/>
  <c r="AQ137" i="23" s="1"/>
  <c r="AB136" i="23"/>
  <c r="AB137" i="23" s="1"/>
  <c r="AX136" i="23"/>
  <c r="AX137" i="23" s="1"/>
  <c r="O136" i="23"/>
  <c r="O137" i="23" s="1"/>
  <c r="U136" i="23"/>
  <c r="U137" i="23" s="1"/>
  <c r="BD136" i="23"/>
  <c r="BD137" i="23" s="1"/>
  <c r="BZ136" i="23"/>
  <c r="BZ137" i="23" s="1"/>
  <c r="N136" i="23"/>
  <c r="N137" i="23" s="1"/>
  <c r="AW136" i="23"/>
  <c r="AW137" i="23" s="1"/>
  <c r="W136" i="23"/>
  <c r="W137" i="23" s="1"/>
  <c r="T136" i="23"/>
  <c r="T137" i="23" s="1"/>
  <c r="AP136" i="23"/>
  <c r="AP137" i="23" s="1"/>
  <c r="BY136" i="23"/>
  <c r="BY137" i="23" s="1"/>
  <c r="M136" i="23"/>
  <c r="M137" i="23" s="1"/>
  <c r="AV136" i="23"/>
  <c r="AV137" i="23" s="1"/>
  <c r="BU136" i="23"/>
  <c r="BU137" i="23" s="1"/>
  <c r="AR136" i="23"/>
  <c r="AR137" i="23" s="1"/>
  <c r="BG136" i="23"/>
  <c r="BG137" i="23" s="1"/>
  <c r="BT136" i="23"/>
  <c r="BT137" i="23" s="1"/>
  <c r="BM136" i="23"/>
  <c r="BM137" i="23" s="1"/>
  <c r="AJ136" i="23"/>
  <c r="AJ137" i="23" s="1"/>
  <c r="AC136" i="23"/>
  <c r="AC137" i="23" s="1"/>
  <c r="S136" i="23"/>
  <c r="S137" i="23" s="1"/>
  <c r="BR136" i="23"/>
  <c r="BR137" i="23" s="1"/>
  <c r="BO136" i="23"/>
  <c r="BO137" i="23" s="1"/>
  <c r="AO136" i="23"/>
  <c r="AO137" i="23" s="1"/>
  <c r="BX136" i="23"/>
  <c r="BX137" i="23" s="1"/>
  <c r="L136" i="23"/>
  <c r="L137" i="23" s="1"/>
  <c r="AH136" i="23"/>
  <c r="AH137" i="23" s="1"/>
  <c r="BQ136" i="23"/>
  <c r="BQ137" i="23" s="1"/>
  <c r="BS136" i="23"/>
  <c r="BS137" i="23" s="1"/>
  <c r="AN136" i="23"/>
  <c r="AN137" i="23" s="1"/>
  <c r="BJ136" i="23"/>
  <c r="BJ137" i="23" s="1"/>
  <c r="AU136" i="23"/>
  <c r="AU137" i="23" s="1"/>
  <c r="AG136" i="23"/>
  <c r="AG137" i="23" s="1"/>
  <c r="BP136" i="23"/>
  <c r="BP137" i="23" s="1"/>
  <c r="AE136" i="23"/>
  <c r="AE137" i="23" s="1"/>
  <c r="Z136" i="23"/>
  <c r="Z137" i="23" s="1"/>
  <c r="BI136" i="23"/>
  <c r="BI137" i="23" s="1"/>
  <c r="AY136" i="23"/>
  <c r="AY137" i="23" s="1"/>
  <c r="AF136" i="23"/>
  <c r="AF137" i="23" s="1"/>
  <c r="AL136" i="23"/>
  <c r="AL137" i="23" s="1"/>
  <c r="BW136" i="23"/>
  <c r="BW137" i="23" s="1"/>
  <c r="CD146" i="23" s="1"/>
  <c r="CD148" i="23" s="1"/>
  <c r="BN136" i="23"/>
  <c r="BN137" i="23" s="1"/>
  <c r="AK136" i="23"/>
  <c r="AK137" i="23" s="1"/>
  <c r="AD136" i="23"/>
  <c r="AD137" i="23" s="1"/>
  <c r="BK136" i="23"/>
  <c r="BK137" i="23" s="1"/>
  <c r="BF136" i="23"/>
  <c r="BF137" i="23" s="1"/>
  <c r="BL136" i="23"/>
  <c r="BL137" i="23" s="1"/>
  <c r="BB136" i="23"/>
  <c r="BB137" i="23" s="1"/>
  <c r="AA136" i="23"/>
  <c r="AA137" i="23" s="1"/>
  <c r="Y136" i="23"/>
  <c r="Y137" i="23" s="1"/>
  <c r="BH136" i="23"/>
  <c r="BH137" i="23" s="1"/>
  <c r="K136" i="23"/>
  <c r="K137" i="23" s="1"/>
  <c r="R136" i="23"/>
  <c r="R137" i="23" s="1"/>
  <c r="BA136" i="23"/>
  <c r="BA137" i="23" s="1"/>
  <c r="AI136" i="23"/>
  <c r="AI137" i="23" s="1"/>
  <c r="X136" i="23"/>
  <c r="X137" i="23" s="1"/>
  <c r="AT136" i="23"/>
  <c r="AT137" i="23" s="1"/>
  <c r="CC136" i="23"/>
  <c r="CC137" i="23" s="1"/>
  <c r="Q136" i="23"/>
  <c r="Q137" i="23" s="1"/>
  <c r="AZ136" i="23"/>
  <c r="AZ137" i="23" s="1"/>
  <c r="BV136" i="23"/>
  <c r="BV137" i="23" s="1"/>
  <c r="CA136" i="23"/>
  <c r="CA137" i="23" s="1"/>
  <c r="AS136" i="23"/>
  <c r="AS137" i="23" s="1"/>
  <c r="CB136" i="23"/>
  <c r="CB137" i="23" s="1"/>
  <c r="P136" i="23"/>
  <c r="P137" i="23" s="1"/>
  <c r="BC136" i="23"/>
  <c r="BC137" i="23" s="1"/>
  <c r="AM136" i="23"/>
  <c r="AM137" i="23" s="1"/>
  <c r="BZ9" i="23"/>
  <c r="BZ10" i="23" s="1"/>
  <c r="BY9" i="23"/>
  <c r="BY10" i="23" s="1"/>
  <c r="I13" i="21" l="1"/>
  <c r="AL58" i="23"/>
  <c r="S84" i="23"/>
  <c r="S170" i="23" s="1"/>
  <c r="AK32" i="23"/>
  <c r="CC139" i="23"/>
  <c r="CH144" i="23"/>
  <c r="CD140" i="23"/>
  <c r="CE141" i="23"/>
  <c r="CF142" i="23"/>
  <c r="CG143" i="23"/>
  <c r="CJ146" i="23"/>
  <c r="CJ148" i="23" s="1"/>
  <c r="CI145" i="23"/>
  <c r="CI147" i="23" s="1"/>
  <c r="CC16" i="23"/>
  <c r="CD17" i="23"/>
  <c r="CE18" i="23"/>
  <c r="CB15" i="23"/>
  <c r="CF19" i="23"/>
  <c r="CF21" i="23" s="1"/>
  <c r="CH14" i="4" s="1"/>
  <c r="CE146" i="23"/>
  <c r="CE148" i="23" s="1"/>
  <c r="CD145" i="23"/>
  <c r="CF145" i="23"/>
  <c r="CE144" i="23"/>
  <c r="CD143" i="23"/>
  <c r="CG146" i="23"/>
  <c r="CG148" i="23" s="1"/>
  <c r="CD141" i="23"/>
  <c r="CE142" i="23"/>
  <c r="CF143" i="23"/>
  <c r="CI146" i="23"/>
  <c r="CI148" i="23" s="1"/>
  <c r="CH145" i="23"/>
  <c r="CG144" i="23"/>
  <c r="CB14" i="23"/>
  <c r="CD16" i="23"/>
  <c r="CE17" i="23"/>
  <c r="CF18" i="23"/>
  <c r="CG19" i="23"/>
  <c r="CG21" i="23" s="1"/>
  <c r="CI14" i="4" s="1"/>
  <c r="CC15" i="23"/>
  <c r="CD144" i="23"/>
  <c r="CF146" i="23"/>
  <c r="CF148" i="23" s="1"/>
  <c r="CE145" i="23"/>
  <c r="CE143" i="23"/>
  <c r="CH146" i="23"/>
  <c r="CH148" i="23" s="1"/>
  <c r="CG145" i="23"/>
  <c r="CF144" i="23"/>
  <c r="CD142" i="23"/>
  <c r="E130" i="38"/>
  <c r="F127" i="38"/>
  <c r="F130" i="38" s="1"/>
  <c r="F123" i="38"/>
  <c r="D29" i="21"/>
  <c r="R78" i="4"/>
  <c r="R50" i="4"/>
  <c r="AT9" i="23"/>
  <c r="AT10" i="23" s="1"/>
  <c r="BA19" i="23" s="1"/>
  <c r="BA21" i="23" s="1"/>
  <c r="BC14" i="4" s="1"/>
  <c r="BR9" i="23"/>
  <c r="BR10" i="23" s="1"/>
  <c r="BR12" i="23" s="1"/>
  <c r="BX9" i="23"/>
  <c r="BX10" i="23" s="1"/>
  <c r="BZ14" i="23" s="1"/>
  <c r="G9" i="23"/>
  <c r="G10" i="23" s="1"/>
  <c r="G12" i="23" s="1"/>
  <c r="G20" i="23" s="1"/>
  <c r="I9" i="4" s="1"/>
  <c r="AQ9" i="23"/>
  <c r="AQ10" i="23" s="1"/>
  <c r="AV17" i="23" s="1"/>
  <c r="BW9" i="23"/>
  <c r="BW10" i="23" s="1"/>
  <c r="AF9" i="23"/>
  <c r="AF10" i="23" s="1"/>
  <c r="AM19" i="23" s="1"/>
  <c r="AM21" i="23" s="1"/>
  <c r="AO14" i="4" s="1"/>
  <c r="BD9" i="23"/>
  <c r="BD10" i="23" s="1"/>
  <c r="BJ18" i="23" s="1"/>
  <c r="BT9" i="23"/>
  <c r="BT10" i="23" s="1"/>
  <c r="BT12" i="23" s="1"/>
  <c r="U9" i="23"/>
  <c r="U10" i="23" s="1"/>
  <c r="AA18" i="23" s="1"/>
  <c r="AK9" i="23"/>
  <c r="AK10" i="23" s="1"/>
  <c r="AQ18" i="23" s="1"/>
  <c r="BA9" i="23"/>
  <c r="BA10" i="23" s="1"/>
  <c r="BG18" i="23" s="1"/>
  <c r="BQ9" i="23"/>
  <c r="BQ10" i="23" s="1"/>
  <c r="BS14" i="23" s="1"/>
  <c r="AA9" i="23"/>
  <c r="AA10" i="23" s="1"/>
  <c r="AG18" i="23" s="1"/>
  <c r="BC9" i="23"/>
  <c r="BC10" i="23" s="1"/>
  <c r="BE14" i="23" s="1"/>
  <c r="T9" i="23"/>
  <c r="T10" i="23" s="1"/>
  <c r="AA19" i="23" s="1"/>
  <c r="AA21" i="23" s="1"/>
  <c r="AC14" i="4" s="1"/>
  <c r="J9" i="23"/>
  <c r="J10" i="23" s="1"/>
  <c r="P18" i="23" s="1"/>
  <c r="Z9" i="23"/>
  <c r="Z10" i="23" s="1"/>
  <c r="Z12" i="23" s="1"/>
  <c r="AP9" i="23"/>
  <c r="AP10" i="23" s="1"/>
  <c r="AT16" i="23" s="1"/>
  <c r="BF9" i="23"/>
  <c r="BF10" i="23" s="1"/>
  <c r="BL18" i="23" s="1"/>
  <c r="BV9" i="23"/>
  <c r="BV10" i="23" s="1"/>
  <c r="CA9" i="23"/>
  <c r="CA10" i="23" s="1"/>
  <c r="W9" i="23"/>
  <c r="W10" i="23" s="1"/>
  <c r="X13" i="23" s="1"/>
  <c r="BG9" i="23"/>
  <c r="BG10" i="23" s="1"/>
  <c r="BL17" i="23" s="1"/>
  <c r="P9" i="23"/>
  <c r="P10" i="23" s="1"/>
  <c r="V18" i="23" s="1"/>
  <c r="AR9" i="23"/>
  <c r="AR10" i="23" s="1"/>
  <c r="AX18" i="23" s="1"/>
  <c r="BL9" i="23"/>
  <c r="BL10" i="23" s="1"/>
  <c r="BR18" i="23" s="1"/>
  <c r="M9" i="23"/>
  <c r="M10" i="23" s="1"/>
  <c r="O14" i="23" s="1"/>
  <c r="AC9" i="23"/>
  <c r="AC10" i="23" s="1"/>
  <c r="AG16" i="23" s="1"/>
  <c r="AS9" i="23"/>
  <c r="AS10" i="23" s="1"/>
  <c r="AW16" i="23" s="1"/>
  <c r="BI9" i="23"/>
  <c r="BI10" i="23" s="1"/>
  <c r="BM16" i="23" s="1"/>
  <c r="K9" i="23"/>
  <c r="K10" i="23" s="1"/>
  <c r="Q18" i="23" s="1"/>
  <c r="AM9" i="23"/>
  <c r="AM10" i="23" s="1"/>
  <c r="AP15" i="23" s="1"/>
  <c r="BS9" i="23"/>
  <c r="BS10" i="23" s="1"/>
  <c r="BV15" i="23" s="1"/>
  <c r="AJ9" i="23"/>
  <c r="AJ10" i="23" s="1"/>
  <c r="AO17" i="23" s="1"/>
  <c r="R9" i="23"/>
  <c r="R10" i="23" s="1"/>
  <c r="Y19" i="23" s="1"/>
  <c r="Y21" i="23" s="1"/>
  <c r="AA14" i="4" s="1"/>
  <c r="AH9" i="23"/>
  <c r="AH10" i="23" s="1"/>
  <c r="AK15" i="23" s="1"/>
  <c r="AX9" i="23"/>
  <c r="AX10" i="23" s="1"/>
  <c r="BE19" i="23" s="1"/>
  <c r="BE21" i="23" s="1"/>
  <c r="BG14" i="4" s="1"/>
  <c r="Q14" i="23"/>
  <c r="P13" i="23"/>
  <c r="T17" i="23"/>
  <c r="R15" i="23"/>
  <c r="O12" i="23"/>
  <c r="V19" i="23"/>
  <c r="V21" i="23" s="1"/>
  <c r="X14" i="4" s="1"/>
  <c r="U18" i="23"/>
  <c r="S16" i="23"/>
  <c r="H12" i="23"/>
  <c r="K15" i="23"/>
  <c r="I13" i="23"/>
  <c r="N18" i="23"/>
  <c r="M17" i="23"/>
  <c r="L16" i="23"/>
  <c r="J14" i="23"/>
  <c r="O19" i="23"/>
  <c r="O21" i="23" s="1"/>
  <c r="Q14" i="4" s="1"/>
  <c r="BJ14" i="23"/>
  <c r="BI13" i="23"/>
  <c r="BK15" i="23"/>
  <c r="BO19" i="23"/>
  <c r="BO21" i="23" s="1"/>
  <c r="BQ14" i="4" s="1"/>
  <c r="BN18" i="23"/>
  <c r="BM17" i="23"/>
  <c r="BH12" i="23"/>
  <c r="BL16" i="23"/>
  <c r="AB15" i="23"/>
  <c r="Z13" i="23"/>
  <c r="AE18" i="23"/>
  <c r="AF19" i="23"/>
  <c r="AF21" i="23" s="1"/>
  <c r="AH14" i="4" s="1"/>
  <c r="AD17" i="23"/>
  <c r="AC16" i="23"/>
  <c r="AA14" i="23"/>
  <c r="Y12" i="23"/>
  <c r="BG14" i="23"/>
  <c r="BF13" i="23"/>
  <c r="BH15" i="23"/>
  <c r="BL19" i="23"/>
  <c r="BL21" i="23" s="1"/>
  <c r="BN14" i="4" s="1"/>
  <c r="BK18" i="23"/>
  <c r="BI16" i="23"/>
  <c r="BJ17" i="23"/>
  <c r="BE12" i="23"/>
  <c r="AK14" i="23"/>
  <c r="AJ13" i="23"/>
  <c r="AO18" i="23"/>
  <c r="AL15" i="23"/>
  <c r="AN17" i="23"/>
  <c r="AI12" i="23"/>
  <c r="AP19" i="23"/>
  <c r="AP21" i="23" s="1"/>
  <c r="AR14" i="4" s="1"/>
  <c r="AM16" i="23"/>
  <c r="AI19" i="23"/>
  <c r="AI21" i="23" s="1"/>
  <c r="AK14" i="4" s="1"/>
  <c r="AG17" i="23"/>
  <c r="AF16" i="23"/>
  <c r="AD14" i="23"/>
  <c r="AB12" i="23"/>
  <c r="AE15" i="23"/>
  <c r="AC13" i="23"/>
  <c r="AH18" i="23"/>
  <c r="BM15" i="23"/>
  <c r="BN16" i="23"/>
  <c r="BP18" i="23"/>
  <c r="BK13" i="23"/>
  <c r="BO17" i="23"/>
  <c r="BJ12" i="23"/>
  <c r="BQ19" i="23"/>
  <c r="BQ21" i="23" s="1"/>
  <c r="BS14" i="4" s="1"/>
  <c r="BL14" i="23"/>
  <c r="BQ15" i="23"/>
  <c r="BR16" i="23"/>
  <c r="BT18" i="23"/>
  <c r="BO13" i="23"/>
  <c r="BS17" i="23"/>
  <c r="BP14" i="23"/>
  <c r="BN12" i="23"/>
  <c r="BU19" i="23"/>
  <c r="BU21" i="23" s="1"/>
  <c r="BW14" i="4" s="1"/>
  <c r="AG15" i="23"/>
  <c r="AH16" i="23"/>
  <c r="AK19" i="23"/>
  <c r="AK21" i="23" s="1"/>
  <c r="AM14" i="4" s="1"/>
  <c r="AJ18" i="23"/>
  <c r="AF14" i="23"/>
  <c r="AD12" i="23"/>
  <c r="AI17" i="23"/>
  <c r="AE13" i="23"/>
  <c r="AG14" i="23"/>
  <c r="AF13" i="23"/>
  <c r="AL19" i="23"/>
  <c r="AL21" i="23" s="1"/>
  <c r="AN14" i="4" s="1"/>
  <c r="AI16" i="23"/>
  <c r="AK18" i="23"/>
  <c r="AE12" i="23"/>
  <c r="AJ17" i="23"/>
  <c r="AH15" i="23"/>
  <c r="BP13" i="23"/>
  <c r="BS16" i="23"/>
  <c r="BU18" i="23"/>
  <c r="BQ14" i="23"/>
  <c r="BT17" i="23"/>
  <c r="BR15" i="23"/>
  <c r="BV19" i="23"/>
  <c r="BV21" i="23" s="1"/>
  <c r="BX14" i="4" s="1"/>
  <c r="BO12" i="23"/>
  <c r="AA15" i="23"/>
  <c r="Y13" i="23"/>
  <c r="AD18" i="23"/>
  <c r="X12" i="23"/>
  <c r="AE19" i="23"/>
  <c r="AE21" i="23" s="1"/>
  <c r="AG14" i="4" s="1"/>
  <c r="AC17" i="23"/>
  <c r="AB16" i="23"/>
  <c r="Z14" i="23"/>
  <c r="AY15" i="23"/>
  <c r="AW13" i="23"/>
  <c r="BB18" i="23"/>
  <c r="BC19" i="23"/>
  <c r="BC21" i="23" s="1"/>
  <c r="BE14" i="4" s="1"/>
  <c r="BA17" i="23"/>
  <c r="AZ16" i="23"/>
  <c r="AX14" i="23"/>
  <c r="AV12" i="23"/>
  <c r="BW19" i="23"/>
  <c r="BW21" i="23" s="1"/>
  <c r="BY14" i="4" s="1"/>
  <c r="BQ13" i="23"/>
  <c r="BV18" i="23"/>
  <c r="BT16" i="23"/>
  <c r="BP12" i="23"/>
  <c r="BR14" i="23"/>
  <c r="BS15" i="23"/>
  <c r="BU17" i="23"/>
  <c r="T15" i="23"/>
  <c r="U16" i="23"/>
  <c r="W18" i="23"/>
  <c r="S14" i="23"/>
  <c r="V17" i="23"/>
  <c r="R13" i="23"/>
  <c r="Q12" i="23"/>
  <c r="X19" i="23"/>
  <c r="X21" i="23" s="1"/>
  <c r="Z14" i="4" s="1"/>
  <c r="AJ15" i="23"/>
  <c r="AK16" i="23"/>
  <c r="AM18" i="23"/>
  <c r="AI14" i="23"/>
  <c r="AL17" i="23"/>
  <c r="AH13" i="23"/>
  <c r="AN19" i="23"/>
  <c r="AN21" i="23" s="1"/>
  <c r="AP14" i="4" s="1"/>
  <c r="AG12" i="23"/>
  <c r="AZ15" i="23"/>
  <c r="BA16" i="23"/>
  <c r="BC18" i="23"/>
  <c r="AY14" i="23"/>
  <c r="BB17" i="23"/>
  <c r="AX13" i="23"/>
  <c r="AW12" i="23"/>
  <c r="BD19" i="23"/>
  <c r="BD21" i="23" s="1"/>
  <c r="BF14" i="4" s="1"/>
  <c r="BO14" i="23"/>
  <c r="BT19" i="23"/>
  <c r="BT21" i="23" s="1"/>
  <c r="BV14" i="4" s="1"/>
  <c r="BP15" i="23"/>
  <c r="BQ16" i="23"/>
  <c r="BS18" i="23"/>
  <c r="BR17" i="23"/>
  <c r="BN13" i="23"/>
  <c r="BM12" i="23"/>
  <c r="U14" i="23"/>
  <c r="T13" i="23"/>
  <c r="W16" i="23"/>
  <c r="Z19" i="23"/>
  <c r="Z21" i="23" s="1"/>
  <c r="AB14" i="4" s="1"/>
  <c r="Y18" i="23"/>
  <c r="V15" i="23"/>
  <c r="X17" i="23"/>
  <c r="S12" i="23"/>
  <c r="AW14" i="23"/>
  <c r="AV13" i="23"/>
  <c r="AY16" i="23"/>
  <c r="BA18" i="23"/>
  <c r="AU12" i="23"/>
  <c r="AZ17" i="23"/>
  <c r="AX15" i="23"/>
  <c r="BB19" i="23"/>
  <c r="BB21" i="23" s="1"/>
  <c r="BD14" i="4" s="1"/>
  <c r="P16" i="23"/>
  <c r="N14" i="23"/>
  <c r="L12" i="23"/>
  <c r="O15" i="23"/>
  <c r="M13" i="23"/>
  <c r="R18" i="23"/>
  <c r="Q17" i="23"/>
  <c r="S19" i="23"/>
  <c r="S21" i="23" s="1"/>
  <c r="U14" i="4" s="1"/>
  <c r="AZ12" i="23"/>
  <c r="BG19" i="23"/>
  <c r="BG21" i="23" s="1"/>
  <c r="BI14" i="4" s="1"/>
  <c r="BA13" i="23"/>
  <c r="BE17" i="23"/>
  <c r="BB14" i="23"/>
  <c r="BD16" i="23"/>
  <c r="BF18" i="23"/>
  <c r="BC15" i="23"/>
  <c r="AC19" i="23"/>
  <c r="AC21" i="23" s="1"/>
  <c r="AE14" i="4" s="1"/>
  <c r="V12" i="23"/>
  <c r="Y15" i="23"/>
  <c r="Z16" i="23"/>
  <c r="AB18" i="23"/>
  <c r="X14" i="23"/>
  <c r="W13" i="23"/>
  <c r="AA17" i="23"/>
  <c r="AS19" i="23"/>
  <c r="AS21" i="23" s="1"/>
  <c r="AU14" i="4" s="1"/>
  <c r="AL12" i="23"/>
  <c r="AO15" i="23"/>
  <c r="AP16" i="23"/>
  <c r="AR18" i="23"/>
  <c r="AN14" i="23"/>
  <c r="AQ17" i="23"/>
  <c r="AM13" i="23"/>
  <c r="BI19" i="23"/>
  <c r="BI21" i="23" s="1"/>
  <c r="BK14" i="4" s="1"/>
  <c r="BB12" i="23"/>
  <c r="BE15" i="23"/>
  <c r="BF16" i="23"/>
  <c r="BH18" i="23"/>
  <c r="BD14" i="23"/>
  <c r="BG17" i="23"/>
  <c r="BC13" i="23"/>
  <c r="BA14" i="23"/>
  <c r="AZ13" i="23"/>
  <c r="BD17" i="23"/>
  <c r="AY12" i="23"/>
  <c r="BF19" i="23"/>
  <c r="BF21" i="23" s="1"/>
  <c r="BH14" i="4" s="1"/>
  <c r="BC16" i="23"/>
  <c r="BE18" i="23"/>
  <c r="BB15" i="23"/>
  <c r="AN12" i="23"/>
  <c r="AR16" i="23"/>
  <c r="AP14" i="23"/>
  <c r="AQ15" i="23"/>
  <c r="AO13" i="23"/>
  <c r="AT18" i="23"/>
  <c r="AU19" i="23"/>
  <c r="AU21" i="23" s="1"/>
  <c r="AW14" i="4" s="1"/>
  <c r="AS17" i="23"/>
  <c r="L15" i="23"/>
  <c r="J13" i="23"/>
  <c r="O18" i="23"/>
  <c r="P19" i="23"/>
  <c r="P21" i="23" s="1"/>
  <c r="R14" i="4" s="1"/>
  <c r="N17" i="23"/>
  <c r="M16" i="23"/>
  <c r="K14" i="23"/>
  <c r="I12" i="23"/>
  <c r="AR15" i="23"/>
  <c r="AP13" i="23"/>
  <c r="AU18" i="23"/>
  <c r="AV19" i="23"/>
  <c r="AV21" i="23" s="1"/>
  <c r="AX14" i="4" s="1"/>
  <c r="AT17" i="23"/>
  <c r="AS16" i="23"/>
  <c r="AO12" i="23"/>
  <c r="AQ14" i="23"/>
  <c r="BW14" i="23"/>
  <c r="BV13" i="23"/>
  <c r="BU12" i="23"/>
  <c r="BL13" i="23"/>
  <c r="BR19" i="23"/>
  <c r="BR21" i="23" s="1"/>
  <c r="BT14" i="4" s="1"/>
  <c r="BN15" i="23"/>
  <c r="BO16" i="23"/>
  <c r="BQ18" i="23"/>
  <c r="BM14" i="23"/>
  <c r="BP17" i="23"/>
  <c r="BK12" i="23"/>
  <c r="U19" i="23"/>
  <c r="U21" i="23" s="1"/>
  <c r="W14" i="4" s="1"/>
  <c r="N12" i="23"/>
  <c r="Q15" i="23"/>
  <c r="R16" i="23"/>
  <c r="T18" i="23"/>
  <c r="P14" i="23"/>
  <c r="S17" i="23"/>
  <c r="O13" i="23"/>
  <c r="AX16" i="23"/>
  <c r="AU13" i="23"/>
  <c r="X16" i="23"/>
  <c r="S37" i="24"/>
  <c r="S38" i="24" s="1"/>
  <c r="S47" i="4"/>
  <c r="Q13" i="26" s="1"/>
  <c r="L65" i="24"/>
  <c r="L64" i="24"/>
  <c r="S125" i="23"/>
  <c r="W125" i="23"/>
  <c r="AA125" i="23"/>
  <c r="AE125" i="23"/>
  <c r="AI125" i="23"/>
  <c r="AM125" i="23"/>
  <c r="AQ125" i="23"/>
  <c r="AU125" i="23"/>
  <c r="AY125" i="23"/>
  <c r="BC125" i="23"/>
  <c r="BG125" i="23"/>
  <c r="BK125" i="23"/>
  <c r="BO125" i="23"/>
  <c r="Z125" i="23"/>
  <c r="AH125" i="23"/>
  <c r="AP125" i="23"/>
  <c r="AX125" i="23"/>
  <c r="BJ125" i="23"/>
  <c r="T125" i="23"/>
  <c r="X125" i="23"/>
  <c r="AB125" i="23"/>
  <c r="AF125" i="23"/>
  <c r="AJ125" i="23"/>
  <c r="AN125" i="23"/>
  <c r="AR125" i="23"/>
  <c r="AV125" i="23"/>
  <c r="AZ125" i="23"/>
  <c r="BD125" i="23"/>
  <c r="BH125" i="23"/>
  <c r="BL125" i="23"/>
  <c r="R125" i="23"/>
  <c r="AD125" i="23"/>
  <c r="BF125" i="23"/>
  <c r="U125" i="23"/>
  <c r="Y125" i="23"/>
  <c r="AC125" i="23"/>
  <c r="AG125" i="23"/>
  <c r="AK125" i="23"/>
  <c r="AO125" i="23"/>
  <c r="AS125" i="23"/>
  <c r="AW125" i="23"/>
  <c r="BA125" i="23"/>
  <c r="BE125" i="23"/>
  <c r="BI125" i="23"/>
  <c r="BM125" i="23"/>
  <c r="V125" i="23"/>
  <c r="AL125" i="23"/>
  <c r="AT125" i="23"/>
  <c r="BB125" i="23"/>
  <c r="BN125" i="23"/>
  <c r="T46" i="4"/>
  <c r="H16" i="26"/>
  <c r="J85" i="4" s="1"/>
  <c r="H15" i="26"/>
  <c r="BJ146" i="23"/>
  <c r="BJ148" i="23" s="1"/>
  <c r="BE141" i="23"/>
  <c r="BG143" i="23"/>
  <c r="BH144" i="23"/>
  <c r="BI145" i="23"/>
  <c r="BF142" i="23"/>
  <c r="BD140" i="23"/>
  <c r="BC139" i="23"/>
  <c r="CA139" i="23"/>
  <c r="CC141" i="23"/>
  <c r="CB140" i="23"/>
  <c r="BA139" i="23"/>
  <c r="BG145" i="23"/>
  <c r="BD142" i="23"/>
  <c r="BF144" i="23"/>
  <c r="BB140" i="23"/>
  <c r="BE143" i="23"/>
  <c r="BH146" i="23"/>
  <c r="BH148" i="23" s="1"/>
  <c r="BC141" i="23"/>
  <c r="AD144" i="23"/>
  <c r="AC143" i="23"/>
  <c r="AA141" i="23"/>
  <c r="AF146" i="23"/>
  <c r="AF148" i="23" s="1"/>
  <c r="Z140" i="23"/>
  <c r="Y139" i="23"/>
  <c r="AB142" i="23"/>
  <c r="AE145" i="23"/>
  <c r="BF139" i="23"/>
  <c r="BH141" i="23"/>
  <c r="BK144" i="23"/>
  <c r="BI142" i="23"/>
  <c r="BL145" i="23"/>
  <c r="BJ143" i="23"/>
  <c r="BM146" i="23"/>
  <c r="BM148" i="23" s="1"/>
  <c r="BG140" i="23"/>
  <c r="BU146" i="23"/>
  <c r="BU148" i="23" s="1"/>
  <c r="BT145" i="23"/>
  <c r="BR143" i="23"/>
  <c r="BQ142" i="23"/>
  <c r="BS144" i="23"/>
  <c r="BN139" i="23"/>
  <c r="BO140" i="23"/>
  <c r="BP141" i="23"/>
  <c r="BA141" i="23"/>
  <c r="AZ140" i="23"/>
  <c r="AY139" i="23"/>
  <c r="BC143" i="23"/>
  <c r="BF146" i="23"/>
  <c r="BF148" i="23" s="1"/>
  <c r="BB142" i="23"/>
  <c r="BE145" i="23"/>
  <c r="BD144" i="23"/>
  <c r="BR141" i="23"/>
  <c r="BQ140" i="23"/>
  <c r="BS142" i="23"/>
  <c r="BU144" i="23"/>
  <c r="BV145" i="23"/>
  <c r="BP139" i="23"/>
  <c r="BW146" i="23"/>
  <c r="BW148" i="23" s="1"/>
  <c r="BT143" i="23"/>
  <c r="AR143" i="23"/>
  <c r="AO140" i="23"/>
  <c r="AS144" i="23"/>
  <c r="AQ142" i="23"/>
  <c r="AP141" i="23"/>
  <c r="AT145" i="23"/>
  <c r="AU146" i="23"/>
  <c r="AU148" i="23" s="1"/>
  <c r="AN139" i="23"/>
  <c r="Q144" i="23"/>
  <c r="L139" i="23"/>
  <c r="O142" i="23"/>
  <c r="P143" i="23"/>
  <c r="R145" i="23"/>
  <c r="M140" i="23"/>
  <c r="S146" i="23"/>
  <c r="S148" i="23" s="1"/>
  <c r="N141" i="23"/>
  <c r="BR139" i="23"/>
  <c r="BX145" i="23"/>
  <c r="BW144" i="23"/>
  <c r="BS140" i="23"/>
  <c r="BV143" i="23"/>
  <c r="BU142" i="23"/>
  <c r="BT141" i="23"/>
  <c r="BY146" i="23"/>
  <c r="BY148" i="23" s="1"/>
  <c r="BT146" i="23"/>
  <c r="BT148" i="23" s="1"/>
  <c r="BM139" i="23"/>
  <c r="BS145" i="23"/>
  <c r="BO141" i="23"/>
  <c r="BQ143" i="23"/>
  <c r="BP142" i="23"/>
  <c r="BR144" i="23"/>
  <c r="BN140" i="23"/>
  <c r="BW141" i="23"/>
  <c r="BX142" i="23"/>
  <c r="BU139" i="23"/>
  <c r="CA145" i="23"/>
  <c r="BY143" i="23"/>
  <c r="CB146" i="23"/>
  <c r="CB148" i="23" s="1"/>
  <c r="BZ144" i="23"/>
  <c r="BV140" i="23"/>
  <c r="AV145" i="23"/>
  <c r="AT143" i="23"/>
  <c r="AW146" i="23"/>
  <c r="AW148" i="23" s="1"/>
  <c r="AQ140" i="23"/>
  <c r="AP139" i="23"/>
  <c r="AR141" i="23"/>
  <c r="AU144" i="23"/>
  <c r="AS142" i="23"/>
  <c r="O140" i="23"/>
  <c r="R143" i="23"/>
  <c r="S144" i="23"/>
  <c r="N139" i="23"/>
  <c r="U146" i="23"/>
  <c r="U148" i="23" s="1"/>
  <c r="P141" i="23"/>
  <c r="Q142" i="23"/>
  <c r="T145" i="23"/>
  <c r="O139" i="23"/>
  <c r="R142" i="23"/>
  <c r="S143" i="23"/>
  <c r="U145" i="23"/>
  <c r="V146" i="23"/>
  <c r="V148" i="23" s="1"/>
  <c r="T144" i="23"/>
  <c r="P140" i="23"/>
  <c r="Q141" i="23"/>
  <c r="BJ144" i="23"/>
  <c r="BL146" i="23"/>
  <c r="BL148" i="23" s="1"/>
  <c r="BE139" i="23"/>
  <c r="BH142" i="23"/>
  <c r="BF140" i="23"/>
  <c r="BG141" i="23"/>
  <c r="BK145" i="23"/>
  <c r="BI143" i="23"/>
  <c r="W146" i="23"/>
  <c r="W148" i="23" s="1"/>
  <c r="S142" i="23"/>
  <c r="V145" i="23"/>
  <c r="T143" i="23"/>
  <c r="U144" i="23"/>
  <c r="P139" i="23"/>
  <c r="R141" i="23"/>
  <c r="Q140" i="23"/>
  <c r="BX141" i="23"/>
  <c r="BW140" i="23"/>
  <c r="CA144" i="23"/>
  <c r="CB145" i="23"/>
  <c r="CC146" i="23"/>
  <c r="CC148" i="23" s="1"/>
  <c r="BZ143" i="23"/>
  <c r="BY142" i="23"/>
  <c r="BV139" i="23"/>
  <c r="AY144" i="23"/>
  <c r="AT139" i="23"/>
  <c r="AW142" i="23"/>
  <c r="AX143" i="23"/>
  <c r="AZ145" i="23"/>
  <c r="AV141" i="23"/>
  <c r="BA146" i="23"/>
  <c r="BA148" i="23" s="1"/>
  <c r="AU140" i="23"/>
  <c r="V143" i="23"/>
  <c r="W144" i="23"/>
  <c r="U142" i="23"/>
  <c r="R139" i="23"/>
  <c r="X145" i="23"/>
  <c r="T141" i="23"/>
  <c r="Y146" i="23"/>
  <c r="Y148" i="23" s="1"/>
  <c r="S140" i="23"/>
  <c r="AD142" i="23"/>
  <c r="AC141" i="23"/>
  <c r="AF144" i="23"/>
  <c r="AA139" i="23"/>
  <c r="AE143" i="23"/>
  <c r="AH146" i="23"/>
  <c r="AH148" i="23" s="1"/>
  <c r="AG145" i="23"/>
  <c r="AB140" i="23"/>
  <c r="BR146" i="23"/>
  <c r="BR148" i="23" s="1"/>
  <c r="BQ145" i="23"/>
  <c r="BO143" i="23"/>
  <c r="BL140" i="23"/>
  <c r="BP144" i="23"/>
  <c r="BN142" i="23"/>
  <c r="BM141" i="23"/>
  <c r="BK139" i="23"/>
  <c r="CC145" i="23"/>
  <c r="BX140" i="23"/>
  <c r="BZ142" i="23"/>
  <c r="BY141" i="23"/>
  <c r="CB144" i="23"/>
  <c r="BW139" i="23"/>
  <c r="CA143" i="23"/>
  <c r="BK141" i="23"/>
  <c r="BM143" i="23"/>
  <c r="BO145" i="23"/>
  <c r="BJ140" i="23"/>
  <c r="BP146" i="23"/>
  <c r="BP148" i="23" s="1"/>
  <c r="BN144" i="23"/>
  <c r="BI139" i="23"/>
  <c r="BL142" i="23"/>
  <c r="AM145" i="23"/>
  <c r="AJ142" i="23"/>
  <c r="AK143" i="23"/>
  <c r="AL144" i="23"/>
  <c r="AI141" i="23"/>
  <c r="AH140" i="23"/>
  <c r="AN146" i="23"/>
  <c r="AN148" i="23" s="1"/>
  <c r="AG139" i="23"/>
  <c r="BS139" i="23"/>
  <c r="BT140" i="23"/>
  <c r="BV142" i="23"/>
  <c r="BU141" i="23"/>
  <c r="BY145" i="23"/>
  <c r="BW143" i="23"/>
  <c r="BZ146" i="23"/>
  <c r="BZ148" i="23" s="1"/>
  <c r="BX144" i="23"/>
  <c r="BY140" i="23"/>
  <c r="BZ141" i="23"/>
  <c r="CC144" i="23"/>
  <c r="CB143" i="23"/>
  <c r="CA142" i="23"/>
  <c r="BX139" i="23"/>
  <c r="V142" i="23"/>
  <c r="X144" i="23"/>
  <c r="S139" i="23"/>
  <c r="U141" i="23"/>
  <c r="T140" i="23"/>
  <c r="Z146" i="23"/>
  <c r="Z148" i="23" s="1"/>
  <c r="W143" i="23"/>
  <c r="Y145" i="23"/>
  <c r="CA146" i="23"/>
  <c r="CA148" i="23" s="1"/>
  <c r="BX143" i="23"/>
  <c r="BU140" i="23"/>
  <c r="BT139" i="23"/>
  <c r="BY144" i="23"/>
  <c r="BZ145" i="23"/>
  <c r="BV141" i="23"/>
  <c r="BW142" i="23"/>
  <c r="AY142" i="23"/>
  <c r="AZ143" i="23"/>
  <c r="AW140" i="23"/>
  <c r="BB145" i="23"/>
  <c r="AV139" i="23"/>
  <c r="BA144" i="23"/>
  <c r="BC146" i="23"/>
  <c r="BC148" i="23" s="1"/>
  <c r="AX141" i="23"/>
  <c r="U140" i="23"/>
  <c r="Z145" i="23"/>
  <c r="V141" i="23"/>
  <c r="W142" i="23"/>
  <c r="AA146" i="23"/>
  <c r="AA148" i="23" s="1"/>
  <c r="T139" i="23"/>
  <c r="X143" i="23"/>
  <c r="Y144" i="23"/>
  <c r="BZ139" i="23"/>
  <c r="CB141" i="23"/>
  <c r="CC142" i="23"/>
  <c r="CA140" i="23"/>
  <c r="BD145" i="23"/>
  <c r="AX139" i="23"/>
  <c r="AY140" i="23"/>
  <c r="AZ141" i="23"/>
  <c r="BE146" i="23"/>
  <c r="BE148" i="23" s="1"/>
  <c r="BC144" i="23"/>
  <c r="BB143" i="23"/>
  <c r="BA142" i="23"/>
  <c r="W140" i="23"/>
  <c r="AC146" i="23"/>
  <c r="AC148" i="23" s="1"/>
  <c r="V139" i="23"/>
  <c r="AA144" i="23"/>
  <c r="Y142" i="23"/>
  <c r="X141" i="23"/>
  <c r="AB145" i="23"/>
  <c r="Z143" i="23"/>
  <c r="CB139" i="23"/>
  <c r="CC140" i="23"/>
  <c r="BF145" i="23"/>
  <c r="BA140" i="23"/>
  <c r="BB141" i="23"/>
  <c r="BC142" i="23"/>
  <c r="AZ139" i="23"/>
  <c r="BE144" i="23"/>
  <c r="BG146" i="23"/>
  <c r="BG148" i="23" s="1"/>
  <c r="BD143" i="23"/>
  <c r="X139" i="23"/>
  <c r="AC144" i="23"/>
  <c r="Z141" i="23"/>
  <c r="AA142" i="23"/>
  <c r="AD145" i="23"/>
  <c r="Y140" i="23"/>
  <c r="AE146" i="23"/>
  <c r="AE148" i="23" s="1"/>
  <c r="AB143" i="23"/>
  <c r="M141" i="23"/>
  <c r="Q145" i="23"/>
  <c r="N142" i="23"/>
  <c r="K139" i="23"/>
  <c r="K147" i="23" s="1"/>
  <c r="L140" i="23"/>
  <c r="O143" i="23"/>
  <c r="R146" i="23"/>
  <c r="R148" i="23" s="1"/>
  <c r="P144" i="23"/>
  <c r="BH145" i="23"/>
  <c r="BF143" i="23"/>
  <c r="BC140" i="23"/>
  <c r="BI146" i="23"/>
  <c r="BI148" i="23" s="1"/>
  <c r="BB139" i="23"/>
  <c r="BG144" i="23"/>
  <c r="BE142" i="23"/>
  <c r="BD141" i="23"/>
  <c r="AK146" i="23"/>
  <c r="AK148" i="23" s="1"/>
  <c r="AE140" i="23"/>
  <c r="AI144" i="23"/>
  <c r="AD139" i="23"/>
  <c r="AG142" i="23"/>
  <c r="AF141" i="23"/>
  <c r="AJ145" i="23"/>
  <c r="AH143" i="23"/>
  <c r="AR145" i="23"/>
  <c r="AN141" i="23"/>
  <c r="AM140" i="23"/>
  <c r="AP143" i="23"/>
  <c r="AL139" i="23"/>
  <c r="AS146" i="23"/>
  <c r="AS148" i="23" s="1"/>
  <c r="AO142" i="23"/>
  <c r="AQ144" i="23"/>
  <c r="AA140" i="23"/>
  <c r="AC142" i="23"/>
  <c r="AF145" i="23"/>
  <c r="AE144" i="23"/>
  <c r="AG146" i="23"/>
  <c r="AG148" i="23" s="1"/>
  <c r="AD143" i="23"/>
  <c r="Z139" i="23"/>
  <c r="AB141" i="23"/>
  <c r="BA145" i="23"/>
  <c r="AW141" i="23"/>
  <c r="AX142" i="23"/>
  <c r="AZ144" i="23"/>
  <c r="AU139" i="23"/>
  <c r="AY143" i="23"/>
  <c r="BB146" i="23"/>
  <c r="BB148" i="23" s="1"/>
  <c r="AV140" i="23"/>
  <c r="BS141" i="23"/>
  <c r="BU143" i="23"/>
  <c r="BT142" i="23"/>
  <c r="BR140" i="23"/>
  <c r="BV144" i="23"/>
  <c r="BW145" i="23"/>
  <c r="BX146" i="23"/>
  <c r="BX148" i="23" s="1"/>
  <c r="BQ139" i="23"/>
  <c r="AS143" i="23"/>
  <c r="AQ141" i="23"/>
  <c r="AU145" i="23"/>
  <c r="AT144" i="23"/>
  <c r="AR142" i="23"/>
  <c r="AO139" i="23"/>
  <c r="AP140" i="23"/>
  <c r="AV146" i="23"/>
  <c r="AV148" i="23" s="1"/>
  <c r="AC139" i="23"/>
  <c r="AG143" i="23"/>
  <c r="AF142" i="23"/>
  <c r="AI145" i="23"/>
  <c r="AJ146" i="23"/>
  <c r="AJ148" i="23" s="1"/>
  <c r="AH144" i="23"/>
  <c r="AD140" i="23"/>
  <c r="AE141" i="23"/>
  <c r="BN146" i="23"/>
  <c r="BN148" i="23" s="1"/>
  <c r="BJ142" i="23"/>
  <c r="BH140" i="23"/>
  <c r="BK143" i="23"/>
  <c r="BL144" i="23"/>
  <c r="BG139" i="23"/>
  <c r="BM145" i="23"/>
  <c r="BI141" i="23"/>
  <c r="T146" i="23"/>
  <c r="T148" i="23" s="1"/>
  <c r="R144" i="23"/>
  <c r="N140" i="23"/>
  <c r="M139" i="23"/>
  <c r="Q143" i="23"/>
  <c r="S145" i="23"/>
  <c r="O141" i="23"/>
  <c r="P142" i="23"/>
  <c r="X140" i="23"/>
  <c r="AC145" i="23"/>
  <c r="AA143" i="23"/>
  <c r="Y141" i="23"/>
  <c r="AD146" i="23"/>
  <c r="AD148" i="23" s="1"/>
  <c r="Z142" i="23"/>
  <c r="AB144" i="23"/>
  <c r="W139" i="23"/>
  <c r="BE140" i="23"/>
  <c r="BD139" i="23"/>
  <c r="BK146" i="23"/>
  <c r="BK148" i="23" s="1"/>
  <c r="BI144" i="23"/>
  <c r="BF141" i="23"/>
  <c r="BH143" i="23"/>
  <c r="BJ145" i="23"/>
  <c r="BG142" i="23"/>
  <c r="AD141" i="23"/>
  <c r="AH145" i="23"/>
  <c r="AC140" i="23"/>
  <c r="AE142" i="23"/>
  <c r="AI146" i="23"/>
  <c r="AI148" i="23" s="1"/>
  <c r="AF143" i="23"/>
  <c r="AB139" i="23"/>
  <c r="AG144" i="23"/>
  <c r="AN140" i="23"/>
  <c r="AQ143" i="23"/>
  <c r="AP142" i="23"/>
  <c r="AT146" i="23"/>
  <c r="AT148" i="23" s="1"/>
  <c r="AO141" i="23"/>
  <c r="AS145" i="23"/>
  <c r="AM139" i="23"/>
  <c r="AR144" i="23"/>
  <c r="AY145" i="23"/>
  <c r="AS139" i="23"/>
  <c r="AT140" i="23"/>
  <c r="AW143" i="23"/>
  <c r="AX144" i="23"/>
  <c r="AV142" i="23"/>
  <c r="AZ146" i="23"/>
  <c r="AZ148" i="23" s="1"/>
  <c r="AU141" i="23"/>
  <c r="W145" i="23"/>
  <c r="V144" i="23"/>
  <c r="U143" i="23"/>
  <c r="R140" i="23"/>
  <c r="S141" i="23"/>
  <c r="T142" i="23"/>
  <c r="X146" i="23"/>
  <c r="X148" i="23" s="1"/>
  <c r="Q139" i="23"/>
  <c r="AM143" i="23"/>
  <c r="AN144" i="23"/>
  <c r="AK141" i="23"/>
  <c r="AL142" i="23"/>
  <c r="AI139" i="23"/>
  <c r="AO145" i="23"/>
  <c r="AP146" i="23"/>
  <c r="AP148" i="23" s="1"/>
  <c r="AJ140" i="23"/>
  <c r="BL143" i="23"/>
  <c r="BH139" i="23"/>
  <c r="BJ141" i="23"/>
  <c r="BM144" i="23"/>
  <c r="BN145" i="23"/>
  <c r="BK142" i="23"/>
  <c r="BI140" i="23"/>
  <c r="BO146" i="23"/>
  <c r="BO148" i="23" s="1"/>
  <c r="BM140" i="23"/>
  <c r="BN141" i="23"/>
  <c r="BR145" i="23"/>
  <c r="BO142" i="23"/>
  <c r="BS146" i="23"/>
  <c r="BS148" i="23" s="1"/>
  <c r="BQ144" i="23"/>
  <c r="BP143" i="23"/>
  <c r="BL139" i="23"/>
  <c r="AR146" i="23"/>
  <c r="AR148" i="23" s="1"/>
  <c r="AL140" i="23"/>
  <c r="AM141" i="23"/>
  <c r="AK139" i="23"/>
  <c r="AQ145" i="23"/>
  <c r="AN142" i="23"/>
  <c r="AP144" i="23"/>
  <c r="AO143" i="23"/>
  <c r="AI142" i="23"/>
  <c r="AK144" i="23"/>
  <c r="AH141" i="23"/>
  <c r="AM146" i="23"/>
  <c r="AM148" i="23" s="1"/>
  <c r="AJ143" i="23"/>
  <c r="AL145" i="23"/>
  <c r="AG140" i="23"/>
  <c r="AF139" i="23"/>
  <c r="AF140" i="23"/>
  <c r="AK145" i="23"/>
  <c r="AI143" i="23"/>
  <c r="AE139" i="23"/>
  <c r="AJ144" i="23"/>
  <c r="AH142" i="23"/>
  <c r="AL146" i="23"/>
  <c r="AL148" i="23" s="1"/>
  <c r="AG141" i="23"/>
  <c r="BO144" i="23"/>
  <c r="BJ139" i="23"/>
  <c r="BM142" i="23"/>
  <c r="BL141" i="23"/>
  <c r="BP145" i="23"/>
  <c r="BN143" i="23"/>
  <c r="BQ146" i="23"/>
  <c r="BQ148" i="23" s="1"/>
  <c r="BK140" i="23"/>
  <c r="AL143" i="23"/>
  <c r="AK142" i="23"/>
  <c r="AN145" i="23"/>
  <c r="AH139" i="23"/>
  <c r="AI140" i="23"/>
  <c r="AJ141" i="23"/>
  <c r="AO146" i="23"/>
  <c r="AO148" i="23" s="1"/>
  <c r="AM144" i="23"/>
  <c r="BQ141" i="23"/>
  <c r="BU145" i="23"/>
  <c r="BR142" i="23"/>
  <c r="BO139" i="23"/>
  <c r="BT144" i="23"/>
  <c r="BP140" i="23"/>
  <c r="BS143" i="23"/>
  <c r="BV146" i="23"/>
  <c r="BV148" i="23" s="1"/>
  <c r="AQ146" i="23"/>
  <c r="AQ148" i="23" s="1"/>
  <c r="AJ139" i="23"/>
  <c r="AN143" i="23"/>
  <c r="AK140" i="23"/>
  <c r="AP145" i="23"/>
  <c r="AO144" i="23"/>
  <c r="AM142" i="23"/>
  <c r="AL141" i="23"/>
  <c r="AY146" i="23"/>
  <c r="AY148" i="23" s="1"/>
  <c r="AW144" i="23"/>
  <c r="AS140" i="23"/>
  <c r="AT141" i="23"/>
  <c r="AV143" i="23"/>
  <c r="AU142" i="23"/>
  <c r="AR139" i="23"/>
  <c r="AX145" i="23"/>
  <c r="CB142" i="23"/>
  <c r="BY139" i="23"/>
  <c r="BZ140" i="23"/>
  <c r="CA141" i="23"/>
  <c r="CC143" i="23"/>
  <c r="BA143" i="23"/>
  <c r="AZ142" i="23"/>
  <c r="AX140" i="23"/>
  <c r="AY141" i="23"/>
  <c r="BD146" i="23"/>
  <c r="BD148" i="23" s="1"/>
  <c r="AW139" i="23"/>
  <c r="BB144" i="23"/>
  <c r="BC145" i="23"/>
  <c r="Y143" i="23"/>
  <c r="Z144" i="23"/>
  <c r="AA145" i="23"/>
  <c r="X142" i="23"/>
  <c r="AB146" i="23"/>
  <c r="AB148" i="23" s="1"/>
  <c r="U139" i="23"/>
  <c r="V140" i="23"/>
  <c r="W141" i="23"/>
  <c r="AV144" i="23"/>
  <c r="AQ139" i="23"/>
  <c r="AW145" i="23"/>
  <c r="AS141" i="23"/>
  <c r="AX146" i="23"/>
  <c r="AX148" i="23" s="1"/>
  <c r="AT142" i="23"/>
  <c r="AR140" i="23"/>
  <c r="AU143" i="23"/>
  <c r="AQ111" i="23"/>
  <c r="AQ112" i="23" s="1"/>
  <c r="W111" i="23"/>
  <c r="W112" i="23" s="1"/>
  <c r="AO111" i="23"/>
  <c r="AO112" i="23" s="1"/>
  <c r="BQ111" i="23"/>
  <c r="BQ112" i="23" s="1"/>
  <c r="BZ111" i="23"/>
  <c r="BZ112" i="23" s="1"/>
  <c r="AU111" i="23"/>
  <c r="AU112" i="23" s="1"/>
  <c r="S111" i="23"/>
  <c r="S112" i="23" s="1"/>
  <c r="BS111" i="23"/>
  <c r="BS112" i="23" s="1"/>
  <c r="BJ111" i="23"/>
  <c r="BJ112" i="23" s="1"/>
  <c r="BA111" i="23"/>
  <c r="BA112" i="23" s="1"/>
  <c r="AP111" i="23"/>
  <c r="AP112" i="23" s="1"/>
  <c r="K111" i="23"/>
  <c r="K112" i="23" s="1"/>
  <c r="Y111" i="23"/>
  <c r="Y112" i="23" s="1"/>
  <c r="AM111" i="23"/>
  <c r="AM112" i="23" s="1"/>
  <c r="BB111" i="23"/>
  <c r="BB112" i="23" s="1"/>
  <c r="BI111" i="23"/>
  <c r="BI112" i="23" s="1"/>
  <c r="BE111" i="23"/>
  <c r="BE112" i="23" s="1"/>
  <c r="U111" i="23"/>
  <c r="U112" i="23" s="1"/>
  <c r="AY111" i="23"/>
  <c r="AY112" i="23" s="1"/>
  <c r="AF111" i="23"/>
  <c r="AF112" i="23" s="1"/>
  <c r="R111" i="23"/>
  <c r="R112" i="23" s="1"/>
  <c r="AL111" i="23"/>
  <c r="AL112" i="23" s="1"/>
  <c r="BY111" i="23"/>
  <c r="BY112" i="23" s="1"/>
  <c r="X111" i="23"/>
  <c r="X112" i="23" s="1"/>
  <c r="AE111" i="23"/>
  <c r="AE112" i="23" s="1"/>
  <c r="AC111" i="23"/>
  <c r="AC112" i="23" s="1"/>
  <c r="BT111" i="23"/>
  <c r="BT112" i="23" s="1"/>
  <c r="M111" i="23"/>
  <c r="M112" i="23" s="1"/>
  <c r="N111" i="23"/>
  <c r="N112" i="23" s="1"/>
  <c r="BX111" i="23"/>
  <c r="BX112" i="23" s="1"/>
  <c r="BM111" i="23"/>
  <c r="BM112" i="23" s="1"/>
  <c r="L111" i="23"/>
  <c r="L112" i="23" s="1"/>
  <c r="AK111" i="23"/>
  <c r="AK112" i="23" s="1"/>
  <c r="BC111" i="23"/>
  <c r="BC112" i="23" s="1"/>
  <c r="BP111" i="23"/>
  <c r="BP112" i="23" s="1"/>
  <c r="AZ111" i="23"/>
  <c r="AZ112" i="23" s="1"/>
  <c r="AG111" i="23"/>
  <c r="AG112" i="23" s="1"/>
  <c r="AD111" i="23"/>
  <c r="AD112" i="23" s="1"/>
  <c r="BO111" i="23"/>
  <c r="BO112" i="23" s="1"/>
  <c r="BH111" i="23"/>
  <c r="BH112" i="23" s="1"/>
  <c r="AX111" i="23"/>
  <c r="AX112" i="23" s="1"/>
  <c r="BD111" i="23"/>
  <c r="BD112" i="23" s="1"/>
  <c r="Z111" i="23"/>
  <c r="Z112" i="23" s="1"/>
  <c r="BU111" i="23"/>
  <c r="BU112" i="23" s="1"/>
  <c r="AA111" i="23"/>
  <c r="AA112" i="23" s="1"/>
  <c r="AR111" i="23"/>
  <c r="AR112" i="23" s="1"/>
  <c r="AS111" i="23"/>
  <c r="AS112" i="23" s="1"/>
  <c r="BF111" i="23"/>
  <c r="BF112" i="23" s="1"/>
  <c r="BV111" i="23"/>
  <c r="BV112" i="23" s="1"/>
  <c r="V111" i="23"/>
  <c r="V112" i="23" s="1"/>
  <c r="AV111" i="23"/>
  <c r="AV112" i="23" s="1"/>
  <c r="BL111" i="23"/>
  <c r="BL112" i="23" s="1"/>
  <c r="BW111" i="23"/>
  <c r="BW112" i="23" s="1"/>
  <c r="CD121" i="23" s="1"/>
  <c r="CD123" i="23" s="1"/>
  <c r="AW111" i="23"/>
  <c r="AW112" i="23" s="1"/>
  <c r="AN111" i="23"/>
  <c r="AN112" i="23" s="1"/>
  <c r="AT111" i="23"/>
  <c r="AT112" i="23" s="1"/>
  <c r="P111" i="23"/>
  <c r="P112" i="23" s="1"/>
  <c r="BR111" i="23"/>
  <c r="BR112" i="23" s="1"/>
  <c r="AI111" i="23"/>
  <c r="AI112" i="23" s="1"/>
  <c r="T111" i="23"/>
  <c r="T112" i="23" s="1"/>
  <c r="AB111" i="23"/>
  <c r="AB112" i="23" s="1"/>
  <c r="BN111" i="23"/>
  <c r="BN112" i="23" s="1"/>
  <c r="CB111" i="23"/>
  <c r="CB112" i="23" s="1"/>
  <c r="O111" i="23"/>
  <c r="O112" i="23" s="1"/>
  <c r="AJ111" i="23"/>
  <c r="AJ112" i="23" s="1"/>
  <c r="CA111" i="23"/>
  <c r="CA112" i="23" s="1"/>
  <c r="BG111" i="23"/>
  <c r="BG112" i="23" s="1"/>
  <c r="Q111" i="23"/>
  <c r="Q112" i="23" s="1"/>
  <c r="AH111" i="23"/>
  <c r="AH112" i="23" s="1"/>
  <c r="CC111" i="23"/>
  <c r="CC112" i="23" s="1"/>
  <c r="BK111" i="23"/>
  <c r="BK112" i="23" s="1"/>
  <c r="BY12" i="23"/>
  <c r="CA14" i="23"/>
  <c r="BZ13" i="23"/>
  <c r="BY16" i="23"/>
  <c r="CA18" i="23"/>
  <c r="BZ17" i="23"/>
  <c r="BX15" i="23"/>
  <c r="BY19" i="23"/>
  <c r="BY21" i="23" s="1"/>
  <c r="CA14" i="4" s="1"/>
  <c r="BZ12" i="23"/>
  <c r="CA13" i="23"/>
  <c r="AM58" i="23" l="1"/>
  <c r="BX18" i="23"/>
  <c r="BT14" i="23"/>
  <c r="AR12" i="23"/>
  <c r="BX12" i="23"/>
  <c r="BW17" i="23"/>
  <c r="BS13" i="23"/>
  <c r="BV16" i="23"/>
  <c r="BU15" i="23"/>
  <c r="AL32" i="23"/>
  <c r="BT13" i="23"/>
  <c r="T84" i="23"/>
  <c r="T170" i="23" s="1"/>
  <c r="V46" i="4" s="1"/>
  <c r="CF147" i="23"/>
  <c r="CC114" i="23"/>
  <c r="CG118" i="23"/>
  <c r="CJ121" i="23"/>
  <c r="CJ123" i="23" s="1"/>
  <c r="CI120" i="23"/>
  <c r="CI122" i="23" s="1"/>
  <c r="CH119" i="23"/>
  <c r="CD115" i="23"/>
  <c r="CE116" i="23"/>
  <c r="CF117" i="23"/>
  <c r="CD118" i="23"/>
  <c r="CG121" i="23"/>
  <c r="CG123" i="23" s="1"/>
  <c r="CF120" i="23"/>
  <c r="CE119" i="23"/>
  <c r="BC12" i="23"/>
  <c r="AY17" i="23"/>
  <c r="AW15" i="23"/>
  <c r="CA12" i="23"/>
  <c r="CB13" i="23"/>
  <c r="CD15" i="23"/>
  <c r="CC14" i="23"/>
  <c r="CG18" i="23"/>
  <c r="CG20" i="23" s="1"/>
  <c r="CI9" i="4" s="1"/>
  <c r="CH19" i="23"/>
  <c r="CH21" i="23" s="1"/>
  <c r="CJ14" i="4" s="1"/>
  <c r="CF17" i="23"/>
  <c r="CF20" i="23" s="1"/>
  <c r="CH9" i="4" s="1"/>
  <c r="CE16" i="23"/>
  <c r="CE20" i="23" s="1"/>
  <c r="CG9" i="4" s="1"/>
  <c r="BW12" i="23"/>
  <c r="CB17" i="23"/>
  <c r="CD19" i="23"/>
  <c r="CD21" i="23" s="1"/>
  <c r="CF14" i="4" s="1"/>
  <c r="CC18" i="23"/>
  <c r="CE147" i="23"/>
  <c r="AQ13" i="23"/>
  <c r="BG16" i="23"/>
  <c r="AV14" i="23"/>
  <c r="AT12" i="23"/>
  <c r="BP19" i="23"/>
  <c r="BP21" i="23" s="1"/>
  <c r="BR14" i="4" s="1"/>
  <c r="BW13" i="23"/>
  <c r="CB18" i="23"/>
  <c r="CC19" i="23"/>
  <c r="CC21" i="23" s="1"/>
  <c r="CE14" i="4" s="1"/>
  <c r="CD147" i="23"/>
  <c r="CF119" i="23"/>
  <c r="CD117" i="23"/>
  <c r="CE118" i="23"/>
  <c r="CH121" i="23"/>
  <c r="CH123" i="23" s="1"/>
  <c r="CG120" i="23"/>
  <c r="CH120" i="23"/>
  <c r="CG119" i="23"/>
  <c r="CD116" i="23"/>
  <c r="CE117" i="23"/>
  <c r="CI121" i="23"/>
  <c r="CI123" i="23" s="1"/>
  <c r="CF118" i="23"/>
  <c r="CF121" i="23"/>
  <c r="CF123" i="23" s="1"/>
  <c r="CE120" i="23"/>
  <c r="CD119" i="23"/>
  <c r="AS15" i="23"/>
  <c r="AI15" i="23"/>
  <c r="AZ18" i="23"/>
  <c r="BS19" i="23"/>
  <c r="BS21" i="23" s="1"/>
  <c r="BU14" i="4" s="1"/>
  <c r="CG147" i="23"/>
  <c r="CH147" i="23"/>
  <c r="CD120" i="23"/>
  <c r="CE121" i="23"/>
  <c r="CE123" i="23" s="1"/>
  <c r="CA15" i="23"/>
  <c r="CB16" i="23"/>
  <c r="CC17" i="23"/>
  <c r="CD18" i="23"/>
  <c r="CE19" i="23"/>
  <c r="CE21" i="23" s="1"/>
  <c r="CG14" i="4" s="1"/>
  <c r="D87" i="21"/>
  <c r="D28" i="21"/>
  <c r="S78" i="4"/>
  <c r="S50" i="4"/>
  <c r="AR19" i="23"/>
  <c r="AR21" i="23" s="1"/>
  <c r="AT14" i="4" s="1"/>
  <c r="AL13" i="23"/>
  <c r="AP18" i="23"/>
  <c r="AF12" i="23"/>
  <c r="AA16" i="23"/>
  <c r="AS14" i="23"/>
  <c r="BK19" i="23"/>
  <c r="BK21" i="23" s="1"/>
  <c r="BM14" i="4" s="1"/>
  <c r="N16" i="23"/>
  <c r="BQ12" i="23"/>
  <c r="BZ18" i="23"/>
  <c r="AJ14" i="23"/>
  <c r="AR17" i="23"/>
  <c r="AF15" i="23"/>
  <c r="P12" i="23"/>
  <c r="AH17" i="23"/>
  <c r="O17" i="23"/>
  <c r="BW15" i="23"/>
  <c r="AR13" i="23"/>
  <c r="AH12" i="23"/>
  <c r="AQ16" i="23"/>
  <c r="S18" i="23"/>
  <c r="T16" i="23"/>
  <c r="Q19" i="23"/>
  <c r="Q21" i="23" s="1"/>
  <c r="S14" i="4" s="1"/>
  <c r="M15" i="23"/>
  <c r="BV17" i="23"/>
  <c r="BT15" i="23"/>
  <c r="BT20" i="23" s="1"/>
  <c r="BV9" i="4" s="1"/>
  <c r="BV14" i="23"/>
  <c r="AQ12" i="23"/>
  <c r="AQ20" i="23" s="1"/>
  <c r="AS9" i="4" s="1"/>
  <c r="AX19" i="23"/>
  <c r="AX21" i="23" s="1"/>
  <c r="AZ14" i="4" s="1"/>
  <c r="AN18" i="23"/>
  <c r="AO19" i="23"/>
  <c r="AO21" i="23" s="1"/>
  <c r="AQ14" i="4" s="1"/>
  <c r="AM12" i="23"/>
  <c r="AN13" i="23"/>
  <c r="AC12" i="23"/>
  <c r="AE14" i="23"/>
  <c r="Q13" i="23"/>
  <c r="U17" i="23"/>
  <c r="BX16" i="23"/>
  <c r="BY15" i="23"/>
  <c r="BY17" i="23"/>
  <c r="BZ16" i="23"/>
  <c r="BV12" i="23"/>
  <c r="J12" i="23"/>
  <c r="L14" i="23"/>
  <c r="BU16" i="23"/>
  <c r="BR13" i="23"/>
  <c r="BR20" i="23" s="1"/>
  <c r="BT9" i="4" s="1"/>
  <c r="BU13" i="23"/>
  <c r="AW18" i="23"/>
  <c r="AT15" i="23"/>
  <c r="AM17" i="23"/>
  <c r="AL16" i="23"/>
  <c r="AS18" i="23"/>
  <c r="AT19" i="23"/>
  <c r="AT21" i="23" s="1"/>
  <c r="AV14" i="4" s="1"/>
  <c r="AJ19" i="23"/>
  <c r="AJ21" i="23" s="1"/>
  <c r="AL14" i="4" s="1"/>
  <c r="AI18" i="23"/>
  <c r="S15" i="23"/>
  <c r="W19" i="23"/>
  <c r="W21" i="23" s="1"/>
  <c r="Y14" i="4" s="1"/>
  <c r="BX19" i="23"/>
  <c r="BX21" i="23" s="1"/>
  <c r="BZ14" i="4" s="1"/>
  <c r="CA19" i="23"/>
  <c r="CA21" i="23" s="1"/>
  <c r="CC14" i="4" s="1"/>
  <c r="CA17" i="23"/>
  <c r="BX14" i="23"/>
  <c r="K13" i="23"/>
  <c r="BW18" i="23"/>
  <c r="AU16" i="23"/>
  <c r="AI13" i="23"/>
  <c r="AO14" i="23"/>
  <c r="AD13" i="23"/>
  <c r="R14" i="23"/>
  <c r="AP12" i="23"/>
  <c r="BI18" i="23"/>
  <c r="AN15" i="23"/>
  <c r="AL18" i="23"/>
  <c r="AK13" i="23"/>
  <c r="BN17" i="23"/>
  <c r="BM13" i="23"/>
  <c r="Z15" i="23"/>
  <c r="AJ12" i="23"/>
  <c r="BJ13" i="23"/>
  <c r="BL12" i="23"/>
  <c r="Y14" i="23"/>
  <c r="BY13" i="23"/>
  <c r="AR14" i="23"/>
  <c r="BF15" i="23"/>
  <c r="AP17" i="23"/>
  <c r="AH14" i="23"/>
  <c r="AL14" i="23"/>
  <c r="BL15" i="23"/>
  <c r="BQ17" i="23"/>
  <c r="W12" i="23"/>
  <c r="V14" i="23"/>
  <c r="BH19" i="23"/>
  <c r="BH21" i="23" s="1"/>
  <c r="BJ14" i="4" s="1"/>
  <c r="N15" i="23"/>
  <c r="BH14" i="23"/>
  <c r="BB13" i="23"/>
  <c r="W17" i="23"/>
  <c r="R19" i="23"/>
  <c r="R21" i="23" s="1"/>
  <c r="T14" i="4" s="1"/>
  <c r="BI14" i="23"/>
  <c r="BJ16" i="23"/>
  <c r="BD12" i="23"/>
  <c r="V16" i="23"/>
  <c r="T19" i="23"/>
  <c r="T21" i="23" s="1"/>
  <c r="V14" i="4" s="1"/>
  <c r="BJ15" i="23"/>
  <c r="Y17" i="23"/>
  <c r="BF17" i="23"/>
  <c r="T14" i="23"/>
  <c r="Q16" i="23"/>
  <c r="H13" i="23"/>
  <c r="H20" i="23" s="1"/>
  <c r="J9" i="4" s="1"/>
  <c r="BI15" i="23"/>
  <c r="O16" i="23"/>
  <c r="BM18" i="23"/>
  <c r="BG13" i="23"/>
  <c r="BM19" i="23"/>
  <c r="BM21" i="23" s="1"/>
  <c r="BO14" i="4" s="1"/>
  <c r="AV18" i="23"/>
  <c r="AW19" i="23"/>
  <c r="AW21" i="23" s="1"/>
  <c r="AY14" i="4" s="1"/>
  <c r="U13" i="23"/>
  <c r="Z18" i="23"/>
  <c r="BH17" i="23"/>
  <c r="BD13" i="23"/>
  <c r="BE16" i="23"/>
  <c r="BA12" i="23"/>
  <c r="AO16" i="23"/>
  <c r="AK12" i="23"/>
  <c r="BE13" i="23"/>
  <c r="BH16" i="23"/>
  <c r="AK17" i="23"/>
  <c r="AG13" i="23"/>
  <c r="AG20" i="23" s="1"/>
  <c r="AI9" i="4" s="1"/>
  <c r="I14" i="23"/>
  <c r="I20" i="23" s="1"/>
  <c r="K9" i="4" s="1"/>
  <c r="M18" i="23"/>
  <c r="R12" i="23"/>
  <c r="X18" i="23"/>
  <c r="AM15" i="23"/>
  <c r="AQ19" i="23"/>
  <c r="AQ21" i="23" s="1"/>
  <c r="AS14" i="4" s="1"/>
  <c r="K12" i="23"/>
  <c r="M14" i="23"/>
  <c r="BO18" i="23"/>
  <c r="BK14" i="23"/>
  <c r="R17" i="23"/>
  <c r="P15" i="23"/>
  <c r="BP16" i="23"/>
  <c r="BO15" i="23"/>
  <c r="BH13" i="23"/>
  <c r="BG12" i="23"/>
  <c r="AC18" i="23"/>
  <c r="AB17" i="23"/>
  <c r="N19" i="23"/>
  <c r="N21" i="23" s="1"/>
  <c r="P14" i="4" s="1"/>
  <c r="BF12" i="23"/>
  <c r="T12" i="23"/>
  <c r="BD15" i="23"/>
  <c r="BI17" i="23"/>
  <c r="BG15" i="23"/>
  <c r="L17" i="23"/>
  <c r="U15" i="23"/>
  <c r="P17" i="23"/>
  <c r="N13" i="23"/>
  <c r="BN19" i="23"/>
  <c r="BN21" i="23" s="1"/>
  <c r="BP14" i="4" s="1"/>
  <c r="BK17" i="23"/>
  <c r="AU17" i="23"/>
  <c r="W15" i="23"/>
  <c r="BJ19" i="23"/>
  <c r="BJ21" i="23" s="1"/>
  <c r="BL14" i="4" s="1"/>
  <c r="BC14" i="23"/>
  <c r="AM14" i="23"/>
  <c r="BF14" i="23"/>
  <c r="AJ16" i="23"/>
  <c r="K16" i="23"/>
  <c r="J15" i="23"/>
  <c r="J20" i="23" s="1"/>
  <c r="L9" i="4" s="1"/>
  <c r="S13" i="23"/>
  <c r="AN16" i="23"/>
  <c r="L13" i="23"/>
  <c r="BI12" i="23"/>
  <c r="M12" i="23"/>
  <c r="BN14" i="23"/>
  <c r="BK16" i="23"/>
  <c r="BK20" i="23" s="1"/>
  <c r="BM9" i="4" s="1"/>
  <c r="AD19" i="23"/>
  <c r="AD21" i="23" s="1"/>
  <c r="AF14" i="4" s="1"/>
  <c r="BX13" i="23"/>
  <c r="AF18" i="23"/>
  <c r="AB19" i="23"/>
  <c r="AB21" i="23" s="1"/>
  <c r="AD14" i="4" s="1"/>
  <c r="AG19" i="23"/>
  <c r="AG21" i="23" s="1"/>
  <c r="AI14" i="4" s="1"/>
  <c r="BC17" i="23"/>
  <c r="AX17" i="23"/>
  <c r="AF17" i="23"/>
  <c r="BB16" i="23"/>
  <c r="AV15" i="23"/>
  <c r="BX17" i="23"/>
  <c r="AC14" i="23"/>
  <c r="V13" i="23"/>
  <c r="BS12" i="23"/>
  <c r="BS20" i="23" s="1"/>
  <c r="BU9" i="4" s="1"/>
  <c r="AV16" i="23"/>
  <c r="BZ15" i="23"/>
  <c r="BZ19" i="23"/>
  <c r="BZ21" i="23" s="1"/>
  <c r="CB14" i="4" s="1"/>
  <c r="AA13" i="23"/>
  <c r="AD16" i="23"/>
  <c r="AE16" i="23"/>
  <c r="AB13" i="23"/>
  <c r="X15" i="23"/>
  <c r="Z17" i="23"/>
  <c r="AY13" i="23"/>
  <c r="BA15" i="23"/>
  <c r="BU14" i="23"/>
  <c r="AS12" i="23"/>
  <c r="AU14" i="23"/>
  <c r="AS13" i="23"/>
  <c r="AW17" i="23"/>
  <c r="BY18" i="23"/>
  <c r="AE17" i="23"/>
  <c r="AC15" i="23"/>
  <c r="AH19" i="23"/>
  <c r="AH21" i="23" s="1"/>
  <c r="AJ14" i="4" s="1"/>
  <c r="AA12" i="23"/>
  <c r="Y16" i="23"/>
  <c r="U12" i="23"/>
  <c r="AZ14" i="23"/>
  <c r="AZ20" i="23" s="1"/>
  <c r="BB9" i="4" s="1"/>
  <c r="AX12" i="23"/>
  <c r="BW16" i="23"/>
  <c r="AZ19" i="23"/>
  <c r="AZ21" i="23" s="1"/>
  <c r="BB14" i="4" s="1"/>
  <c r="AY18" i="23"/>
  <c r="AU15" i="23"/>
  <c r="AY19" i="23"/>
  <c r="AY21" i="23" s="1"/>
  <c r="BA14" i="4" s="1"/>
  <c r="CA16" i="23"/>
  <c r="BY14" i="23"/>
  <c r="AB14" i="23"/>
  <c r="AD15" i="23"/>
  <c r="W14" i="23"/>
  <c r="BD18" i="23"/>
  <c r="AT13" i="23"/>
  <c r="AT14" i="23"/>
  <c r="T37" i="24"/>
  <c r="T38" i="24" s="1"/>
  <c r="T47" i="4"/>
  <c r="M65" i="24"/>
  <c r="M64" i="24"/>
  <c r="U46" i="4"/>
  <c r="I15" i="26"/>
  <c r="I16" i="26"/>
  <c r="K85" i="4" s="1"/>
  <c r="BY147" i="23"/>
  <c r="M147" i="23"/>
  <c r="CB147" i="23"/>
  <c r="BD147" i="23"/>
  <c r="BO147" i="23"/>
  <c r="AE147" i="23"/>
  <c r="Q147" i="23"/>
  <c r="U147" i="23"/>
  <c r="AJ147" i="23"/>
  <c r="BJ147" i="23"/>
  <c r="BH147" i="23"/>
  <c r="AS147" i="23"/>
  <c r="AB147" i="23"/>
  <c r="Z147" i="23"/>
  <c r="S147" i="23"/>
  <c r="BS147" i="23"/>
  <c r="R147" i="23"/>
  <c r="BV147" i="23"/>
  <c r="O147" i="23"/>
  <c r="AP147" i="23"/>
  <c r="BR147" i="23"/>
  <c r="BF147" i="23"/>
  <c r="BA147" i="23"/>
  <c r="BC147" i="23"/>
  <c r="AI115" i="23"/>
  <c r="AN120" i="23"/>
  <c r="AL118" i="23"/>
  <c r="AK117" i="23"/>
  <c r="AH114" i="23"/>
  <c r="AO121" i="23"/>
  <c r="AO123" i="23" s="1"/>
  <c r="AM119" i="23"/>
  <c r="AJ116" i="23"/>
  <c r="AD116" i="23"/>
  <c r="AE117" i="23"/>
  <c r="AB114" i="23"/>
  <c r="AF118" i="23"/>
  <c r="AG119" i="23"/>
  <c r="AI121" i="23"/>
  <c r="AI123" i="23" s="1"/>
  <c r="AC115" i="23"/>
  <c r="AH120" i="23"/>
  <c r="CB119" i="23"/>
  <c r="BW114" i="23"/>
  <c r="BY116" i="23"/>
  <c r="BX115" i="23"/>
  <c r="CC120" i="23"/>
  <c r="CA118" i="23"/>
  <c r="BZ117" i="23"/>
  <c r="AD117" i="23"/>
  <c r="AE118" i="23"/>
  <c r="AF119" i="23"/>
  <c r="AH121" i="23"/>
  <c r="AH123" i="23" s="1"/>
  <c r="AC116" i="23"/>
  <c r="AA114" i="23"/>
  <c r="AB115" i="23"/>
  <c r="AG120" i="23"/>
  <c r="AH115" i="23"/>
  <c r="AG114" i="23"/>
  <c r="AI116" i="23"/>
  <c r="AN121" i="23"/>
  <c r="AN123" i="23" s="1"/>
  <c r="AK118" i="23"/>
  <c r="AM120" i="23"/>
  <c r="AL119" i="23"/>
  <c r="AJ117" i="23"/>
  <c r="O115" i="23"/>
  <c r="P116" i="23"/>
  <c r="Q117" i="23"/>
  <c r="S119" i="23"/>
  <c r="U121" i="23"/>
  <c r="U123" i="23" s="1"/>
  <c r="T120" i="23"/>
  <c r="R118" i="23"/>
  <c r="N114" i="23"/>
  <c r="R114" i="23"/>
  <c r="U117" i="23"/>
  <c r="V118" i="23"/>
  <c r="W119" i="23"/>
  <c r="X120" i="23"/>
  <c r="T116" i="23"/>
  <c r="S115" i="23"/>
  <c r="Y121" i="23"/>
  <c r="Y123" i="23" s="1"/>
  <c r="Z115" i="23"/>
  <c r="AC118" i="23"/>
  <c r="AF121" i="23"/>
  <c r="AF123" i="23" s="1"/>
  <c r="Y114" i="23"/>
  <c r="AD119" i="23"/>
  <c r="AA116" i="23"/>
  <c r="AE120" i="23"/>
  <c r="AB117" i="23"/>
  <c r="CA115" i="23"/>
  <c r="BZ114" i="23"/>
  <c r="CB116" i="23"/>
  <c r="CC117" i="23"/>
  <c r="AA147" i="23"/>
  <c r="V119" i="23"/>
  <c r="Q114" i="23"/>
  <c r="R115" i="23"/>
  <c r="W120" i="23"/>
  <c r="S116" i="23"/>
  <c r="U118" i="23"/>
  <c r="T117" i="23"/>
  <c r="X121" i="23"/>
  <c r="X123" i="23" s="1"/>
  <c r="R117" i="23"/>
  <c r="P115" i="23"/>
  <c r="T119" i="23"/>
  <c r="S118" i="23"/>
  <c r="O114" i="23"/>
  <c r="V121" i="23"/>
  <c r="V123" i="23" s="1"/>
  <c r="Q116" i="23"/>
  <c r="U120" i="23"/>
  <c r="V116" i="23"/>
  <c r="U115" i="23"/>
  <c r="Z120" i="23"/>
  <c r="W117" i="23"/>
  <c r="X118" i="23"/>
  <c r="Y119" i="23"/>
  <c r="T114" i="23"/>
  <c r="AA121" i="23"/>
  <c r="AA123" i="23" s="1"/>
  <c r="AY119" i="23"/>
  <c r="AV116" i="23"/>
  <c r="AW117" i="23"/>
  <c r="AX118" i="23"/>
  <c r="BA121" i="23"/>
  <c r="BA123" i="23" s="1"/>
  <c r="AU115" i="23"/>
  <c r="AT114" i="23"/>
  <c r="AZ120" i="23"/>
  <c r="BR120" i="23"/>
  <c r="BL114" i="23"/>
  <c r="BP118" i="23"/>
  <c r="BM115" i="23"/>
  <c r="BO117" i="23"/>
  <c r="BN116" i="23"/>
  <c r="BQ119" i="23"/>
  <c r="BS121" i="23"/>
  <c r="BS123" i="23" s="1"/>
  <c r="BH116" i="23"/>
  <c r="BI117" i="23"/>
  <c r="BL120" i="23"/>
  <c r="BF114" i="23"/>
  <c r="BJ118" i="23"/>
  <c r="BK119" i="23"/>
  <c r="BM121" i="23"/>
  <c r="BM123" i="23" s="1"/>
  <c r="BG115" i="23"/>
  <c r="CB121" i="23"/>
  <c r="CB123" i="23" s="1"/>
  <c r="BZ119" i="23"/>
  <c r="BW116" i="23"/>
  <c r="CA120" i="23"/>
  <c r="BY118" i="23"/>
  <c r="BX117" i="23"/>
  <c r="BV115" i="23"/>
  <c r="BU114" i="23"/>
  <c r="BM119" i="23"/>
  <c r="BL118" i="23"/>
  <c r="BH114" i="23"/>
  <c r="BN120" i="23"/>
  <c r="BO121" i="23"/>
  <c r="BO123" i="23" s="1"/>
  <c r="BJ116" i="23"/>
  <c r="BI115" i="23"/>
  <c r="BK117" i="23"/>
  <c r="BD118" i="23"/>
  <c r="BA115" i="23"/>
  <c r="BG121" i="23"/>
  <c r="BG123" i="23" s="1"/>
  <c r="BB116" i="23"/>
  <c r="BE119" i="23"/>
  <c r="AZ114" i="23"/>
  <c r="BF120" i="23"/>
  <c r="BC117" i="23"/>
  <c r="M115" i="23"/>
  <c r="O117" i="23"/>
  <c r="N116" i="23"/>
  <c r="S121" i="23"/>
  <c r="S123" i="23" s="1"/>
  <c r="Q119" i="23"/>
  <c r="L114" i="23"/>
  <c r="P118" i="23"/>
  <c r="R120" i="23"/>
  <c r="S120" i="23"/>
  <c r="Q118" i="23"/>
  <c r="T121" i="23"/>
  <c r="T123" i="23" s="1"/>
  <c r="P117" i="23"/>
  <c r="R119" i="23"/>
  <c r="N115" i="23"/>
  <c r="M114" i="23"/>
  <c r="O116" i="23"/>
  <c r="Y115" i="23"/>
  <c r="AE121" i="23"/>
  <c r="AE123" i="23" s="1"/>
  <c r="X114" i="23"/>
  <c r="AA117" i="23"/>
  <c r="AB118" i="23"/>
  <c r="AD120" i="23"/>
  <c r="Z116" i="23"/>
  <c r="AC119" i="23"/>
  <c r="AG115" i="23"/>
  <c r="AF114" i="23"/>
  <c r="AI117" i="23"/>
  <c r="AK119" i="23"/>
  <c r="AM121" i="23"/>
  <c r="AM123" i="23" s="1"/>
  <c r="AL120" i="23"/>
  <c r="AJ118" i="23"/>
  <c r="AH116" i="23"/>
  <c r="BI114" i="23"/>
  <c r="BL117" i="23"/>
  <c r="BN119" i="23"/>
  <c r="BO120" i="23"/>
  <c r="BK116" i="23"/>
  <c r="BM118" i="23"/>
  <c r="BP121" i="23"/>
  <c r="BP123" i="23" s="1"/>
  <c r="BJ115" i="23"/>
  <c r="K114" i="23"/>
  <c r="K122" i="23" s="1"/>
  <c r="R121" i="23"/>
  <c r="R123" i="23" s="1"/>
  <c r="P119" i="23"/>
  <c r="M116" i="23"/>
  <c r="O118" i="23"/>
  <c r="N117" i="23"/>
  <c r="L115" i="23"/>
  <c r="Q120" i="23"/>
  <c r="BT115" i="23"/>
  <c r="BX119" i="23"/>
  <c r="BZ121" i="23"/>
  <c r="BZ123" i="23" s="1"/>
  <c r="BV117" i="23"/>
  <c r="BW118" i="23"/>
  <c r="BY120" i="23"/>
  <c r="BS114" i="23"/>
  <c r="BU116" i="23"/>
  <c r="BQ114" i="23"/>
  <c r="BS116" i="23"/>
  <c r="BV119" i="23"/>
  <c r="BX121" i="23"/>
  <c r="BX123" i="23" s="1"/>
  <c r="BU118" i="23"/>
  <c r="BT117" i="23"/>
  <c r="BW120" i="23"/>
  <c r="BR115" i="23"/>
  <c r="AI147" i="23"/>
  <c r="BG147" i="23"/>
  <c r="AO147" i="23"/>
  <c r="AX147" i="23"/>
  <c r="T147" i="23"/>
  <c r="AG147" i="23"/>
  <c r="N147" i="23"/>
  <c r="AN147" i="23"/>
  <c r="AM117" i="23"/>
  <c r="AJ114" i="23"/>
  <c r="AK115" i="23"/>
  <c r="AQ121" i="23"/>
  <c r="AQ123" i="23" s="1"/>
  <c r="AP120" i="23"/>
  <c r="AO119" i="23"/>
  <c r="AN118" i="23"/>
  <c r="AL116" i="23"/>
  <c r="S117" i="23"/>
  <c r="W121" i="23"/>
  <c r="W123" i="23" s="1"/>
  <c r="T118" i="23"/>
  <c r="Q115" i="23"/>
  <c r="R116" i="23"/>
  <c r="P114" i="23"/>
  <c r="U119" i="23"/>
  <c r="V120" i="23"/>
  <c r="BY117" i="23"/>
  <c r="BW115" i="23"/>
  <c r="CB120" i="23"/>
  <c r="BV114" i="23"/>
  <c r="BX116" i="23"/>
  <c r="BZ118" i="23"/>
  <c r="CA119" i="23"/>
  <c r="CC121" i="23"/>
  <c r="CC123" i="23" s="1"/>
  <c r="AZ116" i="23"/>
  <c r="AX114" i="23"/>
  <c r="AY115" i="23"/>
  <c r="BA117" i="23"/>
  <c r="BB118" i="23"/>
  <c r="BD120" i="23"/>
  <c r="BE121" i="23"/>
  <c r="BE123" i="23" s="1"/>
  <c r="BC119" i="23"/>
  <c r="AO118" i="23"/>
  <c r="AQ120" i="23"/>
  <c r="AR121" i="23"/>
  <c r="AR123" i="23" s="1"/>
  <c r="AM116" i="23"/>
  <c r="AP119" i="23"/>
  <c r="AN117" i="23"/>
  <c r="AL115" i="23"/>
  <c r="AK114" i="23"/>
  <c r="AF115" i="23"/>
  <c r="AI118" i="23"/>
  <c r="AH117" i="23"/>
  <c r="AG116" i="23"/>
  <c r="AJ119" i="23"/>
  <c r="AK120" i="23"/>
  <c r="AL121" i="23"/>
  <c r="AL123" i="23" s="1"/>
  <c r="AE114" i="23"/>
  <c r="BK120" i="23"/>
  <c r="BI118" i="23"/>
  <c r="BF115" i="23"/>
  <c r="BE114" i="23"/>
  <c r="BL121" i="23"/>
  <c r="BL123" i="23" s="1"/>
  <c r="BG116" i="23"/>
  <c r="BJ119" i="23"/>
  <c r="BH117" i="23"/>
  <c r="BK115" i="23"/>
  <c r="BO119" i="23"/>
  <c r="BP120" i="23"/>
  <c r="BQ121" i="23"/>
  <c r="BQ123" i="23" s="1"/>
  <c r="BJ114" i="23"/>
  <c r="BN118" i="23"/>
  <c r="BL116" i="23"/>
  <c r="BM117" i="23"/>
  <c r="AQ114" i="23"/>
  <c r="AR115" i="23"/>
  <c r="AS116" i="23"/>
  <c r="AV119" i="23"/>
  <c r="AT117" i="23"/>
  <c r="AX121" i="23"/>
  <c r="AX123" i="23" s="1"/>
  <c r="AU118" i="23"/>
  <c r="AW120" i="23"/>
  <c r="V147" i="23"/>
  <c r="BK147" i="23"/>
  <c r="BO118" i="23"/>
  <c r="BQ120" i="23"/>
  <c r="BL115" i="23"/>
  <c r="BN117" i="23"/>
  <c r="BP119" i="23"/>
  <c r="BR121" i="23"/>
  <c r="BR123" i="23" s="1"/>
  <c r="BK114" i="23"/>
  <c r="BM116" i="23"/>
  <c r="BK118" i="23"/>
  <c r="BM120" i="23"/>
  <c r="BL119" i="23"/>
  <c r="BI116" i="23"/>
  <c r="BN121" i="23"/>
  <c r="BN123" i="23" s="1"/>
  <c r="BG114" i="23"/>
  <c r="BJ117" i="23"/>
  <c r="BH115" i="23"/>
  <c r="CC115" i="23"/>
  <c r="CB114" i="23"/>
  <c r="AJ115" i="23"/>
  <c r="AL117" i="23"/>
  <c r="AP121" i="23"/>
  <c r="AP123" i="23" s="1"/>
  <c r="AN119" i="23"/>
  <c r="AO120" i="23"/>
  <c r="AI114" i="23"/>
  <c r="AK116" i="23"/>
  <c r="AM118" i="23"/>
  <c r="AQ117" i="23"/>
  <c r="AU121" i="23"/>
  <c r="AU123" i="23" s="1"/>
  <c r="AT120" i="23"/>
  <c r="AP116" i="23"/>
  <c r="AN114" i="23"/>
  <c r="AS119" i="23"/>
  <c r="AR118" i="23"/>
  <c r="AO115" i="23"/>
  <c r="BA119" i="23"/>
  <c r="BC121" i="23"/>
  <c r="BC123" i="23" s="1"/>
  <c r="AW115" i="23"/>
  <c r="AV114" i="23"/>
  <c r="AX116" i="23"/>
  <c r="AZ118" i="23"/>
  <c r="AY117" i="23"/>
  <c r="BB120" i="23"/>
  <c r="AZ121" i="23"/>
  <c r="AZ123" i="23" s="1"/>
  <c r="AW118" i="23"/>
  <c r="AT115" i="23"/>
  <c r="AV117" i="23"/>
  <c r="AU116" i="23"/>
  <c r="AS114" i="23"/>
  <c r="AY120" i="23"/>
  <c r="AX119" i="23"/>
  <c r="Z114" i="23"/>
  <c r="AB116" i="23"/>
  <c r="AA115" i="23"/>
  <c r="AG121" i="23"/>
  <c r="AG123" i="23" s="1"/>
  <c r="AD118" i="23"/>
  <c r="AE119" i="23"/>
  <c r="AF120" i="23"/>
  <c r="AC117" i="23"/>
  <c r="BQ116" i="23"/>
  <c r="BR117" i="23"/>
  <c r="BS118" i="23"/>
  <c r="BO114" i="23"/>
  <c r="BV121" i="23"/>
  <c r="BV123" i="23" s="1"/>
  <c r="BP115" i="23"/>
  <c r="BU120" i="23"/>
  <c r="BT119" i="23"/>
  <c r="BQ115" i="23"/>
  <c r="BT118" i="23"/>
  <c r="BU119" i="23"/>
  <c r="BS117" i="23"/>
  <c r="BW121" i="23"/>
  <c r="BW123" i="23" s="1"/>
  <c r="BR116" i="23"/>
  <c r="BV120" i="23"/>
  <c r="BP114" i="23"/>
  <c r="BP117" i="23"/>
  <c r="BN115" i="23"/>
  <c r="BM114" i="23"/>
  <c r="BR119" i="23"/>
  <c r="BT121" i="23"/>
  <c r="BT123" i="23" s="1"/>
  <c r="BS120" i="23"/>
  <c r="BO116" i="23"/>
  <c r="BQ118" i="23"/>
  <c r="BV116" i="23"/>
  <c r="BU115" i="23"/>
  <c r="CA121" i="23"/>
  <c r="CA123" i="23" s="1"/>
  <c r="BY119" i="23"/>
  <c r="BT114" i="23"/>
  <c r="BX118" i="23"/>
  <c r="BW117" i="23"/>
  <c r="BZ120" i="23"/>
  <c r="CA116" i="23"/>
  <c r="CC118" i="23"/>
  <c r="CB117" i="23"/>
  <c r="BY114" i="23"/>
  <c r="BZ115" i="23"/>
  <c r="AY114" i="23"/>
  <c r="AZ115" i="23"/>
  <c r="BE120" i="23"/>
  <c r="BB117" i="23"/>
  <c r="BA116" i="23"/>
  <c r="BD119" i="23"/>
  <c r="BF121" i="23"/>
  <c r="BF123" i="23" s="1"/>
  <c r="BC118" i="23"/>
  <c r="BG119" i="23"/>
  <c r="BC115" i="23"/>
  <c r="BH120" i="23"/>
  <c r="BI121" i="23"/>
  <c r="BI123" i="23" s="1"/>
  <c r="BD116" i="23"/>
  <c r="BB114" i="23"/>
  <c r="BF118" i="23"/>
  <c r="BE117" i="23"/>
  <c r="AP114" i="23"/>
  <c r="AQ115" i="23"/>
  <c r="AS117" i="23"/>
  <c r="AU119" i="23"/>
  <c r="AW121" i="23"/>
  <c r="AW123" i="23" s="1"/>
  <c r="AR116" i="23"/>
  <c r="AT118" i="23"/>
  <c r="AV120" i="23"/>
  <c r="V117" i="23"/>
  <c r="T115" i="23"/>
  <c r="Z121" i="23"/>
  <c r="Z123" i="23" s="1"/>
  <c r="U116" i="23"/>
  <c r="W118" i="23"/>
  <c r="S114" i="23"/>
  <c r="X119" i="23"/>
  <c r="Y120" i="23"/>
  <c r="AO114" i="23"/>
  <c r="AV121" i="23"/>
  <c r="AV123" i="23" s="1"/>
  <c r="AP115" i="23"/>
  <c r="AS118" i="23"/>
  <c r="AU120" i="23"/>
  <c r="AR117" i="23"/>
  <c r="AQ116" i="23"/>
  <c r="AT119" i="23"/>
  <c r="AH147" i="23"/>
  <c r="AF147" i="23"/>
  <c r="AK147" i="23"/>
  <c r="BL147" i="23"/>
  <c r="AC147" i="23"/>
  <c r="AU147" i="23"/>
  <c r="AL147" i="23"/>
  <c r="BB147" i="23"/>
  <c r="X147" i="23"/>
  <c r="AZ147" i="23"/>
  <c r="BZ147" i="23"/>
  <c r="AV147" i="23"/>
  <c r="BI147" i="23"/>
  <c r="BW147" i="23"/>
  <c r="AT147" i="23"/>
  <c r="P147" i="23"/>
  <c r="BE147" i="23"/>
  <c r="BU147" i="23"/>
  <c r="AY147" i="23"/>
  <c r="CC116" i="23"/>
  <c r="CB115" i="23"/>
  <c r="CA114" i="23"/>
  <c r="BO115" i="23"/>
  <c r="BU121" i="23"/>
  <c r="BU123" i="23" s="1"/>
  <c r="BT120" i="23"/>
  <c r="BQ117" i="23"/>
  <c r="BP116" i="23"/>
  <c r="BN114" i="23"/>
  <c r="BS119" i="23"/>
  <c r="BR118" i="23"/>
  <c r="BT116" i="23"/>
  <c r="BV118" i="23"/>
  <c r="BY121" i="23"/>
  <c r="BY123" i="23" s="1"/>
  <c r="BS115" i="23"/>
  <c r="BR114" i="23"/>
  <c r="BX120" i="23"/>
  <c r="BW119" i="23"/>
  <c r="BU117" i="23"/>
  <c r="AX115" i="23"/>
  <c r="AZ117" i="23"/>
  <c r="BA118" i="23"/>
  <c r="AW114" i="23"/>
  <c r="BC120" i="23"/>
  <c r="BB119" i="23"/>
  <c r="AY116" i="23"/>
  <c r="BD121" i="23"/>
  <c r="BD123" i="23" s="1"/>
  <c r="V114" i="23"/>
  <c r="AB120" i="23"/>
  <c r="AC121" i="23"/>
  <c r="AC123" i="23" s="1"/>
  <c r="W115" i="23"/>
  <c r="X116" i="23"/>
  <c r="Y117" i="23"/>
  <c r="Z118" i="23"/>
  <c r="AA119" i="23"/>
  <c r="AY121" i="23"/>
  <c r="AY123" i="23" s="1"/>
  <c r="AW119" i="23"/>
  <c r="AV118" i="23"/>
  <c r="AU117" i="23"/>
  <c r="AT116" i="23"/>
  <c r="AR114" i="23"/>
  <c r="AS115" i="23"/>
  <c r="AX120" i="23"/>
  <c r="BI119" i="23"/>
  <c r="BF116" i="23"/>
  <c r="BJ120" i="23"/>
  <c r="BG117" i="23"/>
  <c r="BE115" i="23"/>
  <c r="BK121" i="23"/>
  <c r="BK123" i="23" s="1"/>
  <c r="BD114" i="23"/>
  <c r="BH118" i="23"/>
  <c r="AI119" i="23"/>
  <c r="AK121" i="23"/>
  <c r="AK123" i="23" s="1"/>
  <c r="AE115" i="23"/>
  <c r="AG117" i="23"/>
  <c r="AD114" i="23"/>
  <c r="AF116" i="23"/>
  <c r="AJ120" i="23"/>
  <c r="AH118" i="23"/>
  <c r="BD115" i="23"/>
  <c r="BI120" i="23"/>
  <c r="BG118" i="23"/>
  <c r="BH119" i="23"/>
  <c r="BF117" i="23"/>
  <c r="BC114" i="23"/>
  <c r="BJ121" i="23"/>
  <c r="BJ123" i="23" s="1"/>
  <c r="BE116" i="23"/>
  <c r="CC119" i="23"/>
  <c r="CA117" i="23"/>
  <c r="BZ116" i="23"/>
  <c r="BX114" i="23"/>
  <c r="CB118" i="23"/>
  <c r="BY115" i="23"/>
  <c r="AI120" i="23"/>
  <c r="AH119" i="23"/>
  <c r="AF117" i="23"/>
  <c r="AC114" i="23"/>
  <c r="AE116" i="23"/>
  <c r="AJ121" i="23"/>
  <c r="AJ123" i="23" s="1"/>
  <c r="AD115" i="23"/>
  <c r="AG118" i="23"/>
  <c r="AL114" i="23"/>
  <c r="AR120" i="23"/>
  <c r="AM115" i="23"/>
  <c r="AO117" i="23"/>
  <c r="AQ119" i="23"/>
  <c r="AS121" i="23"/>
  <c r="AS123" i="23" s="1"/>
  <c r="AP118" i="23"/>
  <c r="AN116" i="23"/>
  <c r="X117" i="23"/>
  <c r="Y118" i="23"/>
  <c r="AA120" i="23"/>
  <c r="W116" i="23"/>
  <c r="V115" i="23"/>
  <c r="AB121" i="23"/>
  <c r="AB123" i="23" s="1"/>
  <c r="U114" i="23"/>
  <c r="Z119" i="23"/>
  <c r="AP117" i="23"/>
  <c r="AQ118" i="23"/>
  <c r="AT121" i="23"/>
  <c r="AT123" i="23" s="1"/>
  <c r="AM114" i="23"/>
  <c r="AO116" i="23"/>
  <c r="AR119" i="23"/>
  <c r="AS120" i="23"/>
  <c r="AN115" i="23"/>
  <c r="BF119" i="23"/>
  <c r="BA114" i="23"/>
  <c r="BH121" i="23"/>
  <c r="BH123" i="23" s="1"/>
  <c r="BC116" i="23"/>
  <c r="BG120" i="23"/>
  <c r="BB115" i="23"/>
  <c r="BE118" i="23"/>
  <c r="BD117" i="23"/>
  <c r="AX117" i="23"/>
  <c r="AW116" i="23"/>
  <c r="BB121" i="23"/>
  <c r="BB123" i="23" s="1"/>
  <c r="AU114" i="23"/>
  <c r="BA120" i="23"/>
  <c r="AV115" i="23"/>
  <c r="AY118" i="23"/>
  <c r="AZ119" i="23"/>
  <c r="Z117" i="23"/>
  <c r="AA118" i="23"/>
  <c r="AD121" i="23"/>
  <c r="AD123" i="23" s="1"/>
  <c r="X115" i="23"/>
  <c r="W114" i="23"/>
  <c r="Y116" i="23"/>
  <c r="AB119" i="23"/>
  <c r="AC120" i="23"/>
  <c r="AQ147" i="23"/>
  <c r="AW147" i="23"/>
  <c r="AR147" i="23"/>
  <c r="AM147" i="23"/>
  <c r="W147" i="23"/>
  <c r="BQ147" i="23"/>
  <c r="AD147" i="23"/>
  <c r="CC147" i="23"/>
  <c r="BT147" i="23"/>
  <c r="BX147" i="23"/>
  <c r="BM147" i="23"/>
  <c r="L147" i="23"/>
  <c r="BP147" i="23"/>
  <c r="BN147" i="23"/>
  <c r="Y147" i="23"/>
  <c r="CA147" i="23"/>
  <c r="BP20" i="23"/>
  <c r="BR9" i="4" s="1"/>
  <c r="BJ20" i="23"/>
  <c r="BL9" i="4" s="1"/>
  <c r="BE20" i="23"/>
  <c r="BG9" i="4" s="1"/>
  <c r="BL20" i="23"/>
  <c r="BN9" i="4" s="1"/>
  <c r="AE20" i="23"/>
  <c r="AG9" i="4" s="1"/>
  <c r="C14" i="4" l="1"/>
  <c r="R13" i="26"/>
  <c r="T78" i="4" s="1"/>
  <c r="V37" i="24"/>
  <c r="V38" i="24" s="1"/>
  <c r="V47" i="4"/>
  <c r="T13" i="26" s="1"/>
  <c r="AN58" i="23"/>
  <c r="BU20" i="23"/>
  <c r="BW9" i="4" s="1"/>
  <c r="S20" i="23"/>
  <c r="U9" i="4" s="1"/>
  <c r="BM20" i="23"/>
  <c r="BO9" i="4" s="1"/>
  <c r="BB20" i="23"/>
  <c r="BD9" i="4" s="1"/>
  <c r="V20" i="23"/>
  <c r="X9" i="4" s="1"/>
  <c r="BN20" i="23"/>
  <c r="BP9" i="4" s="1"/>
  <c r="AM20" i="23"/>
  <c r="AO9" i="4" s="1"/>
  <c r="AI20" i="23"/>
  <c r="AK9" i="4" s="1"/>
  <c r="BO20" i="23"/>
  <c r="BQ9" i="4" s="1"/>
  <c r="BW20" i="23"/>
  <c r="BY9" i="4" s="1"/>
  <c r="BZ20" i="23"/>
  <c r="CB9" i="4" s="1"/>
  <c r="O20" i="23"/>
  <c r="Q9" i="4" s="1"/>
  <c r="AL20" i="23"/>
  <c r="AN9" i="4" s="1"/>
  <c r="BY20" i="23"/>
  <c r="CA9" i="4" s="1"/>
  <c r="Z20" i="23"/>
  <c r="AB9" i="4" s="1"/>
  <c r="AM32" i="23"/>
  <c r="AW20" i="23"/>
  <c r="AY9" i="4" s="1"/>
  <c r="Q20" i="23"/>
  <c r="S9" i="4" s="1"/>
  <c r="U84" i="23"/>
  <c r="U170" i="23" s="1"/>
  <c r="W46" i="4" s="1"/>
  <c r="CA20" i="23"/>
  <c r="CC9" i="4" s="1"/>
  <c r="BA20" i="23"/>
  <c r="BC9" i="4" s="1"/>
  <c r="G10" i="27"/>
  <c r="I10" i="27"/>
  <c r="CC20" i="23"/>
  <c r="CE9" i="4" s="1"/>
  <c r="CF122" i="23"/>
  <c r="CD20" i="23"/>
  <c r="CF9" i="4" s="1"/>
  <c r="CE122" i="23"/>
  <c r="AR20" i="23"/>
  <c r="AT9" i="4" s="1"/>
  <c r="CB20" i="23"/>
  <c r="CD9" i="4" s="1"/>
  <c r="CD122" i="23"/>
  <c r="CG122" i="23"/>
  <c r="H10" i="27"/>
  <c r="CH122" i="23"/>
  <c r="T50" i="4"/>
  <c r="W20" i="23"/>
  <c r="Y9" i="4" s="1"/>
  <c r="AO20" i="23"/>
  <c r="AQ9" i="4" s="1"/>
  <c r="BF20" i="23"/>
  <c r="BH9" i="4" s="1"/>
  <c r="AJ20" i="23"/>
  <c r="AL9" i="4" s="1"/>
  <c r="AP20" i="23"/>
  <c r="AR9" i="4" s="1"/>
  <c r="BV20" i="23"/>
  <c r="BX9" i="4" s="1"/>
  <c r="AH20" i="23"/>
  <c r="AJ9" i="4" s="1"/>
  <c r="BQ20" i="23"/>
  <c r="BS9" i="4" s="1"/>
  <c r="L20" i="23"/>
  <c r="N9" i="4" s="1"/>
  <c r="BH20" i="23"/>
  <c r="BJ9" i="4" s="1"/>
  <c r="AV20" i="23"/>
  <c r="AX9" i="4" s="1"/>
  <c r="K20" i="23"/>
  <c r="M9" i="4" s="1"/>
  <c r="AK20" i="23"/>
  <c r="AM9" i="4" s="1"/>
  <c r="AN20" i="23"/>
  <c r="AP9" i="4" s="1"/>
  <c r="AA20" i="23"/>
  <c r="AC9" i="4" s="1"/>
  <c r="BX20" i="23"/>
  <c r="BZ9" i="4" s="1"/>
  <c r="AX20" i="23"/>
  <c r="AZ9" i="4" s="1"/>
  <c r="BI20" i="23"/>
  <c r="BK9" i="4" s="1"/>
  <c r="BG20" i="23"/>
  <c r="BI9" i="4" s="1"/>
  <c r="M20" i="23"/>
  <c r="O9" i="4" s="1"/>
  <c r="Y20" i="23"/>
  <c r="AA9" i="4" s="1"/>
  <c r="AB20" i="23"/>
  <c r="AD9" i="4" s="1"/>
  <c r="BC20" i="23"/>
  <c r="BE9" i="4" s="1"/>
  <c r="BD20" i="23"/>
  <c r="BF9" i="4" s="1"/>
  <c r="R20" i="23"/>
  <c r="T9" i="4" s="1"/>
  <c r="T20" i="23"/>
  <c r="V9" i="4" s="1"/>
  <c r="N20" i="23"/>
  <c r="P9" i="4" s="1"/>
  <c r="AY20" i="23"/>
  <c r="BA9" i="4" s="1"/>
  <c r="AS20" i="23"/>
  <c r="AF20" i="23"/>
  <c r="AH9" i="4" s="1"/>
  <c r="AT20" i="23"/>
  <c r="AV9" i="4" s="1"/>
  <c r="U20" i="23"/>
  <c r="W9" i="4" s="1"/>
  <c r="AU20" i="23"/>
  <c r="AW9" i="4" s="1"/>
  <c r="P20" i="23"/>
  <c r="R9" i="4" s="1"/>
  <c r="E10" i="27"/>
  <c r="X20" i="23"/>
  <c r="Z9" i="4" s="1"/>
  <c r="D10" i="27"/>
  <c r="AD20" i="23"/>
  <c r="AF9" i="4" s="1"/>
  <c r="AC20" i="23"/>
  <c r="AE9" i="4" s="1"/>
  <c r="U47" i="4"/>
  <c r="S13" i="26" s="1"/>
  <c r="C10" i="27"/>
  <c r="N64" i="24"/>
  <c r="N65" i="24"/>
  <c r="J16" i="26"/>
  <c r="L85" i="4" s="1"/>
  <c r="J15" i="26"/>
  <c r="BR122" i="23"/>
  <c r="BT8" i="24" s="1"/>
  <c r="BT9" i="24" s="1"/>
  <c r="BT18" i="24" s="1"/>
  <c r="BT20" i="24" s="1"/>
  <c r="U122" i="23"/>
  <c r="S122" i="23"/>
  <c r="BM122" i="23"/>
  <c r="W122" i="23"/>
  <c r="P122" i="23"/>
  <c r="AL122" i="23"/>
  <c r="AU122" i="23"/>
  <c r="AM122" i="23"/>
  <c r="BN122" i="23"/>
  <c r="BA122" i="23"/>
  <c r="BX122" i="23"/>
  <c r="AW122" i="23"/>
  <c r="CA122" i="23"/>
  <c r="BT122" i="23"/>
  <c r="Z122" i="23"/>
  <c r="AN122" i="23"/>
  <c r="BK122" i="23"/>
  <c r="BS122" i="23"/>
  <c r="X122" i="23"/>
  <c r="M122" i="23"/>
  <c r="BH122" i="23"/>
  <c r="AT122" i="23"/>
  <c r="T122" i="23"/>
  <c r="Y122" i="23"/>
  <c r="N122" i="23"/>
  <c r="AB122" i="23"/>
  <c r="BD122" i="23"/>
  <c r="BY122" i="23"/>
  <c r="BP122" i="23"/>
  <c r="BO122" i="23"/>
  <c r="AV122" i="23"/>
  <c r="CB122" i="23"/>
  <c r="BG122" i="23"/>
  <c r="AX122" i="23"/>
  <c r="AJ122" i="23"/>
  <c r="AF122" i="23"/>
  <c r="L122" i="23"/>
  <c r="AZ122" i="23"/>
  <c r="BL122" i="23"/>
  <c r="Q122" i="23"/>
  <c r="BW122" i="23"/>
  <c r="AC122" i="23"/>
  <c r="BC122" i="23"/>
  <c r="AR122" i="23"/>
  <c r="BB122" i="23"/>
  <c r="CC122" i="23"/>
  <c r="AQ122" i="23"/>
  <c r="BJ122" i="23"/>
  <c r="BQ122" i="23"/>
  <c r="BS8" i="24" s="1"/>
  <c r="BS9" i="24" s="1"/>
  <c r="BI122" i="23"/>
  <c r="O122" i="23"/>
  <c r="BZ122" i="23"/>
  <c r="AG122" i="23"/>
  <c r="AA122" i="23"/>
  <c r="AH122" i="23"/>
  <c r="AD122" i="23"/>
  <c r="V122" i="23"/>
  <c r="AO122" i="23"/>
  <c r="AP122" i="23"/>
  <c r="AY122" i="23"/>
  <c r="AS122" i="23"/>
  <c r="AI122" i="23"/>
  <c r="BE122" i="23"/>
  <c r="AE122" i="23"/>
  <c r="AK122" i="23"/>
  <c r="BV122" i="23"/>
  <c r="BU122" i="23"/>
  <c r="BF122" i="23"/>
  <c r="R122" i="23"/>
  <c r="G7" i="27" l="1"/>
  <c r="I7" i="27"/>
  <c r="V78" i="4"/>
  <c r="V50" i="4"/>
  <c r="W37" i="24"/>
  <c r="W38" i="24" s="1"/>
  <c r="W47" i="4"/>
  <c r="U13" i="26" s="1"/>
  <c r="AO58" i="23"/>
  <c r="U50" i="4"/>
  <c r="V84" i="23"/>
  <c r="V170" i="23" s="1"/>
  <c r="X46" i="4" s="1"/>
  <c r="AN32" i="23"/>
  <c r="H7" i="27"/>
  <c r="AU9" i="4"/>
  <c r="C9" i="4" s="1"/>
  <c r="BY8" i="24"/>
  <c r="BY9" i="24" s="1"/>
  <c r="BY18" i="24" s="1"/>
  <c r="BY20" i="24" s="1"/>
  <c r="U78" i="4"/>
  <c r="B7" i="27"/>
  <c r="BV8" i="24"/>
  <c r="BV9" i="24" s="1"/>
  <c r="BV18" i="24" s="1"/>
  <c r="BV20" i="24" s="1"/>
  <c r="C7" i="27"/>
  <c r="F7" i="27"/>
  <c r="F10" i="27"/>
  <c r="U37" i="24"/>
  <c r="U38" i="24" s="1"/>
  <c r="O64" i="24"/>
  <c r="O65" i="24"/>
  <c r="K15" i="26"/>
  <c r="K16" i="26"/>
  <c r="M85" i="4" s="1"/>
  <c r="BT15" i="24"/>
  <c r="BU8" i="24"/>
  <c r="BU9" i="24" s="1"/>
  <c r="BS18" i="24"/>
  <c r="BS20" i="24" s="1"/>
  <c r="BS15" i="24"/>
  <c r="BW8" i="24"/>
  <c r="BW9" i="24" s="1"/>
  <c r="BY15" i="24"/>
  <c r="BX8" i="24"/>
  <c r="BX9" i="24" s="1"/>
  <c r="BV15" i="24" l="1"/>
  <c r="AP58" i="23"/>
  <c r="X37" i="24"/>
  <c r="X38" i="24" s="1"/>
  <c r="X47" i="4"/>
  <c r="V13" i="26" s="1"/>
  <c r="W78" i="4"/>
  <c r="W50" i="4"/>
  <c r="W84" i="23"/>
  <c r="W170" i="23" s="1"/>
  <c r="Y46" i="4" s="1"/>
  <c r="E7" i="27"/>
  <c r="AO32" i="23"/>
  <c r="D7" i="27"/>
  <c r="P65" i="24"/>
  <c r="P64" i="24"/>
  <c r="L16" i="26"/>
  <c r="N85" i="4" s="1"/>
  <c r="L15" i="26"/>
  <c r="BX52" i="24"/>
  <c r="BX54" i="24" s="1"/>
  <c r="BX56" i="24" s="1"/>
  <c r="BV52" i="24"/>
  <c r="BV54" i="24" s="1"/>
  <c r="BV56" i="24" s="1"/>
  <c r="BT52" i="24"/>
  <c r="BT54" i="24" s="1"/>
  <c r="BT56" i="24" s="1"/>
  <c r="BU15" i="24"/>
  <c r="BU18" i="24"/>
  <c r="BU20" i="24" s="1"/>
  <c r="BU52" i="24"/>
  <c r="BU54" i="24" s="1"/>
  <c r="BU56" i="24" s="1"/>
  <c r="BX18" i="24"/>
  <c r="BX20" i="24" s="1"/>
  <c r="BX15" i="24"/>
  <c r="BW18" i="24"/>
  <c r="BW20" i="24" s="1"/>
  <c r="BW15" i="24"/>
  <c r="BS52" i="24"/>
  <c r="BS54" i="24" s="1"/>
  <c r="BS56" i="24" s="1"/>
  <c r="BY52" i="24"/>
  <c r="BY54" i="24" s="1"/>
  <c r="BY56" i="24" s="1"/>
  <c r="BW52" i="24"/>
  <c r="BW54" i="24" s="1"/>
  <c r="BW56" i="24" s="1"/>
  <c r="Y37" i="24" l="1"/>
  <c r="Y38" i="24" s="1"/>
  <c r="Y47" i="4"/>
  <c r="W13" i="26" s="1"/>
  <c r="X78" i="4"/>
  <c r="X50" i="4"/>
  <c r="AQ58" i="23"/>
  <c r="AP32" i="23"/>
  <c r="X84" i="23"/>
  <c r="X170" i="23" s="1"/>
  <c r="Z46" i="4" s="1"/>
  <c r="Q65" i="24"/>
  <c r="Q64" i="24"/>
  <c r="M15" i="26"/>
  <c r="M16" i="26"/>
  <c r="O85" i="4" s="1"/>
  <c r="B20" i="27" s="1"/>
  <c r="Y78" i="4" l="1"/>
  <c r="Y50" i="4"/>
  <c r="Z37" i="24"/>
  <c r="Z38" i="24" s="1"/>
  <c r="Z47" i="4"/>
  <c r="X13" i="26" s="1"/>
  <c r="AR58" i="23"/>
  <c r="Y84" i="23"/>
  <c r="Y170" i="23" s="1"/>
  <c r="AA46" i="4" s="1"/>
  <c r="AQ32" i="23"/>
  <c r="R64" i="24"/>
  <c r="R65" i="24"/>
  <c r="N16" i="26"/>
  <c r="P85" i="4" s="1"/>
  <c r="AA37" i="24" l="1"/>
  <c r="AA38" i="24" s="1"/>
  <c r="AA47" i="4"/>
  <c r="Y13" i="26" s="1"/>
  <c r="AS58" i="23"/>
  <c r="Z78" i="4"/>
  <c r="Z50" i="4"/>
  <c r="C18" i="27"/>
  <c r="AR32" i="23"/>
  <c r="Z84" i="23"/>
  <c r="Z170" i="23" s="1"/>
  <c r="AB46" i="4" s="1"/>
  <c r="S64" i="24"/>
  <c r="S65" i="24"/>
  <c r="AT58" i="23" l="1"/>
  <c r="AB37" i="24"/>
  <c r="AB38" i="24" s="1"/>
  <c r="AB47" i="4"/>
  <c r="Z13" i="26" s="1"/>
  <c r="AA78" i="4"/>
  <c r="AA50" i="4"/>
  <c r="C17" i="27" s="1"/>
  <c r="AA84" i="23"/>
  <c r="AA170" i="23" s="1"/>
  <c r="AC46" i="4" s="1"/>
  <c r="AS32" i="23"/>
  <c r="T65" i="24"/>
  <c r="T64" i="24"/>
  <c r="AC37" i="24" l="1"/>
  <c r="AC38" i="24" s="1"/>
  <c r="AC47" i="4"/>
  <c r="AA13" i="26" s="1"/>
  <c r="AB78" i="4"/>
  <c r="AB50" i="4"/>
  <c r="AU58" i="23"/>
  <c r="AT32" i="23"/>
  <c r="AB84" i="23"/>
  <c r="AB170" i="23" s="1"/>
  <c r="AD46" i="4" s="1"/>
  <c r="U64" i="24"/>
  <c r="U65" i="24"/>
  <c r="AC78" i="4" l="1"/>
  <c r="AC50" i="4"/>
  <c r="AV58" i="23"/>
  <c r="AD37" i="24"/>
  <c r="AD38" i="24" s="1"/>
  <c r="AD47" i="4"/>
  <c r="AB13" i="26" s="1"/>
  <c r="AC84" i="23"/>
  <c r="AC170" i="23" s="1"/>
  <c r="AE46" i="4" s="1"/>
  <c r="AU32" i="23"/>
  <c r="V64" i="24"/>
  <c r="V65" i="24"/>
  <c r="AD78" i="4" l="1"/>
  <c r="AD50" i="4"/>
  <c r="AW58" i="23"/>
  <c r="AE37" i="24"/>
  <c r="AE38" i="24" s="1"/>
  <c r="AE47" i="4"/>
  <c r="AC13" i="26" s="1"/>
  <c r="AV32" i="23"/>
  <c r="AD84" i="23"/>
  <c r="AD170" i="23" s="1"/>
  <c r="AF46" i="4" s="1"/>
  <c r="W65" i="24"/>
  <c r="W64" i="24"/>
  <c r="AE78" i="4" l="1"/>
  <c r="AE50" i="4"/>
  <c r="AF37" i="24"/>
  <c r="AF38" i="24" s="1"/>
  <c r="AF47" i="4"/>
  <c r="AD13" i="26" s="1"/>
  <c r="AX58" i="23"/>
  <c r="AE84" i="23"/>
  <c r="AE170" i="23" s="1"/>
  <c r="AG46" i="4" s="1"/>
  <c r="AW32" i="23"/>
  <c r="X65" i="24"/>
  <c r="X64" i="24"/>
  <c r="AY58" i="23" l="1"/>
  <c r="AG37" i="24"/>
  <c r="AG38" i="24" s="1"/>
  <c r="AG47" i="4"/>
  <c r="AE13" i="26" s="1"/>
  <c r="AF78" i="4"/>
  <c r="AF50" i="4"/>
  <c r="AX32" i="23"/>
  <c r="AF84" i="23"/>
  <c r="AF170" i="23" s="1"/>
  <c r="AH46" i="4" s="1"/>
  <c r="Y65" i="24"/>
  <c r="Y64" i="24"/>
  <c r="BA58" i="23" l="1"/>
  <c r="AH37" i="24"/>
  <c r="AH38" i="24" s="1"/>
  <c r="AH47" i="4"/>
  <c r="AF13" i="26" s="1"/>
  <c r="AG78" i="4"/>
  <c r="AG50" i="4"/>
  <c r="AG84" i="23"/>
  <c r="AG170" i="23" s="1"/>
  <c r="AI46" i="4" s="1"/>
  <c r="Z65" i="24"/>
  <c r="Z64" i="24"/>
  <c r="BB58" i="23" l="1"/>
  <c r="AI37" i="24"/>
  <c r="AI38" i="24" s="1"/>
  <c r="AI47" i="4"/>
  <c r="AG13" i="26" s="1"/>
  <c r="AH78" i="4"/>
  <c r="AH50" i="4"/>
  <c r="AZ32" i="23"/>
  <c r="AZ170" i="23" s="1"/>
  <c r="BB46" i="4" s="1"/>
  <c r="AH84" i="23"/>
  <c r="AH170" i="23" s="1"/>
  <c r="AJ46" i="4" s="1"/>
  <c r="AA65" i="24"/>
  <c r="AA64" i="24"/>
  <c r="BC58" i="23" l="1"/>
  <c r="AJ37" i="24"/>
  <c r="AJ38" i="24" s="1"/>
  <c r="AJ47" i="4"/>
  <c r="AH13" i="26" s="1"/>
  <c r="AI78" i="4"/>
  <c r="AI50" i="4"/>
  <c r="BB37" i="24"/>
  <c r="BB38" i="24" s="1"/>
  <c r="BB47" i="4"/>
  <c r="AI84" i="23"/>
  <c r="AI170" i="23" s="1"/>
  <c r="AK46" i="4" s="1"/>
  <c r="BA32" i="23"/>
  <c r="AB64" i="24"/>
  <c r="AB65" i="24"/>
  <c r="AJ78" i="4" l="1"/>
  <c r="AJ50" i="4"/>
  <c r="AK37" i="24"/>
  <c r="AK38" i="24" s="1"/>
  <c r="AK47" i="4"/>
  <c r="AI13" i="26" s="1"/>
  <c r="BD58" i="23"/>
  <c r="BB50" i="4"/>
  <c r="BB78" i="4"/>
  <c r="BB83" i="4" s="1"/>
  <c r="BB84" i="4" s="1"/>
  <c r="BB32" i="23"/>
  <c r="AJ84" i="23"/>
  <c r="AJ170" i="23" s="1"/>
  <c r="AL46" i="4" s="1"/>
  <c r="AC64" i="24"/>
  <c r="AC65" i="24"/>
  <c r="AL37" i="24" l="1"/>
  <c r="AL38" i="24" s="1"/>
  <c r="AL47" i="4"/>
  <c r="AJ13" i="26" s="1"/>
  <c r="AK78" i="4"/>
  <c r="AK50" i="4"/>
  <c r="BE58" i="23"/>
  <c r="AK84" i="23"/>
  <c r="AK170" i="23" s="1"/>
  <c r="AM46" i="4" s="1"/>
  <c r="BC32" i="23"/>
  <c r="AD65" i="24"/>
  <c r="AD64" i="24"/>
  <c r="AM37" i="24" l="1"/>
  <c r="AM38" i="24" s="1"/>
  <c r="AM47" i="4"/>
  <c r="AK13" i="26" s="1"/>
  <c r="D18" i="27"/>
  <c r="AL78" i="4"/>
  <c r="AL50" i="4"/>
  <c r="BF58" i="23"/>
  <c r="BD32" i="23"/>
  <c r="AL84" i="23"/>
  <c r="AL170" i="23" s="1"/>
  <c r="AN46" i="4" s="1"/>
  <c r="AE65" i="24"/>
  <c r="AE64" i="24"/>
  <c r="AN37" i="24" l="1"/>
  <c r="AN38" i="24" s="1"/>
  <c r="AN47" i="4"/>
  <c r="AL13" i="26" s="1"/>
  <c r="BG58" i="23"/>
  <c r="AM78" i="4"/>
  <c r="AM50" i="4"/>
  <c r="D17" i="27" s="1"/>
  <c r="AM84" i="23"/>
  <c r="AM170" i="23" s="1"/>
  <c r="AO46" i="4" s="1"/>
  <c r="BE32" i="23"/>
  <c r="AF65" i="24"/>
  <c r="AF64" i="24"/>
  <c r="AO37" i="24" l="1"/>
  <c r="AO38" i="24" s="1"/>
  <c r="AO47" i="4"/>
  <c r="AM13" i="26" s="1"/>
  <c r="AN78" i="4"/>
  <c r="AN50" i="4"/>
  <c r="BH58" i="23"/>
  <c r="BF32" i="23"/>
  <c r="AN84" i="23"/>
  <c r="AN170" i="23" s="1"/>
  <c r="AP46" i="4" s="1"/>
  <c r="AG65" i="24"/>
  <c r="AG64" i="24"/>
  <c r="AO78" i="4" l="1"/>
  <c r="AO50" i="4"/>
  <c r="BI58" i="23"/>
  <c r="AP37" i="24"/>
  <c r="AP38" i="24" s="1"/>
  <c r="AP47" i="4"/>
  <c r="AN13" i="26" s="1"/>
  <c r="AO84" i="23"/>
  <c r="AO170" i="23" s="1"/>
  <c r="AQ46" i="4" s="1"/>
  <c r="BG32" i="23"/>
  <c r="AH64" i="24"/>
  <c r="AH65" i="24"/>
  <c r="BJ58" i="23" l="1"/>
  <c r="AP78" i="4"/>
  <c r="AP50" i="4"/>
  <c r="AQ37" i="24"/>
  <c r="AQ38" i="24" s="1"/>
  <c r="AQ47" i="4"/>
  <c r="AO13" i="26" s="1"/>
  <c r="BH32" i="23"/>
  <c r="AP84" i="23"/>
  <c r="AP170" i="23" s="1"/>
  <c r="AR46" i="4" s="1"/>
  <c r="AI64" i="24"/>
  <c r="AI65" i="24"/>
  <c r="AR37" i="24" l="1"/>
  <c r="AR38" i="24" s="1"/>
  <c r="AR47" i="4"/>
  <c r="AP13" i="26" s="1"/>
  <c r="AQ78" i="4"/>
  <c r="AQ50" i="4"/>
  <c r="BK58" i="23"/>
  <c r="AQ84" i="23"/>
  <c r="AQ170" i="23" s="1"/>
  <c r="AS46" i="4" s="1"/>
  <c r="BI32" i="23"/>
  <c r="AJ65" i="24"/>
  <c r="AJ64" i="24"/>
  <c r="AR78" i="4" l="1"/>
  <c r="AR83" i="4" s="1"/>
  <c r="AR84" i="4" s="1"/>
  <c r="AR50" i="4"/>
  <c r="BL58" i="23"/>
  <c r="AS37" i="24"/>
  <c r="AS38" i="24" s="1"/>
  <c r="AS47" i="4"/>
  <c r="AQ13" i="26" s="1"/>
  <c r="BJ32" i="23"/>
  <c r="AR84" i="23"/>
  <c r="AR170" i="23" s="1"/>
  <c r="AT46" i="4" s="1"/>
  <c r="AK64" i="24"/>
  <c r="AK65" i="24"/>
  <c r="AT37" i="24" l="1"/>
  <c r="AT38" i="24" s="1"/>
  <c r="AT47" i="4"/>
  <c r="AR13" i="26" s="1"/>
  <c r="BM58" i="23"/>
  <c r="AS78" i="4"/>
  <c r="AS83" i="4" s="1"/>
  <c r="AS84" i="4" s="1"/>
  <c r="AS50" i="4"/>
  <c r="AS84" i="23"/>
  <c r="AS170" i="23" s="1"/>
  <c r="AU46" i="4" s="1"/>
  <c r="BK32" i="23"/>
  <c r="AL64" i="24"/>
  <c r="AL65" i="24"/>
  <c r="AU37" i="24" l="1"/>
  <c r="AU38" i="24" s="1"/>
  <c r="AU47" i="4"/>
  <c r="AS13" i="26" s="1"/>
  <c r="BN58" i="23"/>
  <c r="AT78" i="4"/>
  <c r="AT83" i="4" s="1"/>
  <c r="AT84" i="4" s="1"/>
  <c r="AT50" i="4"/>
  <c r="BL32" i="23"/>
  <c r="AT84" i="23"/>
  <c r="AT170" i="23" s="1"/>
  <c r="AV46" i="4" s="1"/>
  <c r="AM65" i="24"/>
  <c r="AM64" i="24"/>
  <c r="AV37" i="24" l="1"/>
  <c r="AV38" i="24" s="1"/>
  <c r="AV47" i="4"/>
  <c r="AT13" i="26" s="1"/>
  <c r="BO58" i="23"/>
  <c r="AU78" i="4"/>
  <c r="AU83" i="4" s="1"/>
  <c r="AU84" i="4" s="1"/>
  <c r="AU50" i="4"/>
  <c r="AU84" i="23"/>
  <c r="AU170" i="23" s="1"/>
  <c r="AW46" i="4" s="1"/>
  <c r="BM32" i="23"/>
  <c r="AN64" i="24"/>
  <c r="AN65" i="24"/>
  <c r="AW37" i="24" l="1"/>
  <c r="AW38" i="24" s="1"/>
  <c r="AW47" i="4"/>
  <c r="AU13" i="26" s="1"/>
  <c r="BP58" i="23"/>
  <c r="AV78" i="4"/>
  <c r="AV83" i="4" s="1"/>
  <c r="AV84" i="4" s="1"/>
  <c r="AV50" i="4"/>
  <c r="BN32" i="23"/>
  <c r="AV84" i="23"/>
  <c r="AV170" i="23" s="1"/>
  <c r="AX46" i="4" s="1"/>
  <c r="AO64" i="24"/>
  <c r="AO65" i="24"/>
  <c r="AX37" i="24" l="1"/>
  <c r="AX38" i="24" s="1"/>
  <c r="AX47" i="4"/>
  <c r="AV13" i="26" s="1"/>
  <c r="BQ58" i="23"/>
  <c r="AW78" i="4"/>
  <c r="AW83" i="4" s="1"/>
  <c r="AW84" i="4" s="1"/>
  <c r="AW50" i="4"/>
  <c r="AW84" i="23"/>
  <c r="AW170" i="23" s="1"/>
  <c r="AY46" i="4" s="1"/>
  <c r="BO32" i="23"/>
  <c r="AP64" i="24"/>
  <c r="AP65" i="24"/>
  <c r="AY37" i="24" l="1"/>
  <c r="AY38" i="24" s="1"/>
  <c r="AY47" i="4"/>
  <c r="AW13" i="26" s="1"/>
  <c r="E18" i="27"/>
  <c r="BR58" i="23"/>
  <c r="AX78" i="4"/>
  <c r="AX83" i="4" s="1"/>
  <c r="AX84" i="4" s="1"/>
  <c r="AX50" i="4"/>
  <c r="BP32" i="23"/>
  <c r="AX84" i="23"/>
  <c r="AX170" i="23" s="1"/>
  <c r="AZ46" i="4" s="1"/>
  <c r="AQ65" i="24"/>
  <c r="AY78" i="4" l="1"/>
  <c r="AY83" i="4" s="1"/>
  <c r="AY84" i="4" s="1"/>
  <c r="AY50" i="4"/>
  <c r="E17" i="27" s="1"/>
  <c r="AZ37" i="24"/>
  <c r="AZ38" i="24" s="1"/>
  <c r="AZ47" i="4"/>
  <c r="AX13" i="26" s="1"/>
  <c r="BS58" i="23"/>
  <c r="AY84" i="23"/>
  <c r="AY170" i="23" s="1"/>
  <c r="BA46" i="4" s="1"/>
  <c r="C46" i="4" s="1"/>
  <c r="C47" i="4" s="1"/>
  <c r="BQ32" i="23"/>
  <c r="C54" i="24"/>
  <c r="B129" i="35"/>
  <c r="AZ78" i="4" l="1"/>
  <c r="AZ83" i="4" s="1"/>
  <c r="AZ84" i="4" s="1"/>
  <c r="AZ50" i="4"/>
  <c r="BA37" i="24"/>
  <c r="BA38" i="24" s="1"/>
  <c r="BA47" i="4"/>
  <c r="BT58" i="23"/>
  <c r="BR32" i="23"/>
  <c r="E26" i="21"/>
  <c r="C13" i="14"/>
  <c r="B4" i="31"/>
  <c r="D4" i="31" s="1"/>
  <c r="C103" i="7"/>
  <c r="C105" i="7" s="1"/>
  <c r="C71" i="7"/>
  <c r="C73" i="7" s="1"/>
  <c r="C15" i="14" l="1"/>
  <c r="D26" i="21" s="1"/>
  <c r="C24" i="14"/>
  <c r="AY13" i="26"/>
  <c r="BA78" i="4" s="1"/>
  <c r="C48" i="4"/>
  <c r="D14" i="21"/>
  <c r="I24" i="21" s="1"/>
  <c r="BA50" i="4"/>
  <c r="BU58" i="23"/>
  <c r="BA84" i="23"/>
  <c r="BA170" i="23" s="1"/>
  <c r="BC46" i="4" s="1"/>
  <c r="BS32" i="23"/>
  <c r="B8" i="31"/>
  <c r="E25" i="21"/>
  <c r="I15" i="21" l="1"/>
  <c r="G26" i="14"/>
  <c r="G27" i="14" s="1"/>
  <c r="C29" i="14" s="1"/>
  <c r="BA83" i="4"/>
  <c r="BA84" i="4" s="1"/>
  <c r="C78" i="4"/>
  <c r="BV58" i="23"/>
  <c r="BC37" i="24"/>
  <c r="BC47" i="4"/>
  <c r="BB84" i="23"/>
  <c r="BB170" i="23" s="1"/>
  <c r="BD46" i="4" s="1"/>
  <c r="BT32" i="23"/>
  <c r="B3" i="26"/>
  <c r="B4" i="26" s="1"/>
  <c r="D25" i="21"/>
  <c r="D24" i="21" s="1"/>
  <c r="I12" i="21"/>
  <c r="D3" i="31"/>
  <c r="D8" i="31" s="1"/>
  <c r="D1048576" i="31" s="1"/>
  <c r="B34" i="20" l="1"/>
  <c r="C30" i="14"/>
  <c r="C27" i="14" s="1"/>
  <c r="C26" i="14" s="1"/>
  <c r="B32" i="20" s="1"/>
  <c r="BW58" i="23"/>
  <c r="BD37" i="24"/>
  <c r="BD38" i="24" s="1"/>
  <c r="BD47" i="4"/>
  <c r="BC78" i="4"/>
  <c r="BC50" i="4"/>
  <c r="BC38" i="24"/>
  <c r="BU32" i="23"/>
  <c r="BC84" i="23"/>
  <c r="BC170" i="23" s="1"/>
  <c r="BE46" i="4" s="1"/>
  <c r="B5" i="26"/>
  <c r="BX58" i="23" l="1"/>
  <c r="BC83" i="4"/>
  <c r="BC84" i="4" s="1"/>
  <c r="BD78" i="4"/>
  <c r="BD83" i="4" s="1"/>
  <c r="BD84" i="4" s="1"/>
  <c r="BD50" i="4"/>
  <c r="BE37" i="24"/>
  <c r="BE38" i="24" s="1"/>
  <c r="BE47" i="4"/>
  <c r="BD84" i="23"/>
  <c r="BD170" i="23" s="1"/>
  <c r="BF46" i="4" s="1"/>
  <c r="BV32" i="23"/>
  <c r="H8" i="14"/>
  <c r="B79" i="23" s="1"/>
  <c r="G7" i="14"/>
  <c r="D27" i="21" s="1"/>
  <c r="BY58" i="23" l="1"/>
  <c r="BF37" i="24"/>
  <c r="BF47" i="4"/>
  <c r="BE78" i="4"/>
  <c r="BE83" i="4" s="1"/>
  <c r="BE84" i="4" s="1"/>
  <c r="BE50" i="4"/>
  <c r="BW32" i="23"/>
  <c r="BE84" i="23"/>
  <c r="BE170" i="23" s="1"/>
  <c r="BG46" i="4" s="1"/>
  <c r="G9" i="14"/>
  <c r="C20" i="14"/>
  <c r="AN99" i="23"/>
  <c r="BD99" i="23"/>
  <c r="H99" i="23"/>
  <c r="BT99" i="23"/>
  <c r="X99" i="23"/>
  <c r="I99" i="23"/>
  <c r="Y99" i="23"/>
  <c r="AO99" i="23"/>
  <c r="BE99" i="23"/>
  <c r="BU99" i="23"/>
  <c r="N99" i="23"/>
  <c r="AD99" i="23"/>
  <c r="AT99" i="23"/>
  <c r="BJ99" i="23"/>
  <c r="BZ99" i="23"/>
  <c r="W99" i="23"/>
  <c r="AM99" i="23"/>
  <c r="BC99" i="23"/>
  <c r="BS99" i="23"/>
  <c r="AZ99" i="23"/>
  <c r="BL99" i="23"/>
  <c r="BX99" i="23"/>
  <c r="L99" i="23"/>
  <c r="AK99" i="23"/>
  <c r="J99" i="23"/>
  <c r="AP99" i="23"/>
  <c r="S99" i="23"/>
  <c r="AY99" i="23"/>
  <c r="CB99" i="23"/>
  <c r="M99" i="23"/>
  <c r="AC99" i="23"/>
  <c r="AS99" i="23"/>
  <c r="BI99" i="23"/>
  <c r="BY99" i="23"/>
  <c r="R99" i="23"/>
  <c r="AH99" i="23"/>
  <c r="AX99" i="23"/>
  <c r="BN99" i="23"/>
  <c r="K99" i="23"/>
  <c r="AA99" i="23"/>
  <c r="AQ99" i="23"/>
  <c r="BG99" i="23"/>
  <c r="BW99" i="23"/>
  <c r="AJ99" i="23"/>
  <c r="AV99" i="23"/>
  <c r="BH99" i="23"/>
  <c r="U99" i="23"/>
  <c r="BA99" i="23"/>
  <c r="Z99" i="23"/>
  <c r="BF99" i="23"/>
  <c r="AI99" i="23"/>
  <c r="BP99" i="23"/>
  <c r="AB99" i="23"/>
  <c r="Q99" i="23"/>
  <c r="AG99" i="23"/>
  <c r="AW99" i="23"/>
  <c r="BM99" i="23"/>
  <c r="G99" i="23"/>
  <c r="V99" i="23"/>
  <c r="AL99" i="23"/>
  <c r="BB99" i="23"/>
  <c r="BR99" i="23"/>
  <c r="O99" i="23"/>
  <c r="AE99" i="23"/>
  <c r="AU99" i="23"/>
  <c r="BK99" i="23"/>
  <c r="CA99" i="23"/>
  <c r="T99" i="23"/>
  <c r="AF99" i="23"/>
  <c r="AR99" i="23"/>
  <c r="BQ99" i="23"/>
  <c r="BV99" i="23"/>
  <c r="BO99" i="23"/>
  <c r="P99" i="23"/>
  <c r="CA85" i="23"/>
  <c r="CA86" i="23" s="1"/>
  <c r="CC85" i="23"/>
  <c r="CC86" i="23" s="1"/>
  <c r="CC88" i="23" s="1"/>
  <c r="AQ85" i="23"/>
  <c r="AQ86" i="23" s="1"/>
  <c r="AD85" i="23"/>
  <c r="AD86" i="23" s="1"/>
  <c r="P85" i="23"/>
  <c r="P86" i="23" s="1"/>
  <c r="Y85" i="23"/>
  <c r="Y86" i="23" s="1"/>
  <c r="AX85" i="23"/>
  <c r="AX86" i="23" s="1"/>
  <c r="AE85" i="23"/>
  <c r="AE86" i="23" s="1"/>
  <c r="AW85" i="23"/>
  <c r="AW86" i="23" s="1"/>
  <c r="BQ85" i="23"/>
  <c r="BQ86" i="23" s="1"/>
  <c r="BT85" i="23"/>
  <c r="BT86" i="23" s="1"/>
  <c r="BF85" i="23"/>
  <c r="BF86" i="23" s="1"/>
  <c r="AO85" i="23"/>
  <c r="AO86" i="23" s="1"/>
  <c r="BJ85" i="23"/>
  <c r="BJ86" i="23" s="1"/>
  <c r="AT85" i="23"/>
  <c r="AT86" i="23" s="1"/>
  <c r="AB85" i="23"/>
  <c r="AB86" i="23" s="1"/>
  <c r="AL85" i="23"/>
  <c r="AL86" i="23" s="1"/>
  <c r="L85" i="23"/>
  <c r="L86" i="23" s="1"/>
  <c r="BI85" i="23"/>
  <c r="BI86" i="23" s="1"/>
  <c r="CE85" i="23"/>
  <c r="CE86" i="23" s="1"/>
  <c r="BZ85" i="23"/>
  <c r="BZ86" i="23" s="1"/>
  <c r="AF85" i="23"/>
  <c r="AF86" i="23" s="1"/>
  <c r="H85" i="23"/>
  <c r="H86" i="23" s="1"/>
  <c r="CB85" i="23"/>
  <c r="CB86" i="23" s="1"/>
  <c r="CD85" i="23"/>
  <c r="CD86" i="23" s="1"/>
  <c r="AM85" i="23"/>
  <c r="AM86" i="23" s="1"/>
  <c r="BK85" i="23"/>
  <c r="BK86" i="23" s="1"/>
  <c r="W85" i="23"/>
  <c r="W86" i="23" s="1"/>
  <c r="BG85" i="23"/>
  <c r="BG86" i="23" s="1"/>
  <c r="U85" i="23"/>
  <c r="U86" i="23" s="1"/>
  <c r="R85" i="23"/>
  <c r="R86" i="23" s="1"/>
  <c r="BN85" i="23"/>
  <c r="BN86" i="23" s="1"/>
  <c r="AN85" i="23"/>
  <c r="AN86" i="23" s="1"/>
  <c r="AU85" i="23"/>
  <c r="AU86" i="23" s="1"/>
  <c r="AI85" i="23"/>
  <c r="AI86" i="23" s="1"/>
  <c r="BP85" i="23"/>
  <c r="BP86" i="23" s="1"/>
  <c r="Q85" i="23"/>
  <c r="Q86" i="23" s="1"/>
  <c r="BY85" i="23"/>
  <c r="BY86" i="23" s="1"/>
  <c r="J85" i="23"/>
  <c r="J86" i="23" s="1"/>
  <c r="AP85" i="23"/>
  <c r="AP86" i="23" s="1"/>
  <c r="BW85" i="23"/>
  <c r="BW86" i="23" s="1"/>
  <c r="X85" i="23"/>
  <c r="X86" i="23" s="1"/>
  <c r="BO85" i="23"/>
  <c r="BO86" i="23" s="1"/>
  <c r="K85" i="23"/>
  <c r="K86" i="23" s="1"/>
  <c r="CF85" i="23"/>
  <c r="CF86" i="23" s="1"/>
  <c r="BX85" i="23"/>
  <c r="BX86" i="23" s="1"/>
  <c r="AG85" i="23"/>
  <c r="AG86" i="23" s="1"/>
  <c r="AJ85" i="23"/>
  <c r="AJ86" i="23" s="1"/>
  <c r="BH85" i="23"/>
  <c r="BH86" i="23" s="1"/>
  <c r="N85" i="23"/>
  <c r="N86" i="23" s="1"/>
  <c r="BV85" i="23"/>
  <c r="BV86" i="23" s="1"/>
  <c r="AC85" i="23"/>
  <c r="AC86" i="23" s="1"/>
  <c r="BE85" i="23"/>
  <c r="BE86" i="23" s="1"/>
  <c r="BC85" i="23"/>
  <c r="BC86" i="23" s="1"/>
  <c r="AV85" i="23"/>
  <c r="AV86" i="23" s="1"/>
  <c r="AY85" i="23"/>
  <c r="AY86" i="23" s="1"/>
  <c r="BL85" i="23"/>
  <c r="BL86" i="23" s="1"/>
  <c r="AH85" i="23"/>
  <c r="AH86" i="23" s="1"/>
  <c r="BM85" i="23"/>
  <c r="BM86" i="23" s="1"/>
  <c r="AZ85" i="23"/>
  <c r="AZ86" i="23" s="1"/>
  <c r="AK85" i="23"/>
  <c r="AK86" i="23" s="1"/>
  <c r="BS85" i="23"/>
  <c r="BS86" i="23" s="1"/>
  <c r="AS85" i="23"/>
  <c r="AS86" i="23" s="1"/>
  <c r="BU85" i="23"/>
  <c r="BU86" i="23" s="1"/>
  <c r="M85" i="23"/>
  <c r="M86" i="23" s="1"/>
  <c r="BA85" i="23"/>
  <c r="BA86" i="23" s="1"/>
  <c r="BR85" i="23"/>
  <c r="BR86" i="23" s="1"/>
  <c r="AR85" i="23"/>
  <c r="AR86" i="23" s="1"/>
  <c r="BD85" i="23"/>
  <c r="BD86" i="23" s="1"/>
  <c r="G85" i="23"/>
  <c r="G86" i="23" s="1"/>
  <c r="T85" i="23"/>
  <c r="T86" i="23" s="1"/>
  <c r="AA85" i="23"/>
  <c r="AA86" i="23" s="1"/>
  <c r="V85" i="23"/>
  <c r="V86" i="23" s="1"/>
  <c r="I85" i="23"/>
  <c r="I86" i="23" s="1"/>
  <c r="BB85" i="23"/>
  <c r="BB86" i="23" s="1"/>
  <c r="O85" i="23"/>
  <c r="O86" i="23" s="1"/>
  <c r="Z85" i="23"/>
  <c r="Z86" i="23" s="1"/>
  <c r="S85" i="23"/>
  <c r="S86" i="23" s="1"/>
  <c r="BZ58" i="23" l="1"/>
  <c r="BF78" i="4"/>
  <c r="BF83" i="4" s="1"/>
  <c r="BF84" i="4" s="1"/>
  <c r="BF50" i="4"/>
  <c r="BG37" i="24"/>
  <c r="BG38" i="24" s="1"/>
  <c r="BG47" i="4"/>
  <c r="BF38" i="24"/>
  <c r="BF84" i="23"/>
  <c r="BF170" i="23" s="1"/>
  <c r="BH46" i="4" s="1"/>
  <c r="BX32" i="23"/>
  <c r="V90" i="23"/>
  <c r="W91" i="23"/>
  <c r="U89" i="23"/>
  <c r="T88" i="23"/>
  <c r="X92" i="23"/>
  <c r="AA95" i="23"/>
  <c r="AA97" i="23" s="1"/>
  <c r="Y93" i="23"/>
  <c r="Z94" i="23"/>
  <c r="AU90" i="23"/>
  <c r="AX93" i="23"/>
  <c r="AY94" i="23"/>
  <c r="AZ95" i="23"/>
  <c r="AZ97" i="23" s="1"/>
  <c r="AW92" i="23"/>
  <c r="AS88" i="23"/>
  <c r="AV91" i="23"/>
  <c r="AT89" i="23"/>
  <c r="CC95" i="23"/>
  <c r="CC97" i="23" s="1"/>
  <c r="CA93" i="23"/>
  <c r="BY91" i="23"/>
  <c r="BW89" i="23"/>
  <c r="CB94" i="23"/>
  <c r="BV88" i="23"/>
  <c r="BZ92" i="23"/>
  <c r="BX90" i="23"/>
  <c r="BU94" i="23"/>
  <c r="BQ90" i="23"/>
  <c r="BO88" i="23"/>
  <c r="BT93" i="23"/>
  <c r="BV95" i="23"/>
  <c r="BV97" i="23" s="1"/>
  <c r="BS92" i="23"/>
  <c r="BR91" i="23"/>
  <c r="BP89" i="23"/>
  <c r="V92" i="23"/>
  <c r="X94" i="23"/>
  <c r="W93" i="23"/>
  <c r="U91" i="23"/>
  <c r="Y95" i="23"/>
  <c r="Y97" i="23" s="1"/>
  <c r="S89" i="23"/>
  <c r="R88" i="23"/>
  <c r="T90" i="23"/>
  <c r="BL91" i="23"/>
  <c r="BN93" i="23"/>
  <c r="BO94" i="23"/>
  <c r="BP95" i="23"/>
  <c r="BP97" i="23" s="1"/>
  <c r="BJ89" i="23"/>
  <c r="BK90" i="23"/>
  <c r="BI88" i="23"/>
  <c r="BM92" i="23"/>
  <c r="BW91" i="23"/>
  <c r="BU89" i="23"/>
  <c r="BZ94" i="23"/>
  <c r="BX92" i="23"/>
  <c r="BV90" i="23"/>
  <c r="BT88" i="23"/>
  <c r="BY93" i="23"/>
  <c r="CA95" i="23"/>
  <c r="CA97" i="23" s="1"/>
  <c r="AQ88" i="23"/>
  <c r="AT91" i="23"/>
  <c r="AW94" i="23"/>
  <c r="AS90" i="23"/>
  <c r="AU92" i="23"/>
  <c r="AV93" i="23"/>
  <c r="AR89" i="23"/>
  <c r="AX95" i="23"/>
  <c r="AX97" i="23" s="1"/>
  <c r="AL80" i="4"/>
  <c r="AL83" i="4" s="1"/>
  <c r="AL84" i="4" s="1"/>
  <c r="AF80" i="4"/>
  <c r="AF83" i="4" s="1"/>
  <c r="AF84" i="4" s="1"/>
  <c r="Y94" i="23"/>
  <c r="U90" i="23"/>
  <c r="S88" i="23"/>
  <c r="W92" i="23"/>
  <c r="V91" i="23"/>
  <c r="T89" i="23"/>
  <c r="X93" i="23"/>
  <c r="Z95" i="23"/>
  <c r="Z97" i="23" s="1"/>
  <c r="K90" i="23"/>
  <c r="N93" i="23"/>
  <c r="M92" i="23"/>
  <c r="J89" i="23"/>
  <c r="O94" i="23"/>
  <c r="L91" i="23"/>
  <c r="I88" i="23"/>
  <c r="P95" i="23"/>
  <c r="P97" i="23" s="1"/>
  <c r="G88" i="23"/>
  <c r="G96" i="23" s="1"/>
  <c r="J91" i="23"/>
  <c r="K92" i="23"/>
  <c r="L93" i="23"/>
  <c r="I90" i="23"/>
  <c r="N95" i="23"/>
  <c r="N97" i="23" s="1"/>
  <c r="H89" i="23"/>
  <c r="M94" i="23"/>
  <c r="BF93" i="23"/>
  <c r="BE92" i="23"/>
  <c r="BG94" i="23"/>
  <c r="BH95" i="23"/>
  <c r="BH97" i="23" s="1"/>
  <c r="BD91" i="23"/>
  <c r="BA88" i="23"/>
  <c r="BB89" i="23"/>
  <c r="BC90" i="23"/>
  <c r="BY94" i="23"/>
  <c r="BW92" i="23"/>
  <c r="BU90" i="23"/>
  <c r="BS88" i="23"/>
  <c r="BZ95" i="23"/>
  <c r="BZ97" i="23" s="1"/>
  <c r="BX93" i="23"/>
  <c r="BT89" i="23"/>
  <c r="BV91" i="23"/>
  <c r="AK91" i="23"/>
  <c r="AN94" i="23"/>
  <c r="AJ90" i="23"/>
  <c r="AH88" i="23"/>
  <c r="AO95" i="23"/>
  <c r="AO97" i="23" s="1"/>
  <c r="AM93" i="23"/>
  <c r="AL92" i="23"/>
  <c r="AI89" i="23"/>
  <c r="BH93" i="23"/>
  <c r="BE90" i="23"/>
  <c r="BF91" i="23"/>
  <c r="BC88" i="23"/>
  <c r="BI94" i="23"/>
  <c r="BJ95" i="23"/>
  <c r="BJ97" i="23" s="1"/>
  <c r="BG92" i="23"/>
  <c r="BD89" i="23"/>
  <c r="Q91" i="23"/>
  <c r="U95" i="23"/>
  <c r="U97" i="23" s="1"/>
  <c r="O89" i="23"/>
  <c r="T94" i="23"/>
  <c r="P90" i="23"/>
  <c r="R92" i="23"/>
  <c r="N88" i="23"/>
  <c r="S93" i="23"/>
  <c r="CA91" i="23"/>
  <c r="CB92" i="23"/>
  <c r="BZ90" i="23"/>
  <c r="BX88" i="23"/>
  <c r="CC93" i="23"/>
  <c r="BY89" i="23"/>
  <c r="Z90" i="23"/>
  <c r="AC93" i="23"/>
  <c r="AE95" i="23"/>
  <c r="AE97" i="23" s="1"/>
  <c r="X88" i="23"/>
  <c r="AD94" i="23"/>
  <c r="AB92" i="23"/>
  <c r="Y89" i="23"/>
  <c r="AA91" i="23"/>
  <c r="BZ89" i="23"/>
  <c r="CC92" i="23"/>
  <c r="CB91" i="23"/>
  <c r="BY88" i="23"/>
  <c r="CA90" i="23"/>
  <c r="AX91" i="23"/>
  <c r="AY92" i="23"/>
  <c r="AU88" i="23"/>
  <c r="BB95" i="23"/>
  <c r="BB97" i="23" s="1"/>
  <c r="AZ93" i="23"/>
  <c r="BA94" i="23"/>
  <c r="AW90" i="23"/>
  <c r="AV89" i="23"/>
  <c r="Z93" i="23"/>
  <c r="W90" i="23"/>
  <c r="V89" i="23"/>
  <c r="X91" i="23"/>
  <c r="U88" i="23"/>
  <c r="AB95" i="23"/>
  <c r="AB97" i="23" s="1"/>
  <c r="Y92" i="23"/>
  <c r="AA94" i="23"/>
  <c r="AM88" i="23"/>
  <c r="AQ92" i="23"/>
  <c r="AS94" i="23"/>
  <c r="AN89" i="23"/>
  <c r="AR93" i="23"/>
  <c r="AP91" i="23"/>
  <c r="AO90" i="23"/>
  <c r="AT95" i="23"/>
  <c r="AT97" i="23" s="1"/>
  <c r="AM95" i="23"/>
  <c r="AM97" i="23" s="1"/>
  <c r="AG89" i="23"/>
  <c r="AI91" i="23"/>
  <c r="AK93" i="23"/>
  <c r="AL94" i="23"/>
  <c r="AH90" i="23"/>
  <c r="AF88" i="23"/>
  <c r="AJ92" i="23"/>
  <c r="S95" i="23"/>
  <c r="S97" i="23" s="1"/>
  <c r="P92" i="23"/>
  <c r="M89" i="23"/>
  <c r="N90" i="23"/>
  <c r="O91" i="23"/>
  <c r="L88" i="23"/>
  <c r="Q93" i="23"/>
  <c r="R94" i="23"/>
  <c r="BO93" i="23"/>
  <c r="BK89" i="23"/>
  <c r="BN92" i="23"/>
  <c r="BP94" i="23"/>
  <c r="BQ95" i="23"/>
  <c r="BQ97" i="23" s="1"/>
  <c r="BJ88" i="23"/>
  <c r="BM91" i="23"/>
  <c r="BL90" i="23"/>
  <c r="BT91" i="23"/>
  <c r="BU92" i="23"/>
  <c r="BW94" i="23"/>
  <c r="BR89" i="23"/>
  <c r="BS90" i="23"/>
  <c r="BQ88" i="23"/>
  <c r="BX95" i="23"/>
  <c r="BX97" i="23" s="1"/>
  <c r="BV93" i="23"/>
  <c r="AD93" i="23"/>
  <c r="Y88" i="23"/>
  <c r="AA90" i="23"/>
  <c r="AF95" i="23"/>
  <c r="AF97" i="23" s="1"/>
  <c r="AB91" i="23"/>
  <c r="AC92" i="23"/>
  <c r="AE94" i="23"/>
  <c r="Z89" i="23"/>
  <c r="AK80" i="4"/>
  <c r="AK83" i="4" s="1"/>
  <c r="AK84" i="4" s="1"/>
  <c r="AP80" i="4"/>
  <c r="AP83" i="4" s="1"/>
  <c r="AP84" i="4" s="1"/>
  <c r="AG80" i="4"/>
  <c r="AG83" i="4" s="1"/>
  <c r="AG84" i="4" s="1"/>
  <c r="AN80" i="4"/>
  <c r="AN83" i="4" s="1"/>
  <c r="AN84" i="4" s="1"/>
  <c r="AQ80" i="4"/>
  <c r="AQ83" i="4" s="1"/>
  <c r="AQ84" i="4" s="1"/>
  <c r="AC80" i="4"/>
  <c r="AC83" i="4" s="1"/>
  <c r="AC84" i="4" s="1"/>
  <c r="AJ80" i="4"/>
  <c r="AJ83" i="4" s="1"/>
  <c r="AJ84" i="4" s="1"/>
  <c r="BR93" i="23"/>
  <c r="BQ92" i="23"/>
  <c r="BT95" i="23"/>
  <c r="BT97" i="23" s="1"/>
  <c r="BP91" i="23"/>
  <c r="BO90" i="23"/>
  <c r="BS94" i="23"/>
  <c r="BM88" i="23"/>
  <c r="BN89" i="23"/>
  <c r="M91" i="23"/>
  <c r="P94" i="23"/>
  <c r="L90" i="23"/>
  <c r="K89" i="23"/>
  <c r="Q95" i="23"/>
  <c r="Q97" i="23" s="1"/>
  <c r="J88" i="23"/>
  <c r="O93" i="23"/>
  <c r="N92" i="23"/>
  <c r="H88" i="23"/>
  <c r="I89" i="23"/>
  <c r="K91" i="23"/>
  <c r="M93" i="23"/>
  <c r="O95" i="23"/>
  <c r="O97" i="23" s="1"/>
  <c r="L92" i="23"/>
  <c r="J90" i="23"/>
  <c r="N94" i="23"/>
  <c r="BD94" i="23"/>
  <c r="AX88" i="23"/>
  <c r="AY89" i="23"/>
  <c r="BB92" i="23"/>
  <c r="BA91" i="23"/>
  <c r="AZ90" i="23"/>
  <c r="BE95" i="23"/>
  <c r="BE97" i="23" s="1"/>
  <c r="BC93" i="23"/>
  <c r="AD80" i="4"/>
  <c r="AD83" i="4" s="1"/>
  <c r="AD84" i="4" s="1"/>
  <c r="AB90" i="23"/>
  <c r="AE93" i="23"/>
  <c r="AF94" i="23"/>
  <c r="AA89" i="23"/>
  <c r="AC91" i="23"/>
  <c r="AG95" i="23"/>
  <c r="AG97" i="23" s="1"/>
  <c r="Z88" i="23"/>
  <c r="AD92" i="23"/>
  <c r="Z92" i="23"/>
  <c r="V88" i="23"/>
  <c r="Y91" i="23"/>
  <c r="AA93" i="23"/>
  <c r="W89" i="23"/>
  <c r="AC95" i="23"/>
  <c r="AC97" i="23" s="1"/>
  <c r="AB94" i="23"/>
  <c r="X90" i="23"/>
  <c r="BI93" i="23"/>
  <c r="BD88" i="23"/>
  <c r="BF90" i="23"/>
  <c r="BH92" i="23"/>
  <c r="BG91" i="23"/>
  <c r="BK95" i="23"/>
  <c r="BK97" i="23" s="1"/>
  <c r="BE89" i="23"/>
  <c r="BJ94" i="23"/>
  <c r="R93" i="23"/>
  <c r="Q92" i="23"/>
  <c r="S94" i="23"/>
  <c r="O90" i="23"/>
  <c r="P91" i="23"/>
  <c r="T95" i="23"/>
  <c r="T97" i="23" s="1"/>
  <c r="N89" i="23"/>
  <c r="M88" i="23"/>
  <c r="AK88" i="23"/>
  <c r="AR95" i="23"/>
  <c r="AR97" i="23" s="1"/>
  <c r="AL89" i="23"/>
  <c r="AM90" i="23"/>
  <c r="AO92" i="23"/>
  <c r="AQ94" i="23"/>
  <c r="AN91" i="23"/>
  <c r="AP93" i="23"/>
  <c r="BQ93" i="23"/>
  <c r="BP92" i="23"/>
  <c r="BS95" i="23"/>
  <c r="BS97" i="23" s="1"/>
  <c r="BN90" i="23"/>
  <c r="BR94" i="23"/>
  <c r="BL88" i="23"/>
  <c r="BM89" i="23"/>
  <c r="BO91" i="23"/>
  <c r="BH91" i="23"/>
  <c r="BI92" i="23"/>
  <c r="BL95" i="23"/>
  <c r="BL97" i="23" s="1"/>
  <c r="BG90" i="23"/>
  <c r="BJ93" i="23"/>
  <c r="BF89" i="23"/>
  <c r="BK94" i="23"/>
  <c r="BE88" i="23"/>
  <c r="BI89" i="23"/>
  <c r="BJ90" i="23"/>
  <c r="BN94" i="23"/>
  <c r="BK91" i="23"/>
  <c r="BM93" i="23"/>
  <c r="BH88" i="23"/>
  <c r="BO95" i="23"/>
  <c r="BO97" i="23" s="1"/>
  <c r="BL92" i="23"/>
  <c r="CB93" i="23"/>
  <c r="BZ91" i="23"/>
  <c r="BX89" i="23"/>
  <c r="CC94" i="23"/>
  <c r="CA92" i="23"/>
  <c r="CD95" i="23"/>
  <c r="CD97" i="23" s="1"/>
  <c r="BW88" i="23"/>
  <c r="BY90" i="23"/>
  <c r="Q88" i="23"/>
  <c r="R89" i="23"/>
  <c r="X95" i="23"/>
  <c r="X97" i="23" s="1"/>
  <c r="S90" i="23"/>
  <c r="V93" i="23"/>
  <c r="U92" i="23"/>
  <c r="T91" i="23"/>
  <c r="W94" i="23"/>
  <c r="AN88" i="23"/>
  <c r="AO89" i="23"/>
  <c r="AQ91" i="23"/>
  <c r="AU95" i="23"/>
  <c r="AU97" i="23" s="1"/>
  <c r="AT94" i="23"/>
  <c r="AS93" i="23"/>
  <c r="AP90" i="23"/>
  <c r="AR92" i="23"/>
  <c r="BL93" i="23"/>
  <c r="BN95" i="23"/>
  <c r="BN97" i="23" s="1"/>
  <c r="BG88" i="23"/>
  <c r="BH89" i="23"/>
  <c r="BJ91" i="23"/>
  <c r="BK92" i="23"/>
  <c r="BM94" i="23"/>
  <c r="BI90" i="23"/>
  <c r="CA89" i="23"/>
  <c r="BZ88" i="23"/>
  <c r="CC91" i="23"/>
  <c r="CB90" i="23"/>
  <c r="AQ93" i="23"/>
  <c r="AP92" i="23"/>
  <c r="AL88" i="23"/>
  <c r="AN90" i="23"/>
  <c r="AS95" i="23"/>
  <c r="AS97" i="23" s="1"/>
  <c r="AO91" i="23"/>
  <c r="AM89" i="23"/>
  <c r="AR94" i="23"/>
  <c r="AO88" i="23"/>
  <c r="AV95" i="23"/>
  <c r="AV97" i="23" s="1"/>
  <c r="AS92" i="23"/>
  <c r="AP89" i="23"/>
  <c r="AU94" i="23"/>
  <c r="AR91" i="23"/>
  <c r="AT93" i="23"/>
  <c r="AQ90" i="23"/>
  <c r="AW88" i="23"/>
  <c r="AZ91" i="23"/>
  <c r="AY90" i="23"/>
  <c r="BC94" i="23"/>
  <c r="AX89" i="23"/>
  <c r="BB93" i="23"/>
  <c r="BD95" i="23"/>
  <c r="BD97" i="23" s="1"/>
  <c r="BA92" i="23"/>
  <c r="U93" i="23"/>
  <c r="V94" i="23"/>
  <c r="P88" i="23"/>
  <c r="R90" i="23"/>
  <c r="S91" i="23"/>
  <c r="W95" i="23"/>
  <c r="W97" i="23" s="1"/>
  <c r="T92" i="23"/>
  <c r="Q89" i="23"/>
  <c r="CB89" i="23"/>
  <c r="CA88" i="23"/>
  <c r="CC90" i="23"/>
  <c r="AB80" i="4"/>
  <c r="AB83" i="4" s="1"/>
  <c r="AB84" i="4" s="1"/>
  <c r="AM80" i="4"/>
  <c r="AM83" i="4" s="1"/>
  <c r="AM84" i="4" s="1"/>
  <c r="AO80" i="4"/>
  <c r="AO83" i="4" s="1"/>
  <c r="AO84" i="4" s="1"/>
  <c r="AI80" i="4"/>
  <c r="AI83" i="4" s="1"/>
  <c r="AI84" i="4" s="1"/>
  <c r="AE80" i="4"/>
  <c r="AE83" i="4" s="1"/>
  <c r="AE84" i="4" s="1"/>
  <c r="BB88" i="23"/>
  <c r="BH94" i="23"/>
  <c r="BE91" i="23"/>
  <c r="BG93" i="23"/>
  <c r="BI95" i="23"/>
  <c r="BI97" i="23" s="1"/>
  <c r="BD90" i="23"/>
  <c r="BC89" i="23"/>
  <c r="BF92" i="23"/>
  <c r="BX94" i="23"/>
  <c r="BR88" i="23"/>
  <c r="BT90" i="23"/>
  <c r="BV92" i="23"/>
  <c r="BY95" i="23"/>
  <c r="BY97" i="23" s="1"/>
  <c r="BW93" i="23"/>
  <c r="BU91" i="23"/>
  <c r="BS89" i="23"/>
  <c r="BB94" i="23"/>
  <c r="AW89" i="23"/>
  <c r="AV88" i="23"/>
  <c r="BA93" i="23"/>
  <c r="AX90" i="23"/>
  <c r="BC95" i="23"/>
  <c r="BC97" i="23" s="1"/>
  <c r="AZ92" i="23"/>
  <c r="AY91" i="23"/>
  <c r="AK92" i="23"/>
  <c r="AL93" i="23"/>
  <c r="AJ91" i="23"/>
  <c r="AG88" i="23"/>
  <c r="AI90" i="23"/>
  <c r="AM94" i="23"/>
  <c r="AH89" i="23"/>
  <c r="AN95" i="23"/>
  <c r="AN97" i="23" s="1"/>
  <c r="AJ89" i="23"/>
  <c r="AN93" i="23"/>
  <c r="AO94" i="23"/>
  <c r="AM92" i="23"/>
  <c r="AL91" i="23"/>
  <c r="AK90" i="23"/>
  <c r="AI88" i="23"/>
  <c r="AP95" i="23"/>
  <c r="AP97" i="23" s="1"/>
  <c r="BL89" i="23"/>
  <c r="BR95" i="23"/>
  <c r="BR97" i="23" s="1"/>
  <c r="BP93" i="23"/>
  <c r="BO92" i="23"/>
  <c r="BQ94" i="23"/>
  <c r="BK88" i="23"/>
  <c r="BN91" i="23"/>
  <c r="BM90" i="23"/>
  <c r="AW91" i="23"/>
  <c r="BA95" i="23"/>
  <c r="BA97" i="23" s="1"/>
  <c r="AU89" i="23"/>
  <c r="AY93" i="23"/>
  <c r="AV90" i="23"/>
  <c r="AT88" i="23"/>
  <c r="AZ94" i="23"/>
  <c r="AX92" i="23"/>
  <c r="AH80" i="4"/>
  <c r="AH83" i="4" s="1"/>
  <c r="AH84" i="4" s="1"/>
  <c r="V95" i="23"/>
  <c r="V97" i="23" s="1"/>
  <c r="S92" i="23"/>
  <c r="T93" i="23"/>
  <c r="Q90" i="23"/>
  <c r="O88" i="23"/>
  <c r="R91" i="23"/>
  <c r="U94" i="23"/>
  <c r="P89" i="23"/>
  <c r="AE92" i="23"/>
  <c r="AH95" i="23"/>
  <c r="AH97" i="23" s="1"/>
  <c r="AB89" i="23"/>
  <c r="AF93" i="23"/>
  <c r="AA88" i="23"/>
  <c r="AC90" i="23"/>
  <c r="AD91" i="23"/>
  <c r="AG94" i="23"/>
  <c r="AS89" i="23"/>
  <c r="AU91" i="23"/>
  <c r="AV92" i="23"/>
  <c r="AY95" i="23"/>
  <c r="AY97" i="23" s="1"/>
  <c r="AT90" i="23"/>
  <c r="AW93" i="23"/>
  <c r="AR88" i="23"/>
  <c r="AX94" i="23"/>
  <c r="CA94" i="23"/>
  <c r="BY92" i="23"/>
  <c r="BW90" i="23"/>
  <c r="BU88" i="23"/>
  <c r="CB95" i="23"/>
  <c r="CB97" i="23" s="1"/>
  <c r="BZ93" i="23"/>
  <c r="BX91" i="23"/>
  <c r="BV89" i="23"/>
  <c r="BB90" i="23"/>
  <c r="BA89" i="23"/>
  <c r="BC91" i="23"/>
  <c r="BF94" i="23"/>
  <c r="BG95" i="23"/>
  <c r="BG97" i="23" s="1"/>
  <c r="BD92" i="23"/>
  <c r="AZ88" i="23"/>
  <c r="BE93" i="23"/>
  <c r="BE94" i="23"/>
  <c r="AY88" i="23"/>
  <c r="BA90" i="23"/>
  <c r="AZ89" i="23"/>
  <c r="BC92" i="23"/>
  <c r="BF95" i="23"/>
  <c r="BF97" i="23" s="1"/>
  <c r="BD93" i="23"/>
  <c r="BB91" i="23"/>
  <c r="AF91" i="23"/>
  <c r="AD89" i="23"/>
  <c r="AG92" i="23"/>
  <c r="AJ95" i="23"/>
  <c r="AJ97" i="23" s="1"/>
  <c r="AH93" i="23"/>
  <c r="AC88" i="23"/>
  <c r="AE90" i="23"/>
  <c r="AI94" i="23"/>
  <c r="AN92" i="23"/>
  <c r="AJ88" i="23"/>
  <c r="AP94" i="23"/>
  <c r="AQ95" i="23"/>
  <c r="AQ97" i="23" s="1"/>
  <c r="AM91" i="23"/>
  <c r="AL90" i="23"/>
  <c r="AO93" i="23"/>
  <c r="AK89" i="23"/>
  <c r="Q94" i="23"/>
  <c r="P93" i="23"/>
  <c r="O92" i="23"/>
  <c r="L89" i="23"/>
  <c r="K88" i="23"/>
  <c r="N91" i="23"/>
  <c r="M90" i="23"/>
  <c r="R95" i="23"/>
  <c r="R97" i="23" s="1"/>
  <c r="AU93" i="23"/>
  <c r="AQ89" i="23"/>
  <c r="AT92" i="23"/>
  <c r="AP88" i="23"/>
  <c r="AR90" i="23"/>
  <c r="AS91" i="23"/>
  <c r="AV94" i="23"/>
  <c r="AW95" i="23"/>
  <c r="AW97" i="23" s="1"/>
  <c r="BS91" i="23"/>
  <c r="BP88" i="23"/>
  <c r="BV94" i="23"/>
  <c r="BR90" i="23"/>
  <c r="BU93" i="23"/>
  <c r="BT92" i="23"/>
  <c r="BQ89" i="23"/>
  <c r="BW95" i="23"/>
  <c r="BW97" i="23" s="1"/>
  <c r="BU95" i="23"/>
  <c r="BU97" i="23" s="1"/>
  <c r="BQ91" i="23"/>
  <c r="BT94" i="23"/>
  <c r="BP90" i="23"/>
  <c r="BS93" i="23"/>
  <c r="BO89" i="23"/>
  <c r="BN88" i="23"/>
  <c r="BR92" i="23"/>
  <c r="AC94" i="23"/>
  <c r="W88" i="23"/>
  <c r="X89" i="23"/>
  <c r="AA92" i="23"/>
  <c r="AB93" i="23"/>
  <c r="Y90" i="23"/>
  <c r="Z91" i="23"/>
  <c r="AD95" i="23"/>
  <c r="AD97" i="23" s="1"/>
  <c r="CC89" i="23"/>
  <c r="CB88" i="23"/>
  <c r="AI95" i="23"/>
  <c r="AI97" i="23" s="1"/>
  <c r="AE91" i="23"/>
  <c r="AD90" i="23"/>
  <c r="AB88" i="23"/>
  <c r="AH94" i="23"/>
  <c r="AC89" i="23"/>
  <c r="AG93" i="23"/>
  <c r="AF92" i="23"/>
  <c r="BF88" i="23"/>
  <c r="BG89" i="23"/>
  <c r="BI91" i="23"/>
  <c r="BK93" i="23"/>
  <c r="BM95" i="23"/>
  <c r="BM97" i="23" s="1"/>
  <c r="BH90" i="23"/>
  <c r="BL94" i="23"/>
  <c r="BJ92" i="23"/>
  <c r="AI92" i="23"/>
  <c r="AG90" i="23"/>
  <c r="AJ93" i="23"/>
  <c r="AL95" i="23"/>
  <c r="AL97" i="23" s="1"/>
  <c r="AH91" i="23"/>
  <c r="AF89" i="23"/>
  <c r="AK94" i="23"/>
  <c r="AE88" i="23"/>
  <c r="AD88" i="23"/>
  <c r="AH92" i="23"/>
  <c r="AE89" i="23"/>
  <c r="AJ94" i="23"/>
  <c r="AK95" i="23"/>
  <c r="AK97" i="23" s="1"/>
  <c r="AG91" i="23"/>
  <c r="AI93" i="23"/>
  <c r="AF90" i="23"/>
  <c r="CA58" i="23" l="1"/>
  <c r="BH37" i="24"/>
  <c r="BH38" i="24" s="1"/>
  <c r="BH47" i="4"/>
  <c r="BG78" i="4"/>
  <c r="BG83" i="4" s="1"/>
  <c r="BG84" i="4" s="1"/>
  <c r="BG50" i="4"/>
  <c r="BY32" i="23"/>
  <c r="BG84" i="23"/>
  <c r="BG170" i="23" s="1"/>
  <c r="BI46" i="4" s="1"/>
  <c r="H96" i="23"/>
  <c r="AE96" i="23"/>
  <c r="K96" i="23"/>
  <c r="AB96" i="23"/>
  <c r="CB96" i="23"/>
  <c r="W96" i="23"/>
  <c r="AY96" i="23"/>
  <c r="BP96" i="23"/>
  <c r="AC96" i="23"/>
  <c r="AG96" i="23"/>
  <c r="CC96" i="23"/>
  <c r="BW96" i="23"/>
  <c r="Z96" i="23"/>
  <c r="U96" i="23"/>
  <c r="BC96" i="23"/>
  <c r="AH96" i="23"/>
  <c r="P96" i="23"/>
  <c r="BX96" i="23"/>
  <c r="BS96" i="23"/>
  <c r="T96" i="23"/>
  <c r="AA96" i="23"/>
  <c r="O96" i="23"/>
  <c r="AI96" i="23"/>
  <c r="AV96" i="23"/>
  <c r="CA96" i="23"/>
  <c r="BZ96" i="23"/>
  <c r="BH96" i="23"/>
  <c r="BL96" i="23"/>
  <c r="BD96" i="23"/>
  <c r="V96" i="23"/>
  <c r="N96" i="23"/>
  <c r="I96" i="23"/>
  <c r="S96" i="23"/>
  <c r="BI96" i="23"/>
  <c r="R96" i="23"/>
  <c r="BO96" i="23"/>
  <c r="AJ96" i="23"/>
  <c r="AL96" i="23"/>
  <c r="BG96" i="23"/>
  <c r="AM96" i="23"/>
  <c r="BR69" i="4"/>
  <c r="BQ69" i="4"/>
  <c r="BG69" i="4"/>
  <c r="BO69" i="4"/>
  <c r="BD69" i="4"/>
  <c r="BV69" i="4"/>
  <c r="BV70" i="4" s="1"/>
  <c r="CJ69" i="4"/>
  <c r="CJ70" i="4" s="1"/>
  <c r="BZ69" i="4"/>
  <c r="BZ70" i="4" s="1"/>
  <c r="CI69" i="4"/>
  <c r="CI70" i="4" s="1"/>
  <c r="BP69" i="4"/>
  <c r="BC69" i="4"/>
  <c r="BB69" i="4"/>
  <c r="BT69" i="4"/>
  <c r="BT70" i="4" s="1"/>
  <c r="CD69" i="4"/>
  <c r="CD70" i="4" s="1"/>
  <c r="CH69" i="4"/>
  <c r="CH70" i="4" s="1"/>
  <c r="BM69" i="4"/>
  <c r="BF69" i="4"/>
  <c r="BE69" i="4"/>
  <c r="BS69" i="4"/>
  <c r="BS70" i="4" s="1"/>
  <c r="CA69" i="4"/>
  <c r="CA70" i="4" s="1"/>
  <c r="CG69" i="4"/>
  <c r="CG70" i="4" s="1"/>
  <c r="BL69" i="4"/>
  <c r="BK69" i="4"/>
  <c r="BK52" i="24" s="1"/>
  <c r="BU69" i="4"/>
  <c r="BU70" i="4" s="1"/>
  <c r="BX69" i="4"/>
  <c r="BX70" i="4" s="1"/>
  <c r="BH69" i="4"/>
  <c r="BJ69" i="4"/>
  <c r="CF69" i="4"/>
  <c r="CF70" i="4" s="1"/>
  <c r="CC69" i="4"/>
  <c r="CC70" i="4" s="1"/>
  <c r="BI69" i="4"/>
  <c r="BN69" i="4"/>
  <c r="BW69" i="4"/>
  <c r="BW70" i="4" s="1"/>
  <c r="CK69" i="4"/>
  <c r="CK70" i="4" s="1"/>
  <c r="BY69" i="4"/>
  <c r="BY70" i="4" s="1"/>
  <c r="CL69" i="4"/>
  <c r="CL70" i="4" s="1"/>
  <c r="CB69" i="4"/>
  <c r="CB70" i="4" s="1"/>
  <c r="CE69" i="4"/>
  <c r="CE70" i="4" s="1"/>
  <c r="AP96" i="23"/>
  <c r="BU96" i="23"/>
  <c r="AT96" i="23"/>
  <c r="BK96" i="23"/>
  <c r="BR96" i="23"/>
  <c r="AW96" i="23"/>
  <c r="AO96" i="23"/>
  <c r="AN96" i="23"/>
  <c r="Q96" i="23"/>
  <c r="AK96" i="23"/>
  <c r="BM96" i="23"/>
  <c r="AF96" i="23"/>
  <c r="AU96" i="23"/>
  <c r="BY96" i="23"/>
  <c r="X96" i="23"/>
  <c r="BA96" i="23"/>
  <c r="BT96" i="23"/>
  <c r="BV96" i="23"/>
  <c r="AS96" i="23"/>
  <c r="AD96" i="23"/>
  <c r="BF96" i="23"/>
  <c r="BN96" i="23"/>
  <c r="AZ96" i="23"/>
  <c r="AR96" i="23"/>
  <c r="BB96" i="23"/>
  <c r="BE96" i="23"/>
  <c r="M96" i="23"/>
  <c r="AX96" i="23"/>
  <c r="J96" i="23"/>
  <c r="Y96" i="23"/>
  <c r="BQ96" i="23"/>
  <c r="BJ96" i="23"/>
  <c r="L96" i="23"/>
  <c r="AQ96" i="23"/>
  <c r="CB58" i="23" l="1"/>
  <c r="BH78" i="4"/>
  <c r="BH83" i="4" s="1"/>
  <c r="BH84" i="4" s="1"/>
  <c r="BH50" i="4"/>
  <c r="BI37" i="24"/>
  <c r="BI38" i="24" s="1"/>
  <c r="BI47" i="4"/>
  <c r="BH84" i="23"/>
  <c r="BH170" i="23" s="1"/>
  <c r="BJ46" i="4" s="1"/>
  <c r="BZ32" i="23"/>
  <c r="CB73" i="4"/>
  <c r="CB88" i="4"/>
  <c r="BL70" i="4"/>
  <c r="BL52" i="24"/>
  <c r="BL54" i="24" s="1"/>
  <c r="CE73" i="4"/>
  <c r="CE88" i="4"/>
  <c r="CL73" i="4"/>
  <c r="CL88" i="4"/>
  <c r="CL94" i="4" s="1"/>
  <c r="CC73" i="4"/>
  <c r="CC88" i="4"/>
  <c r="BH70" i="4"/>
  <c r="BH52" i="24"/>
  <c r="BH54" i="24" s="1"/>
  <c r="BH56" i="24" s="1"/>
  <c r="BU73" i="4"/>
  <c r="BU88" i="4"/>
  <c r="CG73" i="4"/>
  <c r="CG88" i="4"/>
  <c r="BE70" i="4"/>
  <c r="BE52" i="24"/>
  <c r="BE54" i="24" s="1"/>
  <c r="BE56" i="24" s="1"/>
  <c r="CH73" i="4"/>
  <c r="CH88" i="4"/>
  <c r="BC70" i="4"/>
  <c r="BC52" i="24"/>
  <c r="BC54" i="24" s="1"/>
  <c r="BC56" i="24" s="1"/>
  <c r="CI73" i="4"/>
  <c r="CI88" i="4"/>
  <c r="BQ70" i="4"/>
  <c r="BQ52" i="24"/>
  <c r="BQ54" i="24" s="1"/>
  <c r="BW73" i="4"/>
  <c r="BW88" i="4"/>
  <c r="BX73" i="4"/>
  <c r="BX88" i="4"/>
  <c r="BB52" i="24"/>
  <c r="BB54" i="24" s="1"/>
  <c r="BB56" i="24" s="1"/>
  <c r="BB70" i="4"/>
  <c r="BP70" i="4"/>
  <c r="BP52" i="24"/>
  <c r="BP54" i="24" s="1"/>
  <c r="BO70" i="4"/>
  <c r="BO52" i="24"/>
  <c r="BO54" i="24" s="1"/>
  <c r="BY73" i="4"/>
  <c r="BY88" i="4"/>
  <c r="BI52" i="24"/>
  <c r="BI54" i="24" s="1"/>
  <c r="BI70" i="4"/>
  <c r="CF73" i="4"/>
  <c r="CF88" i="4"/>
  <c r="CA73" i="4"/>
  <c r="CA88" i="4"/>
  <c r="BF70" i="4"/>
  <c r="BF52" i="24"/>
  <c r="BF54" i="24" s="1"/>
  <c r="BF56" i="24" s="1"/>
  <c r="CD73" i="4"/>
  <c r="CD88" i="4"/>
  <c r="BZ73" i="4"/>
  <c r="BZ88" i="4"/>
  <c r="BD52" i="24"/>
  <c r="BD54" i="24" s="1"/>
  <c r="BD56" i="24" s="1"/>
  <c r="BD70" i="4"/>
  <c r="BM70" i="4"/>
  <c r="BM52" i="24"/>
  <c r="BM54" i="24" s="1"/>
  <c r="BV73" i="4"/>
  <c r="BV88" i="4"/>
  <c r="CK73" i="4"/>
  <c r="CK88" i="4"/>
  <c r="BN70" i="4"/>
  <c r="BN52" i="24"/>
  <c r="BN54" i="24" s="1"/>
  <c r="BJ70" i="4"/>
  <c r="BJ52" i="24"/>
  <c r="BJ54" i="24" s="1"/>
  <c r="BS88" i="4"/>
  <c r="BS73" i="4"/>
  <c r="BT73" i="4"/>
  <c r="BT88" i="4"/>
  <c r="CJ73" i="4"/>
  <c r="CJ88" i="4"/>
  <c r="BG70" i="4"/>
  <c r="BG52" i="24"/>
  <c r="BG54" i="24" s="1"/>
  <c r="BG56" i="24" s="1"/>
  <c r="BR70" i="4"/>
  <c r="BR52" i="24"/>
  <c r="BR54" i="24" s="1"/>
  <c r="CC58" i="23" l="1"/>
  <c r="BI56" i="24"/>
  <c r="BJ37" i="24"/>
  <c r="BJ38" i="24" s="1"/>
  <c r="BJ56" i="24" s="1"/>
  <c r="BJ47" i="4"/>
  <c r="BJ75" i="4" s="1"/>
  <c r="BI50" i="4"/>
  <c r="BI78" i="4"/>
  <c r="BI83" i="4" s="1"/>
  <c r="BI84" i="4" s="1"/>
  <c r="CA32" i="23"/>
  <c r="BI84" i="23"/>
  <c r="BI170" i="23" s="1"/>
  <c r="BK46" i="4" s="1"/>
  <c r="I19" i="27"/>
  <c r="BB88" i="4"/>
  <c r="BB75" i="4"/>
  <c r="BB73" i="4"/>
  <c r="BJ73" i="4"/>
  <c r="BJ88" i="4"/>
  <c r="BN88" i="4"/>
  <c r="BN73" i="4"/>
  <c r="BM73" i="4"/>
  <c r="BM88" i="4"/>
  <c r="BI73" i="4"/>
  <c r="BI75" i="4"/>
  <c r="BI88" i="4"/>
  <c r="BP73" i="4"/>
  <c r="BP88" i="4"/>
  <c r="BQ73" i="4"/>
  <c r="BQ88" i="4"/>
  <c r="BE73" i="4"/>
  <c r="BE75" i="4"/>
  <c r="BE88" i="4"/>
  <c r="BD75" i="4"/>
  <c r="BD88" i="4"/>
  <c r="BD73" i="4"/>
  <c r="BO88" i="4"/>
  <c r="BO73" i="4"/>
  <c r="BH73" i="4"/>
  <c r="BH88" i="4"/>
  <c r="BH75" i="4"/>
  <c r="BR73" i="4"/>
  <c r="BR88" i="4"/>
  <c r="BG73" i="4"/>
  <c r="BG75" i="4"/>
  <c r="BG88" i="4"/>
  <c r="H19" i="27"/>
  <c r="BF73" i="4"/>
  <c r="BF75" i="4"/>
  <c r="BF88" i="4"/>
  <c r="BC73" i="4"/>
  <c r="BC75" i="4"/>
  <c r="BC88" i="4"/>
  <c r="BL73" i="4"/>
  <c r="BL88" i="4"/>
  <c r="CD58" i="23" l="1"/>
  <c r="BJ50" i="4"/>
  <c r="BJ78" i="4"/>
  <c r="BJ83" i="4" s="1"/>
  <c r="BK37" i="24"/>
  <c r="BK38" i="24" s="1"/>
  <c r="BK47" i="4"/>
  <c r="F18" i="27"/>
  <c r="CB32" i="23"/>
  <c r="BJ84" i="23"/>
  <c r="BJ170" i="23" s="1"/>
  <c r="BL46" i="4" s="1"/>
  <c r="G19" i="27"/>
  <c r="CE58" i="23" l="1"/>
  <c r="BJ84" i="4"/>
  <c r="BK78" i="4"/>
  <c r="BK83" i="4" s="1"/>
  <c r="BK84" i="4" s="1"/>
  <c r="BK50" i="4"/>
  <c r="F17" i="27" s="1"/>
  <c r="BL37" i="24"/>
  <c r="BL38" i="24" s="1"/>
  <c r="BL56" i="24" s="1"/>
  <c r="BL47" i="4"/>
  <c r="BK84" i="23"/>
  <c r="BK170" i="23" s="1"/>
  <c r="BM46" i="4" s="1"/>
  <c r="CC32" i="23"/>
  <c r="CF58" i="23" l="1"/>
  <c r="BM37" i="24"/>
  <c r="BM38" i="24" s="1"/>
  <c r="BM56" i="24" s="1"/>
  <c r="BM47" i="4"/>
  <c r="BL78" i="4"/>
  <c r="BL83" i="4" s="1"/>
  <c r="BL84" i="4" s="1"/>
  <c r="BL50" i="4"/>
  <c r="BL75" i="4"/>
  <c r="CD32" i="23"/>
  <c r="BL84" i="23"/>
  <c r="BL170" i="23" s="1"/>
  <c r="BN46" i="4" s="1"/>
  <c r="G54" i="7"/>
  <c r="H50" i="7"/>
  <c r="CG58" i="23" l="1"/>
  <c r="BN37" i="24"/>
  <c r="BN38" i="24" s="1"/>
  <c r="BN56" i="24" s="1"/>
  <c r="BN47" i="4"/>
  <c r="BM50" i="4"/>
  <c r="BM78" i="4"/>
  <c r="BM83" i="4" s="1"/>
  <c r="BM75" i="4"/>
  <c r="BM84" i="23"/>
  <c r="BM170" i="23" s="1"/>
  <c r="BO46" i="4" s="1"/>
  <c r="CE32" i="23"/>
  <c r="AK181" i="23"/>
  <c r="AM60" i="4" s="1"/>
  <c r="BK60" i="4"/>
  <c r="Y181" i="23"/>
  <c r="AA60" i="4" s="1"/>
  <c r="AW181" i="23"/>
  <c r="AY60" i="4" s="1"/>
  <c r="M181" i="23"/>
  <c r="I50" i="7"/>
  <c r="I54" i="7" s="1"/>
  <c r="H54" i="7"/>
  <c r="CH58" i="23" l="1"/>
  <c r="BO37" i="24"/>
  <c r="BO38" i="24" s="1"/>
  <c r="BO56" i="24" s="1"/>
  <c r="BO47" i="4"/>
  <c r="BM84" i="4"/>
  <c r="BN78" i="4"/>
  <c r="BN83" i="4" s="1"/>
  <c r="BN84" i="4" s="1"/>
  <c r="BN50" i="4"/>
  <c r="BN75" i="4"/>
  <c r="CF32" i="23"/>
  <c r="BN84" i="23"/>
  <c r="BN170" i="23" s="1"/>
  <c r="BP46" i="4" s="1"/>
  <c r="O60" i="4"/>
  <c r="C60" i="4" s="1"/>
  <c r="A183" i="23"/>
  <c r="AM48" i="24"/>
  <c r="AA48" i="24"/>
  <c r="AY48" i="24"/>
  <c r="BK48" i="24"/>
  <c r="BK54" i="24" s="1"/>
  <c r="BK56" i="24" s="1"/>
  <c r="BK70" i="4"/>
  <c r="BK73" i="4" s="1"/>
  <c r="AL48" i="24"/>
  <c r="CI58" i="23" l="1"/>
  <c r="BP37" i="24"/>
  <c r="BP38" i="24" s="1"/>
  <c r="BP56" i="24" s="1"/>
  <c r="BP47" i="4"/>
  <c r="BO50" i="4"/>
  <c r="BO78" i="4"/>
  <c r="BO83" i="4" s="1"/>
  <c r="BO84" i="4" s="1"/>
  <c r="BO75" i="4"/>
  <c r="BO84" i="23"/>
  <c r="BO170" i="23" s="1"/>
  <c r="BQ46" i="4" s="1"/>
  <c r="CG32" i="23"/>
  <c r="BK88" i="4"/>
  <c r="BK75" i="4"/>
  <c r="O48" i="24"/>
  <c r="CJ58" i="23" l="1"/>
  <c r="CJ168" i="23" s="1"/>
  <c r="CH32" i="23"/>
  <c r="CG170" i="23"/>
  <c r="CI46" i="4" s="1"/>
  <c r="CI47" i="4" s="1"/>
  <c r="BP78" i="4"/>
  <c r="BP83" i="4" s="1"/>
  <c r="BP50" i="4"/>
  <c r="BP75" i="4"/>
  <c r="BQ37" i="24"/>
  <c r="BQ38" i="24" s="1"/>
  <c r="BQ56" i="24" s="1"/>
  <c r="BQ47" i="4"/>
  <c r="BP84" i="23"/>
  <c r="BP170" i="23" s="1"/>
  <c r="BR46" i="4" s="1"/>
  <c r="AA34" i="21"/>
  <c r="C48" i="24"/>
  <c r="CI32" i="23" l="1"/>
  <c r="CH170" i="23"/>
  <c r="CJ46" i="4" s="1"/>
  <c r="CJ47" i="4" s="1"/>
  <c r="CI78" i="4"/>
  <c r="CI83" i="4" s="1"/>
  <c r="CI84" i="4" s="1"/>
  <c r="CI50" i="4"/>
  <c r="CI75" i="4"/>
  <c r="BR37" i="24"/>
  <c r="BR47" i="4"/>
  <c r="G18" i="27"/>
  <c r="BQ50" i="4"/>
  <c r="BQ78" i="4"/>
  <c r="BQ83" i="4" s="1"/>
  <c r="BQ84" i="4" s="1"/>
  <c r="BQ75" i="4"/>
  <c r="BP84" i="4"/>
  <c r="BQ84" i="23"/>
  <c r="BQ170" i="23" s="1"/>
  <c r="BS46" i="4" s="1"/>
  <c r="CJ78" i="4" l="1"/>
  <c r="CJ83" i="4" s="1"/>
  <c r="CJ84" i="4" s="1"/>
  <c r="CJ50" i="4"/>
  <c r="CJ75" i="4"/>
  <c r="CJ32" i="23"/>
  <c r="CI170" i="23"/>
  <c r="CK46" i="4" s="1"/>
  <c r="CK47" i="4" s="1"/>
  <c r="BR50" i="4"/>
  <c r="G17" i="27" s="1"/>
  <c r="BR78" i="4"/>
  <c r="BR83" i="4" s="1"/>
  <c r="BR84" i="4" s="1"/>
  <c r="BR75" i="4"/>
  <c r="BS47" i="4"/>
  <c r="BR38" i="24"/>
  <c r="C37" i="24"/>
  <c r="C38" i="24" s="1"/>
  <c r="C56" i="24" s="1"/>
  <c r="BR84" i="23"/>
  <c r="BR170" i="23" s="1"/>
  <c r="BT46" i="4" s="1"/>
  <c r="BT47" i="4" s="1"/>
  <c r="CK32" i="23" l="1"/>
  <c r="CJ167" i="23"/>
  <c r="CJ170" i="23" s="1"/>
  <c r="CL46" i="4" s="1"/>
  <c r="CL47" i="4" s="1"/>
  <c r="CK50" i="4"/>
  <c r="CK78" i="4"/>
  <c r="CK83" i="4" s="1"/>
  <c r="CK84" i="4" s="1"/>
  <c r="CK75" i="4"/>
  <c r="BT50" i="4"/>
  <c r="BT78" i="4"/>
  <c r="BT83" i="4" s="1"/>
  <c r="BT84" i="4" s="1"/>
  <c r="BT75" i="4"/>
  <c r="C39" i="24"/>
  <c r="BR56" i="24"/>
  <c r="BS50" i="4"/>
  <c r="BS78" i="4"/>
  <c r="BS83" i="4" s="1"/>
  <c r="BS84" i="4" s="1"/>
  <c r="BS75" i="4"/>
  <c r="BS84" i="23"/>
  <c r="BS170" i="23" s="1"/>
  <c r="BU46" i="4" s="1"/>
  <c r="BU47" i="4" s="1"/>
  <c r="CL78" i="4" l="1"/>
  <c r="CL83" i="4" s="1"/>
  <c r="CL84" i="4" s="1"/>
  <c r="CL50" i="4"/>
  <c r="CL75" i="4"/>
  <c r="BU78" i="4"/>
  <c r="BU83" i="4" s="1"/>
  <c r="BU84" i="4" s="1"/>
  <c r="BU50" i="4"/>
  <c r="BU75" i="4"/>
  <c r="BT84" i="23"/>
  <c r="BT170" i="23" s="1"/>
  <c r="BV46" i="4" s="1"/>
  <c r="BV47" i="4" s="1"/>
  <c r="BV78" i="4" l="1"/>
  <c r="BV83" i="4" s="1"/>
  <c r="BV84" i="4" s="1"/>
  <c r="BV50" i="4"/>
  <c r="BV75" i="4"/>
  <c r="BU84" i="23"/>
  <c r="BU170" i="23" s="1"/>
  <c r="BW46" i="4" s="1"/>
  <c r="BW47" i="4" s="1"/>
  <c r="BW78" i="4" l="1"/>
  <c r="BW83" i="4" s="1"/>
  <c r="BW84" i="4" s="1"/>
  <c r="BW50" i="4"/>
  <c r="BW75" i="4"/>
  <c r="BV84" i="23"/>
  <c r="BV170" i="23" s="1"/>
  <c r="BX46" i="4" s="1"/>
  <c r="BX47" i="4" s="1"/>
  <c r="BX50" i="4" l="1"/>
  <c r="BX78" i="4"/>
  <c r="BX83" i="4" s="1"/>
  <c r="BX84" i="4" s="1"/>
  <c r="BX75" i="4"/>
  <c r="BW84" i="23"/>
  <c r="BW170" i="23" s="1"/>
  <c r="BY46" i="4" s="1"/>
  <c r="BY47" i="4" s="1"/>
  <c r="BY50" i="4" l="1"/>
  <c r="BY78" i="4"/>
  <c r="BY83" i="4" s="1"/>
  <c r="BY84" i="4" s="1"/>
  <c r="BY75" i="4"/>
  <c r="BX84" i="23"/>
  <c r="BX170" i="23" s="1"/>
  <c r="BZ46" i="4" s="1"/>
  <c r="BZ47" i="4" s="1"/>
  <c r="BZ50" i="4" l="1"/>
  <c r="BZ78" i="4"/>
  <c r="BZ83" i="4" s="1"/>
  <c r="BZ84" i="4" s="1"/>
  <c r="BZ75" i="4"/>
  <c r="BY84" i="23"/>
  <c r="BY170" i="23" s="1"/>
  <c r="CA46" i="4" s="1"/>
  <c r="CA47" i="4" s="1"/>
  <c r="CA50" i="4" l="1"/>
  <c r="CA78" i="4"/>
  <c r="CA83" i="4" s="1"/>
  <c r="CA84" i="4" s="1"/>
  <c r="CA75" i="4"/>
  <c r="BZ84" i="23"/>
  <c r="BZ170" i="23" s="1"/>
  <c r="CB46" i="4" s="1"/>
  <c r="CB47" i="4" s="1"/>
  <c r="CB50" i="4" l="1"/>
  <c r="CB78" i="4"/>
  <c r="CB83" i="4" s="1"/>
  <c r="CB84" i="4" s="1"/>
  <c r="CB75" i="4"/>
  <c r="CA84" i="23"/>
  <c r="CA170" i="23" s="1"/>
  <c r="CC46" i="4" s="1"/>
  <c r="CC47" i="4" s="1"/>
  <c r="CC50" i="4" l="1"/>
  <c r="CC78" i="4"/>
  <c r="CC83" i="4" s="1"/>
  <c r="CC84" i="4" s="1"/>
  <c r="CC75" i="4"/>
  <c r="CB84" i="23"/>
  <c r="CB170" i="23" s="1"/>
  <c r="CD46" i="4" s="1"/>
  <c r="CD47" i="4" l="1"/>
  <c r="H18" i="27"/>
  <c r="CC84" i="23"/>
  <c r="CC170" i="23" s="1"/>
  <c r="CE46" i="4" s="1"/>
  <c r="CE47" i="4" l="1"/>
  <c r="CD50" i="4"/>
  <c r="H17" i="27" s="1"/>
  <c r="CD78" i="4"/>
  <c r="CD83" i="4" s="1"/>
  <c r="CD84" i="4" s="1"/>
  <c r="CD75" i="4"/>
  <c r="CD84" i="23"/>
  <c r="CD170" i="23" s="1"/>
  <c r="CF46" i="4" s="1"/>
  <c r="CF47" i="4" s="1"/>
  <c r="CF78" i="4" l="1"/>
  <c r="CF83" i="4" s="1"/>
  <c r="CF84" i="4" s="1"/>
  <c r="CF50" i="4"/>
  <c r="CF75" i="4"/>
  <c r="CE50" i="4"/>
  <c r="CE78" i="4"/>
  <c r="CE83" i="4" s="1"/>
  <c r="CE84" i="4" s="1"/>
  <c r="CE75" i="4"/>
  <c r="CE84" i="23"/>
  <c r="CE170" i="23" s="1"/>
  <c r="CG46" i="4" s="1"/>
  <c r="CG47" i="4" s="1"/>
  <c r="CG78" i="4" l="1"/>
  <c r="CG83" i="4" s="1"/>
  <c r="CG84" i="4" s="1"/>
  <c r="CG50" i="4"/>
  <c r="CG75" i="4"/>
  <c r="CF84" i="23"/>
  <c r="CF170" i="23" l="1"/>
  <c r="CH46" i="4" s="1"/>
  <c r="CH47" i="4" l="1"/>
  <c r="I18" i="27"/>
  <c r="CH50" i="4" l="1"/>
  <c r="I17" i="27" s="1"/>
  <c r="CH78" i="4"/>
  <c r="CH75" i="4"/>
  <c r="CH83" i="4" l="1"/>
  <c r="CH84" i="4" l="1"/>
  <c r="BB94" i="4" l="1"/>
  <c r="BC94" i="4" l="1"/>
  <c r="BD94" i="4" l="1"/>
  <c r="BE94" i="4" l="1"/>
  <c r="BF94" i="4" l="1"/>
  <c r="BG94" i="4" l="1"/>
  <c r="BH94" i="4" l="1"/>
  <c r="BI94" i="4" l="1"/>
  <c r="BJ94" i="4" l="1"/>
  <c r="BK94" i="4" l="1"/>
  <c r="BL94" i="4" l="1"/>
  <c r="BM94" i="4" l="1"/>
  <c r="BN94" i="4" l="1"/>
  <c r="BO94" i="4" l="1"/>
  <c r="BP94" i="4" l="1"/>
  <c r="BQ94" i="4" l="1"/>
  <c r="BR94" i="4" l="1"/>
  <c r="BS94" i="4" l="1"/>
  <c r="BT94" i="4" l="1"/>
  <c r="BU94" i="4" l="1"/>
  <c r="BV94" i="4" l="1"/>
  <c r="BW94" i="4" l="1"/>
  <c r="BX94" i="4" l="1"/>
  <c r="BY94" i="4" l="1"/>
  <c r="BZ94" i="4" l="1"/>
  <c r="CA94" i="4" l="1"/>
  <c r="CB94" i="4" l="1"/>
  <c r="CC94" i="4" l="1"/>
  <c r="CD94" i="4" l="1"/>
  <c r="CF94" i="4" l="1"/>
  <c r="CE94" i="4"/>
  <c r="CG94" i="4" l="1"/>
  <c r="CH94" i="4" l="1"/>
  <c r="CI94" i="4" l="1"/>
  <c r="CJ94" i="4" l="1"/>
  <c r="CK94" i="4" l="1"/>
  <c r="C8" i="14" l="1"/>
  <c r="C9" i="2" l="1"/>
  <c r="D33" i="21"/>
  <c r="C9" i="14"/>
  <c r="D8" i="14"/>
  <c r="B27" i="23" s="1"/>
  <c r="D88" i="21" l="1"/>
  <c r="CK33" i="23"/>
  <c r="CK34" i="23" s="1"/>
  <c r="CE47" i="23"/>
  <c r="CE173" i="23" s="1"/>
  <c r="CE174" i="23" s="1"/>
  <c r="CI47" i="23"/>
  <c r="CI173" i="23" s="1"/>
  <c r="CI174" i="23" s="1"/>
  <c r="CH47" i="23"/>
  <c r="CH173" i="23" s="1"/>
  <c r="CH174" i="23" s="1"/>
  <c r="CD47" i="23"/>
  <c r="CD173" i="23" s="1"/>
  <c r="CD174" i="23" s="1"/>
  <c r="J47" i="23"/>
  <c r="J173" i="23" s="1"/>
  <c r="J174" i="23" s="1"/>
  <c r="AA47" i="23"/>
  <c r="AN47" i="23"/>
  <c r="CA47" i="23"/>
  <c r="CA173" i="23" s="1"/>
  <c r="CA174" i="23" s="1"/>
  <c r="AC47" i="23"/>
  <c r="BQ47" i="23"/>
  <c r="BV47" i="23"/>
  <c r="BV173" i="23" s="1"/>
  <c r="BV174" i="23" s="1"/>
  <c r="I47" i="23"/>
  <c r="I173" i="23" s="1"/>
  <c r="I174" i="23" s="1"/>
  <c r="BB47" i="23"/>
  <c r="BS47" i="23"/>
  <c r="BT47" i="23"/>
  <c r="AM47" i="23"/>
  <c r="CB47" i="23"/>
  <c r="CB173" i="23" s="1"/>
  <c r="CB174" i="23" s="1"/>
  <c r="AT47" i="23"/>
  <c r="U47" i="23"/>
  <c r="BU47" i="23"/>
  <c r="AG47" i="23"/>
  <c r="X47" i="23"/>
  <c r="CC47" i="23"/>
  <c r="CC173" i="23" s="1"/>
  <c r="CC174" i="23" s="1"/>
  <c r="AI47" i="23"/>
  <c r="AE47" i="23"/>
  <c r="BX47" i="23"/>
  <c r="BX173" i="23" s="1"/>
  <c r="BX174" i="23" s="1"/>
  <c r="AH47" i="23"/>
  <c r="AF47" i="23"/>
  <c r="BN47" i="23"/>
  <c r="AD47" i="23"/>
  <c r="Q47" i="23"/>
  <c r="BZ47" i="23"/>
  <c r="BZ173" i="23" s="1"/>
  <c r="BZ174" i="23" s="1"/>
  <c r="BC47" i="23"/>
  <c r="BJ47" i="23"/>
  <c r="AJ47" i="23"/>
  <c r="BL47" i="23"/>
  <c r="CE33" i="23"/>
  <c r="CE34" i="23" s="1"/>
  <c r="AW47" i="23"/>
  <c r="CG33" i="23"/>
  <c r="CG34" i="23" s="1"/>
  <c r="G47" i="23"/>
  <c r="G173" i="23" s="1"/>
  <c r="G174" i="23" s="1"/>
  <c r="BO47" i="23"/>
  <c r="AY47" i="23"/>
  <c r="H47" i="23"/>
  <c r="H173" i="23" s="1"/>
  <c r="H174" i="23" s="1"/>
  <c r="BW47" i="23"/>
  <c r="BW173" i="23" s="1"/>
  <c r="BW174" i="23" s="1"/>
  <c r="AL47" i="23"/>
  <c r="CF33" i="23"/>
  <c r="CF34" i="23" s="1"/>
  <c r="CF47" i="23"/>
  <c r="CF173" i="23" s="1"/>
  <c r="CF174" i="23" s="1"/>
  <c r="BR47" i="23"/>
  <c r="AK47" i="23"/>
  <c r="Z47" i="23"/>
  <c r="CJ47" i="23"/>
  <c r="CJ173" i="23" s="1"/>
  <c r="CJ174" i="23" s="1"/>
  <c r="AO47" i="23"/>
  <c r="Y47" i="23"/>
  <c r="BA47" i="23"/>
  <c r="BF47" i="23"/>
  <c r="BG47" i="23"/>
  <c r="BH47" i="23"/>
  <c r="CI33" i="23"/>
  <c r="CI34" i="23" s="1"/>
  <c r="CH33" i="23"/>
  <c r="CH34" i="23" s="1"/>
  <c r="BK47" i="23"/>
  <c r="AU47" i="23"/>
  <c r="AQ47" i="23"/>
  <c r="R47" i="23"/>
  <c r="M47" i="23"/>
  <c r="M173" i="23" s="1"/>
  <c r="M174" i="23" s="1"/>
  <c r="BM47" i="23"/>
  <c r="AP47" i="23"/>
  <c r="L47" i="23"/>
  <c r="L173" i="23" s="1"/>
  <c r="L174" i="23" s="1"/>
  <c r="K47" i="23"/>
  <c r="K173" i="23" s="1"/>
  <c r="K174" i="23" s="1"/>
  <c r="CG47" i="23"/>
  <c r="CG173" i="23" s="1"/>
  <c r="CG174" i="23" s="1"/>
  <c r="BE47" i="23"/>
  <c r="AZ47" i="23"/>
  <c r="BY47" i="23"/>
  <c r="BY173" i="23" s="1"/>
  <c r="BY174" i="23" s="1"/>
  <c r="BI47" i="23"/>
  <c r="AR47" i="23"/>
  <c r="AX47" i="23"/>
  <c r="W47" i="23"/>
  <c r="AB47" i="23"/>
  <c r="AV47" i="23"/>
  <c r="V47" i="23"/>
  <c r="P47" i="23"/>
  <c r="BP47" i="23"/>
  <c r="AS47" i="23"/>
  <c r="CD33" i="23"/>
  <c r="CD34" i="23" s="1"/>
  <c r="CJ33" i="23"/>
  <c r="CJ34" i="23" s="1"/>
  <c r="CJ36" i="23" s="1"/>
  <c r="T47" i="23"/>
  <c r="BD47" i="23"/>
  <c r="U33" i="23"/>
  <c r="U34" i="23" s="1"/>
  <c r="O47" i="23"/>
  <c r="Q33" i="23"/>
  <c r="Q34" i="23" s="1"/>
  <c r="S47" i="23"/>
  <c r="AB33" i="23"/>
  <c r="AB34" i="23" s="1"/>
  <c r="Y33" i="23"/>
  <c r="Y34" i="23" s="1"/>
  <c r="AK33" i="23"/>
  <c r="AK34" i="23" s="1"/>
  <c r="K33" i="23"/>
  <c r="K34" i="23" s="1"/>
  <c r="L33" i="23"/>
  <c r="L34" i="23" s="1"/>
  <c r="I33" i="23"/>
  <c r="I34" i="23" s="1"/>
  <c r="J33" i="23"/>
  <c r="J34" i="23" s="1"/>
  <c r="H33" i="23"/>
  <c r="H34" i="23" s="1"/>
  <c r="AF33" i="23"/>
  <c r="AF34" i="23" s="1"/>
  <c r="Z33" i="23"/>
  <c r="Z34" i="23" s="1"/>
  <c r="AC33" i="23"/>
  <c r="AC34" i="23" s="1"/>
  <c r="AS33" i="23"/>
  <c r="AS34" i="23" s="1"/>
  <c r="BP33" i="23"/>
  <c r="BP34" i="23" s="1"/>
  <c r="S33" i="23"/>
  <c r="S34" i="23" s="1"/>
  <c r="AH33" i="23"/>
  <c r="AH34" i="23" s="1"/>
  <c r="AR33" i="23"/>
  <c r="AR34" i="23" s="1"/>
  <c r="CB33" i="23"/>
  <c r="CB34" i="23" s="1"/>
  <c r="BV33" i="23"/>
  <c r="BV34" i="23" s="1"/>
  <c r="P33" i="23"/>
  <c r="P34" i="23" s="1"/>
  <c r="W33" i="23"/>
  <c r="W34" i="23" s="1"/>
  <c r="M33" i="23"/>
  <c r="M34" i="23" s="1"/>
  <c r="O33" i="23"/>
  <c r="O34" i="23" s="1"/>
  <c r="N33" i="23"/>
  <c r="N34" i="23" s="1"/>
  <c r="AA33" i="23"/>
  <c r="AA34" i="23" s="1"/>
  <c r="AE33" i="23"/>
  <c r="AE34" i="23" s="1"/>
  <c r="AM33" i="23"/>
  <c r="AM34" i="23" s="1"/>
  <c r="AV33" i="23"/>
  <c r="AV34" i="23" s="1"/>
  <c r="BI33" i="23"/>
  <c r="BI34" i="23" s="1"/>
  <c r="BX33" i="23"/>
  <c r="BX34" i="23" s="1"/>
  <c r="X33" i="23"/>
  <c r="X34" i="23" s="1"/>
  <c r="T33" i="23"/>
  <c r="T34" i="23" s="1"/>
  <c r="V33" i="23"/>
  <c r="V34" i="23" s="1"/>
  <c r="AI33" i="23"/>
  <c r="AI34" i="23" s="1"/>
  <c r="AJ33" i="23"/>
  <c r="AJ34" i="23" s="1"/>
  <c r="AU33" i="23"/>
  <c r="AU34" i="23" s="1"/>
  <c r="AW33" i="23"/>
  <c r="AW34" i="23" s="1"/>
  <c r="AX33" i="23"/>
  <c r="AX34" i="23" s="1"/>
  <c r="AZ33" i="23"/>
  <c r="AZ34" i="23" s="1"/>
  <c r="AP33" i="23"/>
  <c r="AP34" i="23" s="1"/>
  <c r="AT33" i="23"/>
  <c r="AT34" i="23" s="1"/>
  <c r="BA33" i="23"/>
  <c r="BA34" i="23" s="1"/>
  <c r="AL33" i="23"/>
  <c r="AL34" i="23" s="1"/>
  <c r="BU33" i="23"/>
  <c r="BU34" i="23" s="1"/>
  <c r="G33" i="23"/>
  <c r="G34" i="23" s="1"/>
  <c r="BO33" i="23"/>
  <c r="BO34" i="23" s="1"/>
  <c r="BC33" i="23"/>
  <c r="BC34" i="23" s="1"/>
  <c r="BR33" i="23"/>
  <c r="BR34" i="23" s="1"/>
  <c r="BT33" i="23"/>
  <c r="BT34" i="23" s="1"/>
  <c r="BN33" i="23"/>
  <c r="BN34" i="23" s="1"/>
  <c r="AG33" i="23"/>
  <c r="AG34" i="23" s="1"/>
  <c r="AO33" i="23"/>
  <c r="AO34" i="23" s="1"/>
  <c r="R33" i="23"/>
  <c r="R34" i="23" s="1"/>
  <c r="CA33" i="23"/>
  <c r="CA34" i="23" s="1"/>
  <c r="BB33" i="23"/>
  <c r="BB34" i="23" s="1"/>
  <c r="BE33" i="23"/>
  <c r="BE34" i="23" s="1"/>
  <c r="BM33" i="23"/>
  <c r="BM34" i="23" s="1"/>
  <c r="CC33" i="23"/>
  <c r="CC34" i="23" s="1"/>
  <c r="BG33" i="23"/>
  <c r="BG34" i="23" s="1"/>
  <c r="BK33" i="23"/>
  <c r="BK34" i="23" s="1"/>
  <c r="BS33" i="23"/>
  <c r="BS34" i="23" s="1"/>
  <c r="BL33" i="23"/>
  <c r="BL34" i="23" s="1"/>
  <c r="AY33" i="23"/>
  <c r="AY34" i="23" s="1"/>
  <c r="AD33" i="23"/>
  <c r="AD34" i="23" s="1"/>
  <c r="BW33" i="23"/>
  <c r="BW34" i="23" s="1"/>
  <c r="BY33" i="23"/>
  <c r="BY34" i="23" s="1"/>
  <c r="BD33" i="23"/>
  <c r="BD34" i="23" s="1"/>
  <c r="BF33" i="23"/>
  <c r="BF34" i="23" s="1"/>
  <c r="AN33" i="23"/>
  <c r="AN34" i="23" s="1"/>
  <c r="AQ33" i="23"/>
  <c r="AQ34" i="23" s="1"/>
  <c r="BH33" i="23"/>
  <c r="BH34" i="23" s="1"/>
  <c r="N47" i="23"/>
  <c r="BJ33" i="23"/>
  <c r="BJ34" i="23" s="1"/>
  <c r="BQ33" i="23"/>
  <c r="BQ34" i="23" s="1"/>
  <c r="BZ33" i="23"/>
  <c r="BZ34" i="23" s="1"/>
  <c r="CB39" i="23" l="1"/>
  <c r="CC40" i="23"/>
  <c r="CD41" i="23"/>
  <c r="CE42" i="23"/>
  <c r="BZ37" i="23"/>
  <c r="CA38" i="23"/>
  <c r="BY36" i="23"/>
  <c r="CF43" i="23"/>
  <c r="CF45" i="23" s="1"/>
  <c r="BP38" i="23"/>
  <c r="BT42" i="23"/>
  <c r="BO37" i="23"/>
  <c r="BS41" i="23"/>
  <c r="BQ39" i="23"/>
  <c r="BR40" i="23"/>
  <c r="BN36" i="23"/>
  <c r="BU43" i="23"/>
  <c r="BU45" i="23" s="1"/>
  <c r="AO42" i="23"/>
  <c r="AK38" i="23"/>
  <c r="AN41" i="23"/>
  <c r="AM40" i="23"/>
  <c r="AL39" i="23"/>
  <c r="AJ37" i="23"/>
  <c r="AI36" i="23"/>
  <c r="AP43" i="23"/>
  <c r="AP45" i="23" s="1"/>
  <c r="AJ41" i="23"/>
  <c r="AI40" i="23"/>
  <c r="AK42" i="23"/>
  <c r="AH39" i="23"/>
  <c r="AG38" i="23"/>
  <c r="AF37" i="23"/>
  <c r="AE36" i="23"/>
  <c r="AL43" i="23"/>
  <c r="AL45" i="23" s="1"/>
  <c r="AG37" i="23"/>
  <c r="AJ40" i="23"/>
  <c r="AH38" i="23"/>
  <c r="AL42" i="23"/>
  <c r="AK41" i="23"/>
  <c r="AI39" i="23"/>
  <c r="AF36" i="23"/>
  <c r="AM43" i="23"/>
  <c r="AM45" i="23" s="1"/>
  <c r="V37" i="23"/>
  <c r="Y40" i="23"/>
  <c r="Z41" i="23"/>
  <c r="W38" i="23"/>
  <c r="X39" i="23"/>
  <c r="AA42" i="23"/>
  <c r="AB43" i="23"/>
  <c r="AB45" i="23" s="1"/>
  <c r="U36" i="23"/>
  <c r="CK39" i="23"/>
  <c r="CJ38" i="23"/>
  <c r="CI37" i="23"/>
  <c r="CH36" i="23"/>
  <c r="AQ39" i="23"/>
  <c r="AS41" i="23"/>
  <c r="AO37" i="23"/>
  <c r="AR40" i="23"/>
  <c r="AP38" i="23"/>
  <c r="AT42" i="23"/>
  <c r="AU43" i="23"/>
  <c r="AU45" i="23" s="1"/>
  <c r="AN36" i="23"/>
  <c r="BT37" i="23"/>
  <c r="BY42" i="23"/>
  <c r="BU38" i="23"/>
  <c r="BV39" i="23"/>
  <c r="BW40" i="23"/>
  <c r="BX41" i="23"/>
  <c r="BS36" i="23"/>
  <c r="BZ43" i="23"/>
  <c r="BZ45" i="23" s="1"/>
  <c r="U39" i="23"/>
  <c r="T38" i="23"/>
  <c r="V40" i="23"/>
  <c r="X42" i="23"/>
  <c r="S37" i="23"/>
  <c r="W41" i="23"/>
  <c r="R36" i="23"/>
  <c r="Y43" i="23"/>
  <c r="Y45" i="23" s="1"/>
  <c r="J39" i="23"/>
  <c r="L41" i="23"/>
  <c r="K40" i="23"/>
  <c r="I38" i="23"/>
  <c r="H37" i="23"/>
  <c r="M42" i="23"/>
  <c r="N43" i="23"/>
  <c r="N45" i="23" s="1"/>
  <c r="G36" i="23"/>
  <c r="G44" i="23" s="1"/>
  <c r="BB41" i="23"/>
  <c r="BC42" i="23"/>
  <c r="BA40" i="23"/>
  <c r="AY38" i="23"/>
  <c r="AZ39" i="23"/>
  <c r="AX37" i="23"/>
  <c r="AW36" i="23"/>
  <c r="BD43" i="23"/>
  <c r="BD45" i="23" s="1"/>
  <c r="BN41" i="23"/>
  <c r="BL39" i="23"/>
  <c r="BK38" i="23"/>
  <c r="BM40" i="23"/>
  <c r="BJ37" i="23"/>
  <c r="BO42" i="23"/>
  <c r="BI36" i="23"/>
  <c r="BP43" i="23"/>
  <c r="BP45" i="23" s="1"/>
  <c r="AX42" i="23"/>
  <c r="AU39" i="23"/>
  <c r="AT38" i="23"/>
  <c r="AS37" i="23"/>
  <c r="AV40" i="23"/>
  <c r="AW41" i="23"/>
  <c r="AR36" i="23"/>
  <c r="AY43" i="23"/>
  <c r="AY45" i="23" s="1"/>
  <c r="I37" i="23"/>
  <c r="M41" i="23"/>
  <c r="K39" i="23"/>
  <c r="J38" i="23"/>
  <c r="N42" i="23"/>
  <c r="L40" i="23"/>
  <c r="O43" i="23"/>
  <c r="O45" i="23" s="1"/>
  <c r="H36" i="23"/>
  <c r="BI39" i="23"/>
  <c r="BJ40" i="23"/>
  <c r="BH38" i="23"/>
  <c r="BG37" i="23"/>
  <c r="BL42" i="23"/>
  <c r="BK41" i="23"/>
  <c r="BF36" i="23"/>
  <c r="BM43" i="23"/>
  <c r="BM45" i="23" s="1"/>
  <c r="AH40" i="23"/>
  <c r="AE37" i="23"/>
  <c r="AJ42" i="23"/>
  <c r="AF38" i="23"/>
  <c r="AG39" i="23"/>
  <c r="AI41" i="23"/>
  <c r="AD36" i="23"/>
  <c r="AK43" i="23"/>
  <c r="AK45" i="23" s="1"/>
  <c r="BO40" i="23"/>
  <c r="BN39" i="23"/>
  <c r="BP41" i="23"/>
  <c r="BM38" i="23"/>
  <c r="BQ42" i="23"/>
  <c r="BL37" i="23"/>
  <c r="BK36" i="23"/>
  <c r="BR43" i="23"/>
  <c r="BR45" i="23" s="1"/>
  <c r="BF37" i="23"/>
  <c r="BH39" i="23"/>
  <c r="BG38" i="23"/>
  <c r="BK42" i="23"/>
  <c r="BJ41" i="23"/>
  <c r="BI40" i="23"/>
  <c r="BL43" i="23"/>
  <c r="BL45" i="23" s="1"/>
  <c r="BE36" i="23"/>
  <c r="AS40" i="23"/>
  <c r="AP37" i="23"/>
  <c r="AQ38" i="23"/>
  <c r="AU42" i="23"/>
  <c r="AR39" i="23"/>
  <c r="AT41" i="23"/>
  <c r="AO36" i="23"/>
  <c r="AV43" i="23"/>
  <c r="AV45" i="23" s="1"/>
  <c r="BS37" i="23"/>
  <c r="BW41" i="23"/>
  <c r="BV40" i="23"/>
  <c r="BU39" i="23"/>
  <c r="BT38" i="23"/>
  <c r="BX42" i="23"/>
  <c r="BR36" i="23"/>
  <c r="BY43" i="23"/>
  <c r="BY45" i="23" s="1"/>
  <c r="BW38" i="23"/>
  <c r="BV37" i="23"/>
  <c r="BX39" i="23"/>
  <c r="BZ41" i="23"/>
  <c r="BY40" i="23"/>
  <c r="BU36" i="23"/>
  <c r="CA42" i="23"/>
  <c r="CB43" i="23"/>
  <c r="CB45" i="23" s="1"/>
  <c r="AQ37" i="23"/>
  <c r="AV42" i="23"/>
  <c r="AS39" i="23"/>
  <c r="AT40" i="23"/>
  <c r="AR38" i="23"/>
  <c r="AU41" i="23"/>
  <c r="AW43" i="23"/>
  <c r="AW45" i="23" s="1"/>
  <c r="AP36" i="23"/>
  <c r="AV37" i="23"/>
  <c r="BA42" i="23"/>
  <c r="AX39" i="23"/>
  <c r="AZ41" i="23"/>
  <c r="AW38" i="23"/>
  <c r="AY40" i="23"/>
  <c r="AU36" i="23"/>
  <c r="BB43" i="23"/>
  <c r="BB45" i="23" s="1"/>
  <c r="Z42" i="23"/>
  <c r="U37" i="23"/>
  <c r="V38" i="23"/>
  <c r="W39" i="23"/>
  <c r="Y41" i="23"/>
  <c r="X40" i="23"/>
  <c r="T36" i="23"/>
  <c r="AA43" i="23"/>
  <c r="AA45" i="23" s="1"/>
  <c r="AX38" i="23"/>
  <c r="BB42" i="23"/>
  <c r="AW37" i="23"/>
  <c r="AY39" i="23"/>
  <c r="AZ40" i="23"/>
  <c r="BA41" i="23"/>
  <c r="AV36" i="23"/>
  <c r="BC43" i="23"/>
  <c r="BC45" i="23" s="1"/>
  <c r="O37" i="23"/>
  <c r="R40" i="23"/>
  <c r="T42" i="23"/>
  <c r="P38" i="23"/>
  <c r="Q39" i="23"/>
  <c r="S41" i="23"/>
  <c r="N36" i="23"/>
  <c r="U43" i="23"/>
  <c r="U45" i="23" s="1"/>
  <c r="T40" i="23"/>
  <c r="Q37" i="23"/>
  <c r="U41" i="23"/>
  <c r="R38" i="23"/>
  <c r="S39" i="23"/>
  <c r="V42" i="23"/>
  <c r="W43" i="23"/>
  <c r="W45" i="23" s="1"/>
  <c r="P36" i="23"/>
  <c r="AM41" i="23"/>
  <c r="AL40" i="23"/>
  <c r="AN42" i="23"/>
  <c r="AK39" i="23"/>
  <c r="AI37" i="23"/>
  <c r="AJ38" i="23"/>
  <c r="AH36" i="23"/>
  <c r="AO43" i="23"/>
  <c r="AO45" i="23" s="1"/>
  <c r="AI42" i="23"/>
  <c r="AG40" i="23"/>
  <c r="AD37" i="23"/>
  <c r="AF39" i="23"/>
  <c r="AE38" i="23"/>
  <c r="AH41" i="23"/>
  <c r="AC36" i="23"/>
  <c r="AJ43" i="23"/>
  <c r="AJ45" i="23" s="1"/>
  <c r="P42" i="23"/>
  <c r="N40" i="23"/>
  <c r="O41" i="23"/>
  <c r="K37" i="23"/>
  <c r="L38" i="23"/>
  <c r="M39" i="23"/>
  <c r="Q43" i="23"/>
  <c r="Q45" i="23" s="1"/>
  <c r="J36" i="23"/>
  <c r="AO40" i="23"/>
  <c r="AP41" i="23"/>
  <c r="AL37" i="23"/>
  <c r="AM38" i="23"/>
  <c r="AN39" i="23"/>
  <c r="AQ42" i="23"/>
  <c r="AK36" i="23"/>
  <c r="AR43" i="23"/>
  <c r="AR45" i="23" s="1"/>
  <c r="U40" i="23"/>
  <c r="V41" i="23"/>
  <c r="S38" i="23"/>
  <c r="R37" i="23"/>
  <c r="T39" i="23"/>
  <c r="W42" i="23"/>
  <c r="X43" i="23"/>
  <c r="X45" i="23" s="1"/>
  <c r="Q36" i="23"/>
  <c r="CJ41" i="23"/>
  <c r="CI40" i="23"/>
  <c r="CK42" i="23"/>
  <c r="CG38" i="23"/>
  <c r="CH39" i="23"/>
  <c r="CF37" i="23"/>
  <c r="CE36" i="23"/>
  <c r="BV41" i="23"/>
  <c r="BU40" i="23"/>
  <c r="BT39" i="23"/>
  <c r="BW42" i="23"/>
  <c r="BS38" i="23"/>
  <c r="BR37" i="23"/>
  <c r="BQ36" i="23"/>
  <c r="BX43" i="23"/>
  <c r="BX45" i="23" s="1"/>
  <c r="BR42" i="23"/>
  <c r="BQ41" i="23"/>
  <c r="BN38" i="23"/>
  <c r="BO39" i="23"/>
  <c r="BP40" i="23"/>
  <c r="BM37" i="23"/>
  <c r="BL36" i="23"/>
  <c r="BS43" i="23"/>
  <c r="BS45" i="23" s="1"/>
  <c r="BU42" i="23"/>
  <c r="BT41" i="23"/>
  <c r="BQ38" i="23"/>
  <c r="BS40" i="23"/>
  <c r="BR39" i="23"/>
  <c r="BP37" i="23"/>
  <c r="BO36" i="23"/>
  <c r="BV43" i="23"/>
  <c r="BV45" i="23" s="1"/>
  <c r="BZ38" i="23"/>
  <c r="CA39" i="23"/>
  <c r="CD42" i="23"/>
  <c r="CB40" i="23"/>
  <c r="CC41" i="23"/>
  <c r="BY37" i="23"/>
  <c r="BX36" i="23"/>
  <c r="CE43" i="23"/>
  <c r="CE45" i="23" s="1"/>
  <c r="CC37" i="23"/>
  <c r="CH42" i="23"/>
  <c r="CD38" i="23"/>
  <c r="CE39" i="23"/>
  <c r="CG41" i="23"/>
  <c r="CF40" i="23"/>
  <c r="CB36" i="23"/>
  <c r="CI43" i="23"/>
  <c r="CI45" i="23" s="1"/>
  <c r="AC37" i="23"/>
  <c r="AE39" i="23"/>
  <c r="AF40" i="23"/>
  <c r="AH42" i="23"/>
  <c r="AG41" i="23"/>
  <c r="AD38" i="23"/>
  <c r="AB36" i="23"/>
  <c r="AI43" i="23"/>
  <c r="AI45" i="23" s="1"/>
  <c r="BK37" i="23"/>
  <c r="BL38" i="23"/>
  <c r="BO41" i="23"/>
  <c r="BN40" i="23"/>
  <c r="BM39" i="23"/>
  <c r="BP42" i="23"/>
  <c r="BJ36" i="23"/>
  <c r="BQ43" i="23"/>
  <c r="BQ45" i="23" s="1"/>
  <c r="CC42" i="23"/>
  <c r="BY38" i="23"/>
  <c r="CB41" i="23"/>
  <c r="BX37" i="23"/>
  <c r="CA40" i="23"/>
  <c r="BZ39" i="23"/>
  <c r="BW36" i="23"/>
  <c r="CD43" i="23"/>
  <c r="CD45" i="23" s="1"/>
  <c r="BS42" i="23"/>
  <c r="BO38" i="23"/>
  <c r="BQ40" i="23"/>
  <c r="BR41" i="23"/>
  <c r="BP39" i="23"/>
  <c r="BN37" i="23"/>
  <c r="BM36" i="23"/>
  <c r="BT43" i="23"/>
  <c r="BT45" i="23" s="1"/>
  <c r="BW39" i="23"/>
  <c r="BZ42" i="23"/>
  <c r="BY41" i="23"/>
  <c r="BU37" i="23"/>
  <c r="BV38" i="23"/>
  <c r="BX40" i="23"/>
  <c r="BT36" i="23"/>
  <c r="CA43" i="23"/>
  <c r="CA45" i="23" s="1"/>
  <c r="AY41" i="23"/>
  <c r="AX40" i="23"/>
  <c r="AV38" i="23"/>
  <c r="AU37" i="23"/>
  <c r="AW39" i="23"/>
  <c r="AZ42" i="23"/>
  <c r="BA43" i="23"/>
  <c r="BA45" i="23" s="1"/>
  <c r="AT36" i="23"/>
  <c r="AB42" i="23"/>
  <c r="Z40" i="23"/>
  <c r="X38" i="23"/>
  <c r="AA41" i="23"/>
  <c r="Y39" i="23"/>
  <c r="W37" i="23"/>
  <c r="V36" i="23"/>
  <c r="AC43" i="23"/>
  <c r="AC45" i="23" s="1"/>
  <c r="X37" i="23"/>
  <c r="Z39" i="23"/>
  <c r="AB41" i="23"/>
  <c r="AA40" i="23"/>
  <c r="AC42" i="23"/>
  <c r="Y38" i="23"/>
  <c r="AD43" i="23"/>
  <c r="AD45" i="23" s="1"/>
  <c r="W36" i="23"/>
  <c r="AW40" i="23"/>
  <c r="AX41" i="23"/>
  <c r="AV39" i="23"/>
  <c r="AT37" i="23"/>
  <c r="AU38" i="23"/>
  <c r="AY42" i="23"/>
  <c r="AS36" i="23"/>
  <c r="AZ43" i="23"/>
  <c r="AZ45" i="23" s="1"/>
  <c r="N39" i="23"/>
  <c r="L37" i="23"/>
  <c r="Q42" i="23"/>
  <c r="O40" i="23"/>
  <c r="P41" i="23"/>
  <c r="M38" i="23"/>
  <c r="K36" i="23"/>
  <c r="R43" i="23"/>
  <c r="R45" i="23" s="1"/>
  <c r="CJ37" i="23"/>
  <c r="CI36" i="23"/>
  <c r="CK38" i="23"/>
  <c r="CK41" i="23"/>
  <c r="CH38" i="23"/>
  <c r="CJ40" i="23"/>
  <c r="CG37" i="23"/>
  <c r="CI39" i="23"/>
  <c r="CF36" i="23"/>
  <c r="CA37" i="23"/>
  <c r="CD40" i="23"/>
  <c r="CF42" i="23"/>
  <c r="CC39" i="23"/>
  <c r="CE41" i="23"/>
  <c r="CB38" i="23"/>
  <c r="BZ36" i="23"/>
  <c r="CG43" i="23"/>
  <c r="CG45" i="23" s="1"/>
  <c r="BM41" i="23"/>
  <c r="BJ38" i="23"/>
  <c r="BI37" i="23"/>
  <c r="BN42" i="23"/>
  <c r="BL40" i="23"/>
  <c r="BK39" i="23"/>
  <c r="BH36" i="23"/>
  <c r="BO43" i="23"/>
  <c r="BO45" i="23" s="1"/>
  <c r="BE37" i="23"/>
  <c r="BF38" i="23"/>
  <c r="BH40" i="23"/>
  <c r="BJ42" i="23"/>
  <c r="BI41" i="23"/>
  <c r="BG39" i="23"/>
  <c r="BD36" i="23"/>
  <c r="BK43" i="23"/>
  <c r="BK45" i="23" s="1"/>
  <c r="BE42" i="23"/>
  <c r="BB39" i="23"/>
  <c r="BA38" i="23"/>
  <c r="AZ37" i="23"/>
  <c r="BC40" i="23"/>
  <c r="BD41" i="23"/>
  <c r="BF43" i="23"/>
  <c r="BF45" i="23" s="1"/>
  <c r="AY36" i="23"/>
  <c r="BI38" i="23"/>
  <c r="BM42" i="23"/>
  <c r="BL41" i="23"/>
  <c r="BJ39" i="23"/>
  <c r="BH37" i="23"/>
  <c r="BK40" i="23"/>
  <c r="BG36" i="23"/>
  <c r="BN43" i="23"/>
  <c r="BN45" i="23" s="1"/>
  <c r="BG41" i="23"/>
  <c r="BH42" i="23"/>
  <c r="BF40" i="23"/>
  <c r="BC37" i="23"/>
  <c r="BE39" i="23"/>
  <c r="BD38" i="23"/>
  <c r="BB36" i="23"/>
  <c r="BI43" i="23"/>
  <c r="BI45" i="23" s="1"/>
  <c r="AJ39" i="23"/>
  <c r="AI38" i="23"/>
  <c r="AM42" i="23"/>
  <c r="AH37" i="23"/>
  <c r="AL41" i="23"/>
  <c r="AK40" i="23"/>
  <c r="AG36" i="23"/>
  <c r="AN43" i="23"/>
  <c r="AN45" i="23" s="1"/>
  <c r="BF39" i="23"/>
  <c r="BH41" i="23"/>
  <c r="BI42" i="23"/>
  <c r="BG40" i="23"/>
  <c r="BD37" i="23"/>
  <c r="BE38" i="23"/>
  <c r="BC36" i="23"/>
  <c r="BJ43" i="23"/>
  <c r="BJ45" i="23" s="1"/>
  <c r="AP40" i="23"/>
  <c r="AQ41" i="23"/>
  <c r="AM37" i="23"/>
  <c r="AR42" i="23"/>
  <c r="AN38" i="23"/>
  <c r="AO39" i="23"/>
  <c r="AL36" i="23"/>
  <c r="AS43" i="23"/>
  <c r="AS45" i="23" s="1"/>
  <c r="BA37" i="23"/>
  <c r="BF42" i="23"/>
  <c r="BB38" i="23"/>
  <c r="BD40" i="23"/>
  <c r="BE41" i="23"/>
  <c r="BC39" i="23"/>
  <c r="AZ36" i="23"/>
  <c r="BG43" i="23"/>
  <c r="BG45" i="23" s="1"/>
  <c r="AO41" i="23"/>
  <c r="AM39" i="23"/>
  <c r="AK37" i="23"/>
  <c r="AL38" i="23"/>
  <c r="AN40" i="23"/>
  <c r="AP42" i="23"/>
  <c r="AJ36" i="23"/>
  <c r="AQ43" i="23"/>
  <c r="AQ45" i="23" s="1"/>
  <c r="Y37" i="23"/>
  <c r="AD42" i="23"/>
  <c r="AB40" i="23"/>
  <c r="AC41" i="23"/>
  <c r="AA39" i="23"/>
  <c r="Z38" i="23"/>
  <c r="AE43" i="23"/>
  <c r="AE45" i="23" s="1"/>
  <c r="X36" i="23"/>
  <c r="AN37" i="23"/>
  <c r="AR41" i="23"/>
  <c r="AS42" i="23"/>
  <c r="AP39" i="23"/>
  <c r="AQ40" i="23"/>
  <c r="AO38" i="23"/>
  <c r="AT43" i="23"/>
  <c r="AT45" i="23" s="1"/>
  <c r="AM36" i="23"/>
  <c r="T41" i="23"/>
  <c r="S40" i="23"/>
  <c r="P37" i="23"/>
  <c r="Q38" i="23"/>
  <c r="R39" i="23"/>
  <c r="U42" i="23"/>
  <c r="O36" i="23"/>
  <c r="V43" i="23"/>
  <c r="V45" i="23" s="1"/>
  <c r="CB42" i="23"/>
  <c r="BX38" i="23"/>
  <c r="BZ40" i="23"/>
  <c r="CA41" i="23"/>
  <c r="BY39" i="23"/>
  <c r="BW37" i="23"/>
  <c r="BV36" i="23"/>
  <c r="CC43" i="23"/>
  <c r="CC45" i="23" s="1"/>
  <c r="T37" i="23"/>
  <c r="W40" i="23"/>
  <c r="Y42" i="23"/>
  <c r="U38" i="23"/>
  <c r="X41" i="23"/>
  <c r="V39" i="23"/>
  <c r="S36" i="23"/>
  <c r="Z43" i="23"/>
  <c r="Z45" i="23" s="1"/>
  <c r="AB38" i="23"/>
  <c r="AF42" i="23"/>
  <c r="AA37" i="23"/>
  <c r="AC39" i="23"/>
  <c r="AE41" i="23"/>
  <c r="AD40" i="23"/>
  <c r="Z36" i="23"/>
  <c r="AG43" i="23"/>
  <c r="AG45" i="23" s="1"/>
  <c r="O42" i="23"/>
  <c r="K38" i="23"/>
  <c r="J37" i="23"/>
  <c r="L39" i="23"/>
  <c r="M40" i="23"/>
  <c r="N41" i="23"/>
  <c r="P43" i="23"/>
  <c r="P45" i="23" s="1"/>
  <c r="I36" i="23"/>
  <c r="AC40" i="23"/>
  <c r="Z37" i="23"/>
  <c r="AD41" i="23"/>
  <c r="AE42" i="23"/>
  <c r="AB39" i="23"/>
  <c r="AA38" i="23"/>
  <c r="Y36" i="23"/>
  <c r="AF43" i="23"/>
  <c r="AF45" i="23" s="1"/>
  <c r="AU40" i="23"/>
  <c r="AW42" i="23"/>
  <c r="AT39" i="23"/>
  <c r="AR37" i="23"/>
  <c r="AV41" i="23"/>
  <c r="AS38" i="23"/>
  <c r="AQ36" i="23"/>
  <c r="AX43" i="23"/>
  <c r="AX45" i="23" s="1"/>
  <c r="CG40" i="23"/>
  <c r="CE38" i="23"/>
  <c r="CH41" i="23"/>
  <c r="CI42" i="23"/>
  <c r="CD37" i="23"/>
  <c r="CF39" i="23"/>
  <c r="CC36" i="23"/>
  <c r="CJ43" i="23"/>
  <c r="CJ45" i="23" s="1"/>
  <c r="BC41" i="23"/>
  <c r="BD42" i="23"/>
  <c r="AY37" i="23"/>
  <c r="AZ38" i="23"/>
  <c r="BB40" i="23"/>
  <c r="BA39" i="23"/>
  <c r="AX36" i="23"/>
  <c r="BE43" i="23"/>
  <c r="BE45" i="23" s="1"/>
  <c r="BU41" i="23"/>
  <c r="BT40" i="23"/>
  <c r="BS39" i="23"/>
  <c r="BQ37" i="23"/>
  <c r="BR38" i="23"/>
  <c r="BV42" i="23"/>
  <c r="BP36" i="23"/>
  <c r="BW43" i="23"/>
  <c r="BW45" i="23" s="1"/>
  <c r="CJ39" i="23"/>
  <c r="CI38" i="23"/>
  <c r="CH37" i="23"/>
  <c r="CK40" i="23"/>
  <c r="CG36" i="23"/>
  <c r="CB37" i="23"/>
  <c r="CG42" i="23"/>
  <c r="CD39" i="23"/>
  <c r="CE40" i="23"/>
  <c r="CC38" i="23"/>
  <c r="CF41" i="23"/>
  <c r="CA36" i="23"/>
  <c r="CH43" i="23"/>
  <c r="CH45" i="23" s="1"/>
  <c r="BB37" i="23"/>
  <c r="BE40" i="23"/>
  <c r="BD39" i="23"/>
  <c r="BC38" i="23"/>
  <c r="BF41" i="23"/>
  <c r="BG42" i="23"/>
  <c r="BA36" i="23"/>
  <c r="BH43" i="23"/>
  <c r="BH45" i="23" s="1"/>
  <c r="R41" i="23"/>
  <c r="S42" i="23"/>
  <c r="Q40" i="23"/>
  <c r="P39" i="23"/>
  <c r="O38" i="23"/>
  <c r="N37" i="23"/>
  <c r="T43" i="23"/>
  <c r="T45" i="23" s="1"/>
  <c r="M36" i="23"/>
  <c r="N38" i="23"/>
  <c r="P40" i="23"/>
  <c r="M37" i="23"/>
  <c r="R42" i="23"/>
  <c r="O39" i="23"/>
  <c r="Q41" i="23"/>
  <c r="L36" i="23"/>
  <c r="S43" i="23"/>
  <c r="S45" i="23" s="1"/>
  <c r="CG39" i="23"/>
  <c r="CH40" i="23"/>
  <c r="CI41" i="23"/>
  <c r="CK43" i="23"/>
  <c r="CK45" i="23" s="1"/>
  <c r="CK154" i="23" s="1"/>
  <c r="CF38" i="23"/>
  <c r="CE37" i="23"/>
  <c r="CJ42" i="23"/>
  <c r="CD36" i="23"/>
  <c r="AG42" i="23"/>
  <c r="AB37" i="23"/>
  <c r="AC38" i="23"/>
  <c r="AF41" i="23"/>
  <c r="AE40" i="23"/>
  <c r="AD39" i="23"/>
  <c r="AA36" i="23"/>
  <c r="AH43" i="23"/>
  <c r="AH45" i="23" s="1"/>
  <c r="AA44" i="23" l="1"/>
  <c r="L44" i="23"/>
  <c r="BA44" i="23"/>
  <c r="CA44" i="23"/>
  <c r="AX44" i="23"/>
  <c r="CF44" i="23"/>
  <c r="CJ44" i="23"/>
  <c r="AS44" i="23"/>
  <c r="BT44" i="23"/>
  <c r="BL44" i="23"/>
  <c r="J44" i="23"/>
  <c r="CG44" i="23"/>
  <c r="BP44" i="23"/>
  <c r="CC44" i="23"/>
  <c r="AQ44" i="23"/>
  <c r="AH44" i="23"/>
  <c r="K44" i="23"/>
  <c r="BJ44" i="23"/>
  <c r="AK44" i="23"/>
  <c r="AV44" i="23"/>
  <c r="T44" i="23"/>
  <c r="BR44" i="23"/>
  <c r="AO44" i="23"/>
  <c r="BK44" i="23"/>
  <c r="AD44" i="23"/>
  <c r="I44" i="23"/>
  <c r="AM44" i="23"/>
  <c r="X44" i="23"/>
  <c r="AY44" i="23"/>
  <c r="CK44" i="23"/>
  <c r="BU44" i="23"/>
  <c r="H44" i="23"/>
  <c r="AN44" i="23"/>
  <c r="CH44" i="23"/>
  <c r="U44" i="23"/>
  <c r="V44" i="23"/>
  <c r="BM44" i="23"/>
  <c r="AC44" i="23"/>
  <c r="N44" i="23"/>
  <c r="BF44" i="23"/>
  <c r="CD44" i="23"/>
  <c r="M44" i="23"/>
  <c r="Y44" i="23"/>
  <c r="Z44" i="23"/>
  <c r="S44" i="23"/>
  <c r="BV44" i="23"/>
  <c r="O44" i="23"/>
  <c r="AJ44" i="23"/>
  <c r="AZ44" i="23"/>
  <c r="AL44" i="23"/>
  <c r="BC44" i="23"/>
  <c r="AG44" i="23"/>
  <c r="BB44" i="23"/>
  <c r="BG44" i="23"/>
  <c r="BD44" i="23"/>
  <c r="BH44" i="23"/>
  <c r="BZ44" i="23"/>
  <c r="CI44" i="23"/>
  <c r="W44" i="23"/>
  <c r="AT44" i="23"/>
  <c r="CE44" i="23"/>
  <c r="AR44" i="23"/>
  <c r="BI44" i="23"/>
  <c r="AW44" i="23"/>
  <c r="R44" i="23"/>
  <c r="BS44" i="23"/>
  <c r="AF44" i="23"/>
  <c r="AE44" i="23"/>
  <c r="AI44" i="23"/>
  <c r="BN44" i="23"/>
  <c r="BY44" i="23"/>
  <c r="BW44" i="23"/>
  <c r="AB44" i="23"/>
  <c r="CB44" i="23"/>
  <c r="BX44" i="23"/>
  <c r="BO44" i="23"/>
  <c r="BQ44" i="23"/>
  <c r="Q44" i="23"/>
  <c r="P44" i="23"/>
  <c r="AP44" i="23"/>
  <c r="BE44" i="23"/>
  <c r="AU44" i="23"/>
  <c r="C16" i="14" l="1"/>
  <c r="D34" i="21" s="1"/>
  <c r="C17" i="14" l="1"/>
  <c r="E88" i="21"/>
  <c r="D32" i="21"/>
  <c r="D16" i="14"/>
  <c r="B53" i="23" s="1"/>
  <c r="CI59" i="23" l="1"/>
  <c r="CI60" i="23" s="1"/>
  <c r="CE59" i="23"/>
  <c r="CE60" i="23" s="1"/>
  <c r="CG59" i="23"/>
  <c r="CG60" i="23" s="1"/>
  <c r="Z73" i="23"/>
  <c r="Z173" i="23" s="1"/>
  <c r="Z174" i="23" s="1"/>
  <c r="AS73" i="23"/>
  <c r="AS173" i="23" s="1"/>
  <c r="AS174" i="23" s="1"/>
  <c r="BI73" i="23"/>
  <c r="BI173" i="23" s="1"/>
  <c r="BI174" i="23" s="1"/>
  <c r="BU73" i="23"/>
  <c r="BU173" i="23" s="1"/>
  <c r="BU174" i="23" s="1"/>
  <c r="AX73" i="23"/>
  <c r="AX173" i="23" s="1"/>
  <c r="AX174" i="23" s="1"/>
  <c r="R73" i="23"/>
  <c r="R173" i="23" s="1"/>
  <c r="BD73" i="23"/>
  <c r="BD173" i="23" s="1"/>
  <c r="BD174" i="23" s="1"/>
  <c r="AY73" i="23"/>
  <c r="AY173" i="23" s="1"/>
  <c r="AY174" i="23" s="1"/>
  <c r="BA73" i="23"/>
  <c r="BA173" i="23" s="1"/>
  <c r="BA174" i="23" s="1"/>
  <c r="AE73" i="23"/>
  <c r="AE173" i="23" s="1"/>
  <c r="AE174" i="23" s="1"/>
  <c r="CF59" i="23"/>
  <c r="CF60" i="23" s="1"/>
  <c r="BJ73" i="23"/>
  <c r="BJ173" i="23" s="1"/>
  <c r="BJ174" i="23" s="1"/>
  <c r="AB73" i="23"/>
  <c r="AB173" i="23" s="1"/>
  <c r="AB174" i="23" s="1"/>
  <c r="X73" i="23"/>
  <c r="X173" i="23" s="1"/>
  <c r="AR73" i="23"/>
  <c r="AR173" i="23" s="1"/>
  <c r="AR174" i="23" s="1"/>
  <c r="AJ73" i="23"/>
  <c r="AJ173" i="23" s="1"/>
  <c r="AJ174" i="23" s="1"/>
  <c r="BM73" i="23"/>
  <c r="BM173" i="23" s="1"/>
  <c r="BM174" i="23" s="1"/>
  <c r="AP73" i="23"/>
  <c r="AP173" i="23" s="1"/>
  <c r="AP174" i="23" s="1"/>
  <c r="CJ59" i="23"/>
  <c r="CJ60" i="23" s="1"/>
  <c r="BR73" i="23"/>
  <c r="BR173" i="23" s="1"/>
  <c r="BR174" i="23" s="1"/>
  <c r="BN73" i="23"/>
  <c r="BN173" i="23" s="1"/>
  <c r="BN174" i="23" s="1"/>
  <c r="AN73" i="23"/>
  <c r="AN173" i="23" s="1"/>
  <c r="AN174" i="23" s="1"/>
  <c r="AW73" i="23"/>
  <c r="AW173" i="23" s="1"/>
  <c r="AW174" i="23" s="1"/>
  <c r="AK73" i="23"/>
  <c r="AK173" i="23" s="1"/>
  <c r="AK174" i="23" s="1"/>
  <c r="P73" i="23"/>
  <c r="P173" i="23" s="1"/>
  <c r="AF73" i="23"/>
  <c r="AF173" i="23" s="1"/>
  <c r="AF174" i="23" s="1"/>
  <c r="U73" i="23"/>
  <c r="U173" i="23" s="1"/>
  <c r="AI73" i="23"/>
  <c r="AI173" i="23" s="1"/>
  <c r="AI174" i="23" s="1"/>
  <c r="AH73" i="23"/>
  <c r="AH173" i="23" s="1"/>
  <c r="AH174" i="23" s="1"/>
  <c r="AG73" i="23"/>
  <c r="AG173" i="23" s="1"/>
  <c r="AG174" i="23" s="1"/>
  <c r="CH59" i="23"/>
  <c r="CH60" i="23" s="1"/>
  <c r="BP73" i="23"/>
  <c r="BP173" i="23" s="1"/>
  <c r="BP174" i="23" s="1"/>
  <c r="AL73" i="23"/>
  <c r="AL173" i="23" s="1"/>
  <c r="AL174" i="23" s="1"/>
  <c r="AD73" i="23"/>
  <c r="AD173" i="23" s="1"/>
  <c r="AD174" i="23" s="1"/>
  <c r="BG73" i="23"/>
  <c r="BG173" i="23" s="1"/>
  <c r="BG174" i="23" s="1"/>
  <c r="BH73" i="23"/>
  <c r="BH173" i="23" s="1"/>
  <c r="BH174" i="23" s="1"/>
  <c r="AC73" i="23"/>
  <c r="AC173" i="23" s="1"/>
  <c r="AC174" i="23" s="1"/>
  <c r="BQ73" i="23"/>
  <c r="BQ173" i="23" s="1"/>
  <c r="BQ174" i="23" s="1"/>
  <c r="BB73" i="23"/>
  <c r="BB173" i="23" s="1"/>
  <c r="BB174" i="23" s="1"/>
  <c r="BS73" i="23"/>
  <c r="BS173" i="23" s="1"/>
  <c r="BS174" i="23" s="1"/>
  <c r="O73" i="23"/>
  <c r="O173" i="23" s="1"/>
  <c r="AV73" i="23"/>
  <c r="AV173" i="23" s="1"/>
  <c r="AV174" i="23" s="1"/>
  <c r="S73" i="23"/>
  <c r="S173" i="23" s="1"/>
  <c r="BK73" i="23"/>
  <c r="BK173" i="23" s="1"/>
  <c r="BK174" i="23" s="1"/>
  <c r="AO73" i="23"/>
  <c r="AO173" i="23" s="1"/>
  <c r="AO174" i="23" s="1"/>
  <c r="AM73" i="23"/>
  <c r="AM173" i="23" s="1"/>
  <c r="AM174" i="23" s="1"/>
  <c r="W73" i="23"/>
  <c r="W173" i="23" s="1"/>
  <c r="AU73" i="23"/>
  <c r="AU173" i="23" s="1"/>
  <c r="AU174" i="23" s="1"/>
  <c r="BT73" i="23"/>
  <c r="BT173" i="23" s="1"/>
  <c r="BT174" i="23" s="1"/>
  <c r="AT73" i="23"/>
  <c r="AT173" i="23" s="1"/>
  <c r="AT174" i="23" s="1"/>
  <c r="Y73" i="23"/>
  <c r="Y173" i="23" s="1"/>
  <c r="BF73" i="23"/>
  <c r="BF173" i="23" s="1"/>
  <c r="BF174" i="23" s="1"/>
  <c r="CD59" i="23"/>
  <c r="CD60" i="23" s="1"/>
  <c r="CJ68" i="23" s="1"/>
  <c r="CJ70" i="23" s="1"/>
  <c r="BE73" i="23"/>
  <c r="BE173" i="23" s="1"/>
  <c r="BE174" i="23" s="1"/>
  <c r="AA73" i="23"/>
  <c r="AA173" i="23" s="1"/>
  <c r="AA174" i="23" s="1"/>
  <c r="Y59" i="23"/>
  <c r="Y60" i="23" s="1"/>
  <c r="BO73" i="23"/>
  <c r="BO173" i="23" s="1"/>
  <c r="BO174" i="23" s="1"/>
  <c r="BC73" i="23"/>
  <c r="BC173" i="23" s="1"/>
  <c r="BC174" i="23" s="1"/>
  <c r="V73" i="23"/>
  <c r="V173" i="23" s="1"/>
  <c r="V59" i="23"/>
  <c r="V60" i="23" s="1"/>
  <c r="U59" i="23"/>
  <c r="U60" i="23" s="1"/>
  <c r="T73" i="23"/>
  <c r="T173" i="23" s="1"/>
  <c r="AZ73" i="23"/>
  <c r="AZ173" i="23" s="1"/>
  <c r="AZ174" i="23" s="1"/>
  <c r="H59" i="23"/>
  <c r="H60" i="23" s="1"/>
  <c r="N59" i="23"/>
  <c r="N60" i="23" s="1"/>
  <c r="Q59" i="23"/>
  <c r="Q60" i="23" s="1"/>
  <c r="K59" i="23"/>
  <c r="K60" i="23" s="1"/>
  <c r="Q73" i="23"/>
  <c r="Q173" i="23" s="1"/>
  <c r="AK59" i="23"/>
  <c r="AK60" i="23" s="1"/>
  <c r="I59" i="23"/>
  <c r="I60" i="23" s="1"/>
  <c r="AR59" i="23"/>
  <c r="AR60" i="23" s="1"/>
  <c r="AU59" i="23"/>
  <c r="AU60" i="23" s="1"/>
  <c r="BL73" i="23"/>
  <c r="BL173" i="23" s="1"/>
  <c r="BL174" i="23" s="1"/>
  <c r="AQ73" i="23"/>
  <c r="AQ173" i="23" s="1"/>
  <c r="AQ174" i="23" s="1"/>
  <c r="M59" i="23"/>
  <c r="M60" i="23" s="1"/>
  <c r="AY59" i="23"/>
  <c r="AY60" i="23" s="1"/>
  <c r="BS59" i="23"/>
  <c r="BS60" i="23" s="1"/>
  <c r="AM59" i="23"/>
  <c r="AM60" i="23" s="1"/>
  <c r="O59" i="23"/>
  <c r="O60" i="23" s="1"/>
  <c r="BP59" i="23"/>
  <c r="BP60" i="23" s="1"/>
  <c r="BX59" i="23"/>
  <c r="BX60" i="23" s="1"/>
  <c r="BR59" i="23"/>
  <c r="BR60" i="23" s="1"/>
  <c r="BF59" i="23"/>
  <c r="BF60" i="23" s="1"/>
  <c r="S59" i="23"/>
  <c r="S60" i="23" s="1"/>
  <c r="AZ59" i="23"/>
  <c r="AZ60" i="23" s="1"/>
  <c r="CB59" i="23"/>
  <c r="CB60" i="23" s="1"/>
  <c r="AF59" i="23"/>
  <c r="AF60" i="23" s="1"/>
  <c r="AH59" i="23"/>
  <c r="AH60" i="23" s="1"/>
  <c r="BL59" i="23"/>
  <c r="BL60" i="23" s="1"/>
  <c r="AD59" i="23"/>
  <c r="AD60" i="23" s="1"/>
  <c r="AO59" i="23"/>
  <c r="AO60" i="23" s="1"/>
  <c r="AS59" i="23"/>
  <c r="AS60" i="23" s="1"/>
  <c r="BK59" i="23"/>
  <c r="BK60" i="23" s="1"/>
  <c r="BV59" i="23"/>
  <c r="BV60" i="23" s="1"/>
  <c r="P59" i="23"/>
  <c r="P60" i="23" s="1"/>
  <c r="AT59" i="23"/>
  <c r="AT60" i="23" s="1"/>
  <c r="BH59" i="23"/>
  <c r="BH60" i="23" s="1"/>
  <c r="BI59" i="23"/>
  <c r="BI60" i="23" s="1"/>
  <c r="BJ59" i="23"/>
  <c r="BJ60" i="23" s="1"/>
  <c r="AN59" i="23"/>
  <c r="AN60" i="23" s="1"/>
  <c r="BT59" i="23"/>
  <c r="BT60" i="23" s="1"/>
  <c r="AA59" i="23"/>
  <c r="AA60" i="23" s="1"/>
  <c r="BE59" i="23"/>
  <c r="BE60" i="23" s="1"/>
  <c r="BN59" i="23"/>
  <c r="BN60" i="23" s="1"/>
  <c r="BW59" i="23"/>
  <c r="BW60" i="23" s="1"/>
  <c r="CC59" i="23"/>
  <c r="CC60" i="23" s="1"/>
  <c r="T59" i="23"/>
  <c r="T60" i="23" s="1"/>
  <c r="Z59" i="23"/>
  <c r="Z60" i="23" s="1"/>
  <c r="BD59" i="23"/>
  <c r="BD60" i="23" s="1"/>
  <c r="AW59" i="23"/>
  <c r="AW60" i="23" s="1"/>
  <c r="CA59" i="23"/>
  <c r="CA60" i="23" s="1"/>
  <c r="AC59" i="23"/>
  <c r="AC60" i="23" s="1"/>
  <c r="BG59" i="23"/>
  <c r="BG60" i="23" s="1"/>
  <c r="AV59" i="23"/>
  <c r="AV60" i="23" s="1"/>
  <c r="AE59" i="23"/>
  <c r="AE60" i="23" s="1"/>
  <c r="BZ59" i="23"/>
  <c r="BZ60" i="23" s="1"/>
  <c r="BA59" i="23"/>
  <c r="BA60" i="23" s="1"/>
  <c r="BB59" i="23"/>
  <c r="BB60" i="23" s="1"/>
  <c r="N73" i="23"/>
  <c r="BY59" i="23"/>
  <c r="BY60" i="23" s="1"/>
  <c r="BO59" i="23"/>
  <c r="BO60" i="23" s="1"/>
  <c r="AX59" i="23"/>
  <c r="AX60" i="23" s="1"/>
  <c r="BC59" i="23"/>
  <c r="BC60" i="23" s="1"/>
  <c r="BQ59" i="23"/>
  <c r="BQ60" i="23" s="1"/>
  <c r="BU59" i="23"/>
  <c r="BU60" i="23" s="1"/>
  <c r="AI59" i="23"/>
  <c r="AI60" i="23" s="1"/>
  <c r="J59" i="23"/>
  <c r="J60" i="23" s="1"/>
  <c r="L59" i="23"/>
  <c r="L60" i="23" s="1"/>
  <c r="AL59" i="23"/>
  <c r="AL60" i="23" s="1"/>
  <c r="W59" i="23"/>
  <c r="W60" i="23" s="1"/>
  <c r="X59" i="23"/>
  <c r="X60" i="23" s="1"/>
  <c r="BM59" i="23"/>
  <c r="BM60" i="23" s="1"/>
  <c r="AP59" i="23"/>
  <c r="AP60" i="23" s="1"/>
  <c r="AB59" i="23"/>
  <c r="AB60" i="23" s="1"/>
  <c r="AG59" i="23"/>
  <c r="AG60" i="23" s="1"/>
  <c r="AJ59" i="23"/>
  <c r="AJ60" i="23" s="1"/>
  <c r="AQ59" i="23"/>
  <c r="AQ60" i="23" s="1"/>
  <c r="R59" i="23"/>
  <c r="R60" i="23" s="1"/>
  <c r="G59" i="23"/>
  <c r="G60" i="23" s="1"/>
  <c r="C21" i="14"/>
  <c r="AF66" i="23" l="1"/>
  <c r="AC63" i="23"/>
  <c r="AE65" i="23"/>
  <c r="AG67" i="23"/>
  <c r="AD64" i="23"/>
  <c r="AH68" i="23"/>
  <c r="AB62" i="23"/>
  <c r="AI69" i="23"/>
  <c r="AI71" i="23" s="1"/>
  <c r="BD68" i="23"/>
  <c r="BB66" i="23"/>
  <c r="BC67" i="23"/>
  <c r="BA65" i="23"/>
  <c r="AZ64" i="23"/>
  <c r="AY63" i="23"/>
  <c r="BE69" i="23"/>
  <c r="BE71" i="23" s="1"/>
  <c r="AX62" i="23"/>
  <c r="G69" i="7"/>
  <c r="I69" i="7" s="1"/>
  <c r="G68" i="7"/>
  <c r="D36" i="21"/>
  <c r="D43" i="21" s="1"/>
  <c r="AV67" i="23"/>
  <c r="AS64" i="23"/>
  <c r="AU66" i="23"/>
  <c r="AW68" i="23"/>
  <c r="AR63" i="23"/>
  <c r="AT65" i="23"/>
  <c r="AQ62" i="23"/>
  <c r="AX69" i="23"/>
  <c r="AX71" i="23" s="1"/>
  <c r="AT66" i="23"/>
  <c r="AV68" i="23"/>
  <c r="AQ63" i="23"/>
  <c r="AS65" i="23"/>
  <c r="AR64" i="23"/>
  <c r="AU67" i="23"/>
  <c r="AP62" i="23"/>
  <c r="AW69" i="23"/>
  <c r="AW71" i="23" s="1"/>
  <c r="AP66" i="23"/>
  <c r="AN64" i="23"/>
  <c r="AR68" i="23"/>
  <c r="AM63" i="23"/>
  <c r="AO65" i="23"/>
  <c r="AQ67" i="23"/>
  <c r="AL62" i="23"/>
  <c r="AS69" i="23"/>
  <c r="AS71" i="23" s="1"/>
  <c r="BZ67" i="23"/>
  <c r="BX65" i="23"/>
  <c r="BV63" i="23"/>
  <c r="CA68" i="23"/>
  <c r="BW64" i="23"/>
  <c r="BU62" i="23"/>
  <c r="CB69" i="23"/>
  <c r="CB71" i="23" s="1"/>
  <c r="BQ64" i="23"/>
  <c r="BU68" i="23"/>
  <c r="BP63" i="23"/>
  <c r="BT67" i="23"/>
  <c r="BS66" i="23"/>
  <c r="BR65" i="23"/>
  <c r="BV69" i="23"/>
  <c r="BV71" i="23" s="1"/>
  <c r="BO62" i="23"/>
  <c r="BC64" i="23"/>
  <c r="BD65" i="23"/>
  <c r="BB63" i="23"/>
  <c r="BF67" i="23"/>
  <c r="BG68" i="23"/>
  <c r="BE66" i="23"/>
  <c r="BA62" i="23"/>
  <c r="BH69" i="23"/>
  <c r="BH71" i="23" s="1"/>
  <c r="BM68" i="23"/>
  <c r="BL67" i="23"/>
  <c r="BH63" i="23"/>
  <c r="BK66" i="23"/>
  <c r="BJ65" i="23"/>
  <c r="BI64" i="23"/>
  <c r="BN69" i="23"/>
  <c r="BN71" i="23" s="1"/>
  <c r="BG62" i="23"/>
  <c r="BG65" i="23"/>
  <c r="BI67" i="23"/>
  <c r="BH66" i="23"/>
  <c r="BF64" i="23"/>
  <c r="BE63" i="23"/>
  <c r="BJ68" i="23"/>
  <c r="BK69" i="23"/>
  <c r="BK71" i="23" s="1"/>
  <c r="BD62" i="23"/>
  <c r="CA66" i="23"/>
  <c r="CB67" i="23"/>
  <c r="BZ65" i="23"/>
  <c r="BX63" i="23"/>
  <c r="BW62" i="23"/>
  <c r="CC68" i="23"/>
  <c r="CC70" i="23" s="1"/>
  <c r="CD69" i="23"/>
  <c r="CD71" i="23" s="1"/>
  <c r="BW65" i="23"/>
  <c r="BX66" i="23"/>
  <c r="BV64" i="23"/>
  <c r="BZ68" i="23"/>
  <c r="BU63" i="23"/>
  <c r="BT62" i="23"/>
  <c r="CA69" i="23"/>
  <c r="CA71" i="23" s="1"/>
  <c r="BJ64" i="23"/>
  <c r="BI63" i="23"/>
  <c r="BK65" i="23"/>
  <c r="BL66" i="23"/>
  <c r="BM67" i="23"/>
  <c r="BN68" i="23"/>
  <c r="BO69" i="23"/>
  <c r="BO71" i="23" s="1"/>
  <c r="BH62" i="23"/>
  <c r="BQ68" i="23"/>
  <c r="BN65" i="23"/>
  <c r="BL63" i="23"/>
  <c r="BM64" i="23"/>
  <c r="BO66" i="23"/>
  <c r="BP67" i="23"/>
  <c r="BK62" i="23"/>
  <c r="BR69" i="23"/>
  <c r="BR71" i="23" s="1"/>
  <c r="BQ67" i="23"/>
  <c r="BM63" i="23"/>
  <c r="BR68" i="23"/>
  <c r="BO65" i="23"/>
  <c r="BN64" i="23"/>
  <c r="BP66" i="23"/>
  <c r="BL62" i="23"/>
  <c r="BS69" i="23"/>
  <c r="BS71" i="23" s="1"/>
  <c r="BF68" i="23"/>
  <c r="BE67" i="23"/>
  <c r="BD66" i="23"/>
  <c r="BA63" i="23"/>
  <c r="BB64" i="23"/>
  <c r="BC65" i="23"/>
  <c r="AZ62" i="23"/>
  <c r="BG69" i="23"/>
  <c r="BG71" i="23" s="1"/>
  <c r="BZ64" i="23"/>
  <c r="CA65" i="23"/>
  <c r="CB66" i="23"/>
  <c r="BX62" i="23"/>
  <c r="CD68" i="23"/>
  <c r="CD70" i="23" s="1"/>
  <c r="CE69" i="23"/>
  <c r="CE71" i="23" s="1"/>
  <c r="BX67" i="23"/>
  <c r="BU64" i="23"/>
  <c r="BW66" i="23"/>
  <c r="BV65" i="23"/>
  <c r="BT63" i="23"/>
  <c r="BY68" i="23"/>
  <c r="BY70" i="23" s="1"/>
  <c r="BS62" i="23"/>
  <c r="BZ69" i="23"/>
  <c r="BZ71" i="23" s="1"/>
  <c r="AM64" i="23"/>
  <c r="AP67" i="23"/>
  <c r="AO66" i="23"/>
  <c r="AL63" i="23"/>
  <c r="AN65" i="23"/>
  <c r="AQ68" i="23"/>
  <c r="AK62" i="23"/>
  <c r="AR69" i="23"/>
  <c r="AR71" i="23" s="1"/>
  <c r="P64" i="23"/>
  <c r="R66" i="23"/>
  <c r="S67" i="23"/>
  <c r="T68" i="23"/>
  <c r="O63" i="23"/>
  <c r="Q65" i="23"/>
  <c r="U69" i="23"/>
  <c r="U71" i="23" s="1"/>
  <c r="N62" i="23"/>
  <c r="AA68" i="23"/>
  <c r="V63" i="23"/>
  <c r="Y66" i="23"/>
  <c r="W64" i="23"/>
  <c r="Z67" i="23"/>
  <c r="X65" i="23"/>
  <c r="AB69" i="23"/>
  <c r="AB71" i="23" s="1"/>
  <c r="U62" i="23"/>
  <c r="CJ153" i="23"/>
  <c r="CL10" i="4"/>
  <c r="CL11" i="4" s="1"/>
  <c r="CL22" i="4" s="1"/>
  <c r="O174" i="23"/>
  <c r="O14" i="26"/>
  <c r="Q80" i="4" s="1"/>
  <c r="Q83" i="4" s="1"/>
  <c r="Q84" i="4" s="1"/>
  <c r="P174" i="23"/>
  <c r="P14" i="26"/>
  <c r="R80" i="4" s="1"/>
  <c r="R83" i="4" s="1"/>
  <c r="R84" i="4" s="1"/>
  <c r="BS68" i="23"/>
  <c r="BR67" i="23"/>
  <c r="BO64" i="23"/>
  <c r="BP65" i="23"/>
  <c r="BN63" i="23"/>
  <c r="BQ66" i="23"/>
  <c r="BT69" i="23"/>
  <c r="BT71" i="23" s="1"/>
  <c r="BM62" i="23"/>
  <c r="BS64" i="23"/>
  <c r="BR63" i="23"/>
  <c r="BW68" i="23"/>
  <c r="BT65" i="23"/>
  <c r="BU66" i="23"/>
  <c r="BV67" i="23"/>
  <c r="BQ62" i="23"/>
  <c r="BX69" i="23"/>
  <c r="BX71" i="23" s="1"/>
  <c r="CB64" i="23"/>
  <c r="CF68" i="23"/>
  <c r="CF70" i="23" s="1"/>
  <c r="CA63" i="23"/>
  <c r="BZ62" i="23"/>
  <c r="CG69" i="23"/>
  <c r="CG71" i="23" s="1"/>
  <c r="AD63" i="23"/>
  <c r="AE64" i="23"/>
  <c r="AF65" i="23"/>
  <c r="AH67" i="23"/>
  <c r="AI68" i="23"/>
  <c r="AG66" i="23"/>
  <c r="AC62" i="23"/>
  <c r="AJ69" i="23"/>
  <c r="AJ71" i="23" s="1"/>
  <c r="BT68" i="23"/>
  <c r="BS67" i="23"/>
  <c r="BR66" i="23"/>
  <c r="BO63" i="23"/>
  <c r="BP64" i="23"/>
  <c r="BQ65" i="23"/>
  <c r="BU69" i="23"/>
  <c r="BU71" i="23" s="1"/>
  <c r="BN62" i="23"/>
  <c r="AQ65" i="23"/>
  <c r="AR66" i="23"/>
  <c r="AS67" i="23"/>
  <c r="AP64" i="23"/>
  <c r="AO63" i="23"/>
  <c r="AT68" i="23"/>
  <c r="AU69" i="23"/>
  <c r="AU71" i="23" s="1"/>
  <c r="AN62" i="23"/>
  <c r="AV65" i="23"/>
  <c r="AT63" i="23"/>
  <c r="AW66" i="23"/>
  <c r="AX67" i="23"/>
  <c r="AY68" i="23"/>
  <c r="AU64" i="23"/>
  <c r="AS62" i="23"/>
  <c r="AZ69" i="23"/>
  <c r="AZ71" i="23" s="1"/>
  <c r="AL66" i="23"/>
  <c r="AJ64" i="23"/>
  <c r="AI63" i="23"/>
  <c r="AK65" i="23"/>
  <c r="AN68" i="23"/>
  <c r="AM67" i="23"/>
  <c r="AH62" i="23"/>
  <c r="AO69" i="23"/>
  <c r="AO71" i="23" s="1"/>
  <c r="U64" i="23"/>
  <c r="Y68" i="23"/>
  <c r="W66" i="23"/>
  <c r="T63" i="23"/>
  <c r="V65" i="23"/>
  <c r="X67" i="23"/>
  <c r="Z69" i="23"/>
  <c r="Z71" i="23" s="1"/>
  <c r="S62" i="23"/>
  <c r="BS65" i="23"/>
  <c r="BU67" i="23"/>
  <c r="BV68" i="23"/>
  <c r="BR64" i="23"/>
  <c r="BT66" i="23"/>
  <c r="BQ63" i="23"/>
  <c r="BW69" i="23"/>
  <c r="BW71" i="23" s="1"/>
  <c r="BP62" i="23"/>
  <c r="BA64" i="23"/>
  <c r="BC66" i="23"/>
  <c r="BD67" i="23"/>
  <c r="AZ63" i="23"/>
  <c r="BB65" i="23"/>
  <c r="AY62" i="23"/>
  <c r="BE68" i="23"/>
  <c r="BF69" i="23"/>
  <c r="BF71" i="23" s="1"/>
  <c r="AX65" i="23"/>
  <c r="AY66" i="23"/>
  <c r="AV63" i="23"/>
  <c r="AZ67" i="23"/>
  <c r="AW64" i="23"/>
  <c r="BA68" i="23"/>
  <c r="AU62" i="23"/>
  <c r="BB69" i="23"/>
  <c r="BB71" i="23" s="1"/>
  <c r="Q174" i="23"/>
  <c r="Q14" i="26"/>
  <c r="S80" i="4" s="1"/>
  <c r="S83" i="4" s="1"/>
  <c r="S84" i="4" s="1"/>
  <c r="M67" i="23"/>
  <c r="I63" i="23"/>
  <c r="J64" i="23"/>
  <c r="N68" i="23"/>
  <c r="L66" i="23"/>
  <c r="K65" i="23"/>
  <c r="H62" i="23"/>
  <c r="O69" i="23"/>
  <c r="O71" i="23" s="1"/>
  <c r="Y65" i="23"/>
  <c r="AA67" i="23"/>
  <c r="Z66" i="23"/>
  <c r="X64" i="23"/>
  <c r="AB68" i="23"/>
  <c r="W63" i="23"/>
  <c r="AC69" i="23"/>
  <c r="AC71" i="23" s="1"/>
  <c r="V62" i="23"/>
  <c r="AC66" i="23"/>
  <c r="AD67" i="23"/>
  <c r="Z63" i="23"/>
  <c r="AE68" i="23"/>
  <c r="AA64" i="23"/>
  <c r="AB65" i="23"/>
  <c r="AF69" i="23"/>
  <c r="AF71" i="23" s="1"/>
  <c r="Y62" i="23"/>
  <c r="AM65" i="23"/>
  <c r="AO67" i="23"/>
  <c r="AP68" i="23"/>
  <c r="AL64" i="23"/>
  <c r="AN66" i="23"/>
  <c r="AK63" i="23"/>
  <c r="AJ62" i="23"/>
  <c r="AQ69" i="23"/>
  <c r="AQ71" i="23" s="1"/>
  <c r="N64" i="23"/>
  <c r="O65" i="23"/>
  <c r="R68" i="23"/>
  <c r="Q67" i="23"/>
  <c r="M63" i="23"/>
  <c r="P66" i="23"/>
  <c r="S69" i="23"/>
  <c r="S71" i="23" s="1"/>
  <c r="L62" i="23"/>
  <c r="CA64" i="23"/>
  <c r="BZ63" i="23"/>
  <c r="CB65" i="23"/>
  <c r="CE68" i="23"/>
  <c r="CE70" i="23" s="1"/>
  <c r="CF69" i="23"/>
  <c r="CF71" i="23" s="1"/>
  <c r="AF68" i="23"/>
  <c r="AB64" i="23"/>
  <c r="AE67" i="23"/>
  <c r="AC65" i="23"/>
  <c r="AA63" i="23"/>
  <c r="AD66" i="23"/>
  <c r="Z62" i="23"/>
  <c r="AG69" i="23"/>
  <c r="AG71" i="23" s="1"/>
  <c r="AY67" i="23"/>
  <c r="AV64" i="23"/>
  <c r="AU63" i="23"/>
  <c r="AX66" i="23"/>
  <c r="AW65" i="23"/>
  <c r="AZ68" i="23"/>
  <c r="BA69" i="23"/>
  <c r="BA71" i="23" s="1"/>
  <c r="AT62" i="23"/>
  <c r="H63" i="23"/>
  <c r="L67" i="23"/>
  <c r="K66" i="23"/>
  <c r="M68" i="23"/>
  <c r="J65" i="23"/>
  <c r="I64" i="23"/>
  <c r="G62" i="23"/>
  <c r="G70" i="23" s="1"/>
  <c r="N69" i="23"/>
  <c r="N71" i="23" s="1"/>
  <c r="AK66" i="23"/>
  <c r="AI64" i="23"/>
  <c r="AM68" i="23"/>
  <c r="AH63" i="23"/>
  <c r="AJ65" i="23"/>
  <c r="AL67" i="23"/>
  <c r="AG62" i="23"/>
  <c r="AN69" i="23"/>
  <c r="AN71" i="23" s="1"/>
  <c r="Y63" i="23"/>
  <c r="AB66" i="23"/>
  <c r="AA65" i="23"/>
  <c r="AC67" i="23"/>
  <c r="AD68" i="23"/>
  <c r="Z64" i="23"/>
  <c r="X62" i="23"/>
  <c r="AE69" i="23"/>
  <c r="AE71" i="23" s="1"/>
  <c r="L64" i="23"/>
  <c r="K63" i="23"/>
  <c r="M65" i="23"/>
  <c r="P68" i="23"/>
  <c r="N66" i="23"/>
  <c r="O67" i="23"/>
  <c r="J62" i="23"/>
  <c r="Q69" i="23"/>
  <c r="Q71" i="23" s="1"/>
  <c r="BF65" i="23"/>
  <c r="BG66" i="23"/>
  <c r="BH67" i="23"/>
  <c r="BE64" i="23"/>
  <c r="BD63" i="23"/>
  <c r="BI68" i="23"/>
  <c r="BJ69" i="23"/>
  <c r="BJ71" i="23" s="1"/>
  <c r="BC62" i="23"/>
  <c r="N174" i="23"/>
  <c r="N14" i="26"/>
  <c r="AK68" i="23"/>
  <c r="AJ67" i="23"/>
  <c r="AH65" i="23"/>
  <c r="AI66" i="23"/>
  <c r="AF63" i="23"/>
  <c r="AG64" i="23"/>
  <c r="AL69" i="23"/>
  <c r="AL71" i="23" s="1"/>
  <c r="AE62" i="23"/>
  <c r="CB63" i="23"/>
  <c r="CA62" i="23"/>
  <c r="CG68" i="23"/>
  <c r="CG70" i="23" s="1"/>
  <c r="CH69" i="23"/>
  <c r="CH71" i="23" s="1"/>
  <c r="V64" i="23"/>
  <c r="W65" i="23"/>
  <c r="Z68" i="23"/>
  <c r="U63" i="23"/>
  <c r="Y67" i="23"/>
  <c r="X66" i="23"/>
  <c r="T62" i="23"/>
  <c r="AA69" i="23"/>
  <c r="AA71" i="23" s="1"/>
  <c r="BH65" i="23"/>
  <c r="BJ67" i="23"/>
  <c r="BI66" i="23"/>
  <c r="BG64" i="23"/>
  <c r="BK68" i="23"/>
  <c r="BF63" i="23"/>
  <c r="BL69" i="23"/>
  <c r="BL71" i="23" s="1"/>
  <c r="BE62" i="23"/>
  <c r="BL64" i="23"/>
  <c r="BP68" i="23"/>
  <c r="BK63" i="23"/>
  <c r="BO67" i="23"/>
  <c r="BN66" i="23"/>
  <c r="BM65" i="23"/>
  <c r="BQ69" i="23"/>
  <c r="BQ71" i="23" s="1"/>
  <c r="BJ62" i="23"/>
  <c r="U67" i="23"/>
  <c r="Q63" i="23"/>
  <c r="S65" i="23"/>
  <c r="T66" i="23"/>
  <c r="R64" i="23"/>
  <c r="V68" i="23"/>
  <c r="P62" i="23"/>
  <c r="W69" i="23"/>
  <c r="W71" i="23" s="1"/>
  <c r="AU68" i="23"/>
  <c r="AQ64" i="23"/>
  <c r="AP63" i="23"/>
  <c r="AS66" i="23"/>
  <c r="AR65" i="23"/>
  <c r="AT67" i="23"/>
  <c r="AO62" i="23"/>
  <c r="AV69" i="23"/>
  <c r="AV71" i="23" s="1"/>
  <c r="AH64" i="23"/>
  <c r="AJ66" i="23"/>
  <c r="AI65" i="23"/>
  <c r="AG63" i="23"/>
  <c r="AL68" i="23"/>
  <c r="AK67" i="23"/>
  <c r="AF62" i="23"/>
  <c r="AM69" i="23"/>
  <c r="AM71" i="23" s="1"/>
  <c r="BG63" i="23"/>
  <c r="BJ66" i="23"/>
  <c r="BK67" i="23"/>
  <c r="BH64" i="23"/>
  <c r="BI65" i="23"/>
  <c r="BL68" i="23"/>
  <c r="BF62" i="23"/>
  <c r="BM69" i="23"/>
  <c r="BM71" i="23" s="1"/>
  <c r="T67" i="23"/>
  <c r="U68" i="23"/>
  <c r="R65" i="23"/>
  <c r="Q64" i="23"/>
  <c r="S66" i="23"/>
  <c r="P63" i="23"/>
  <c r="V69" i="23"/>
  <c r="V71" i="23" s="1"/>
  <c r="O62" i="23"/>
  <c r="R67" i="23"/>
  <c r="Q66" i="23"/>
  <c r="N63" i="23"/>
  <c r="O64" i="23"/>
  <c r="P65" i="23"/>
  <c r="S68" i="23"/>
  <c r="T69" i="23"/>
  <c r="T71" i="23" s="1"/>
  <c r="M62" i="23"/>
  <c r="AW67" i="23"/>
  <c r="AU65" i="23"/>
  <c r="AX68" i="23"/>
  <c r="AS63" i="23"/>
  <c r="AV66" i="23"/>
  <c r="AT64" i="23"/>
  <c r="AY69" i="23"/>
  <c r="AY71" i="23" s="1"/>
  <c r="AR62" i="23"/>
  <c r="O66" i="23"/>
  <c r="Q68" i="23"/>
  <c r="P67" i="23"/>
  <c r="L63" i="23"/>
  <c r="M64" i="23"/>
  <c r="N65" i="23"/>
  <c r="K62" i="23"/>
  <c r="R69" i="23"/>
  <c r="R71" i="23" s="1"/>
  <c r="V174" i="23"/>
  <c r="V14" i="26"/>
  <c r="X80" i="4" s="1"/>
  <c r="X83" i="4" s="1"/>
  <c r="X84" i="4" s="1"/>
  <c r="Y174" i="23"/>
  <c r="Y14" i="26"/>
  <c r="AA80" i="4" s="1"/>
  <c r="AA83" i="4" s="1"/>
  <c r="AA84" i="4" s="1"/>
  <c r="W174" i="23"/>
  <c r="W14" i="26"/>
  <c r="Y80" i="4" s="1"/>
  <c r="Y83" i="4" s="1"/>
  <c r="Y84" i="4" s="1"/>
  <c r="S174" i="23"/>
  <c r="S14" i="26"/>
  <c r="U80" i="4" s="1"/>
  <c r="U83" i="4" s="1"/>
  <c r="U84" i="4" s="1"/>
  <c r="U174" i="23"/>
  <c r="U14" i="26"/>
  <c r="W80" i="4" s="1"/>
  <c r="W83" i="4" s="1"/>
  <c r="W84" i="4" s="1"/>
  <c r="U65" i="23"/>
  <c r="X68" i="23"/>
  <c r="S63" i="23"/>
  <c r="W67" i="23"/>
  <c r="T64" i="23"/>
  <c r="V66" i="23"/>
  <c r="R62" i="23"/>
  <c r="Y69" i="23"/>
  <c r="Y71" i="23" s="1"/>
  <c r="Y64" i="23"/>
  <c r="X63" i="23"/>
  <c r="AC68" i="23"/>
  <c r="AB67" i="23"/>
  <c r="Z65" i="23"/>
  <c r="AA66" i="23"/>
  <c r="W62" i="23"/>
  <c r="AD69" i="23"/>
  <c r="AD71" i="23" s="1"/>
  <c r="AO68" i="23"/>
  <c r="AK64" i="23"/>
  <c r="AN67" i="23"/>
  <c r="AL65" i="23"/>
  <c r="AM66" i="23"/>
  <c r="AJ63" i="23"/>
  <c r="AP69" i="23"/>
  <c r="AP71" i="23" s="1"/>
  <c r="AI62" i="23"/>
  <c r="BF66" i="23"/>
  <c r="BD64" i="23"/>
  <c r="BH68" i="23"/>
  <c r="BC63" i="23"/>
  <c r="BG67" i="23"/>
  <c r="BE65" i="23"/>
  <c r="BB62" i="23"/>
  <c r="BI69" i="23"/>
  <c r="BI71" i="23" s="1"/>
  <c r="AZ66" i="23"/>
  <c r="BB68" i="23"/>
  <c r="AX64" i="23"/>
  <c r="BA67" i="23"/>
  <c r="AY65" i="23"/>
  <c r="AW63" i="23"/>
  <c r="BC69" i="23"/>
  <c r="BC71" i="23" s="1"/>
  <c r="AV62" i="23"/>
  <c r="BA66" i="23"/>
  <c r="AY64" i="23"/>
  <c r="BC68" i="23"/>
  <c r="BB67" i="23"/>
  <c r="AX63" i="23"/>
  <c r="AZ65" i="23"/>
  <c r="AW62" i="23"/>
  <c r="BD69" i="23"/>
  <c r="BD71" i="23" s="1"/>
  <c r="CI68" i="23"/>
  <c r="CI70" i="23" s="1"/>
  <c r="CJ69" i="23"/>
  <c r="CJ71" i="23" s="1"/>
  <c r="AD65" i="23"/>
  <c r="AG68" i="23"/>
  <c r="AE66" i="23"/>
  <c r="AB63" i="23"/>
  <c r="AF67" i="23"/>
  <c r="AC64" i="23"/>
  <c r="AA62" i="23"/>
  <c r="AH69" i="23"/>
  <c r="AH71" i="23" s="1"/>
  <c r="BO68" i="23"/>
  <c r="BL65" i="23"/>
  <c r="BM66" i="23"/>
  <c r="BJ63" i="23"/>
  <c r="BN67" i="23"/>
  <c r="BK64" i="23"/>
  <c r="BP69" i="23"/>
  <c r="BP71" i="23" s="1"/>
  <c r="BI62" i="23"/>
  <c r="CB68" i="23"/>
  <c r="CA67" i="23"/>
  <c r="BZ66" i="23"/>
  <c r="BX64" i="23"/>
  <c r="BW63" i="23"/>
  <c r="BV62" i="23"/>
  <c r="CC69" i="23"/>
  <c r="CC71" i="23" s="1"/>
  <c r="AH66" i="23"/>
  <c r="AJ68" i="23"/>
  <c r="AG65" i="23"/>
  <c r="AE63" i="23"/>
  <c r="AI67" i="23"/>
  <c r="AF64" i="23"/>
  <c r="AD62" i="23"/>
  <c r="AK69" i="23"/>
  <c r="AK71" i="23" s="1"/>
  <c r="CB62" i="23"/>
  <c r="CH68" i="23"/>
  <c r="CH70" i="23" s="1"/>
  <c r="CI69" i="23"/>
  <c r="CI71" i="23" s="1"/>
  <c r="BV66" i="23"/>
  <c r="BS63" i="23"/>
  <c r="BW67" i="23"/>
  <c r="BU65" i="23"/>
  <c r="BX68" i="23"/>
  <c r="BT64" i="23"/>
  <c r="BR62" i="23"/>
  <c r="BY69" i="23"/>
  <c r="BY71" i="23" s="1"/>
  <c r="AS68" i="23"/>
  <c r="AQ66" i="23"/>
  <c r="AO64" i="23"/>
  <c r="AP65" i="23"/>
  <c r="AN63" i="23"/>
  <c r="AR67" i="23"/>
  <c r="AT69" i="23"/>
  <c r="AT71" i="23" s="1"/>
  <c r="AM62" i="23"/>
  <c r="O68" i="23"/>
  <c r="K64" i="23"/>
  <c r="J63" i="23"/>
  <c r="M66" i="23"/>
  <c r="N67" i="23"/>
  <c r="L65" i="23"/>
  <c r="I62" i="23"/>
  <c r="P69" i="23"/>
  <c r="P71" i="23" s="1"/>
  <c r="V67" i="23"/>
  <c r="S64" i="23"/>
  <c r="W68" i="23"/>
  <c r="R63" i="23"/>
  <c r="U66" i="23"/>
  <c r="X69" i="23"/>
  <c r="X71" i="23" s="1"/>
  <c r="Q62" i="23"/>
  <c r="T65" i="23"/>
  <c r="T14" i="26"/>
  <c r="V80" i="4" s="1"/>
  <c r="V83" i="4" s="1"/>
  <c r="V84" i="4" s="1"/>
  <c r="T174" i="23"/>
  <c r="X14" i="26"/>
  <c r="Z80" i="4" s="1"/>
  <c r="Z83" i="4" s="1"/>
  <c r="Z84" i="4" s="1"/>
  <c r="X174" i="23"/>
  <c r="R174" i="23"/>
  <c r="R14" i="26"/>
  <c r="T80" i="4" s="1"/>
  <c r="T83" i="4" s="1"/>
  <c r="T84" i="4" s="1"/>
  <c r="I70" i="23" l="1"/>
  <c r="I153" i="23" s="1"/>
  <c r="Q70" i="23"/>
  <c r="Q153" i="23" s="1"/>
  <c r="X70" i="23"/>
  <c r="Z10" i="4" s="1"/>
  <c r="AG70" i="23"/>
  <c r="AG153" i="23" s="1"/>
  <c r="BR70" i="23"/>
  <c r="BT10" i="4" s="1"/>
  <c r="BT11" i="4" s="1"/>
  <c r="BT22" i="4" s="1"/>
  <c r="BB70" i="23"/>
  <c r="BB153" i="23" s="1"/>
  <c r="AW70" i="23"/>
  <c r="AY10" i="4" s="1"/>
  <c r="R70" i="23"/>
  <c r="T10" i="4" s="1"/>
  <c r="AA70" i="23"/>
  <c r="AC10" i="4" s="1"/>
  <c r="K70" i="23"/>
  <c r="M10" i="4" s="1"/>
  <c r="BP70" i="23"/>
  <c r="BP153" i="23" s="1"/>
  <c r="CC154" i="23"/>
  <c r="CE15" i="4"/>
  <c r="BP154" i="23"/>
  <c r="BR15" i="4"/>
  <c r="BR16" i="4" s="1"/>
  <c r="CI153" i="23"/>
  <c r="CK10" i="4"/>
  <c r="CK11" i="4" s="1"/>
  <c r="CK22" i="4" s="1"/>
  <c r="K153" i="23"/>
  <c r="AY154" i="23"/>
  <c r="BA15" i="4"/>
  <c r="BA16" i="4" s="1"/>
  <c r="V154" i="23"/>
  <c r="X15" i="4"/>
  <c r="X16" i="4" s="1"/>
  <c r="AO70" i="23"/>
  <c r="P70" i="23"/>
  <c r="T70" i="23"/>
  <c r="CG153" i="23"/>
  <c r="CI10" i="4"/>
  <c r="CI11" i="4" s="1"/>
  <c r="CI22" i="4" s="1"/>
  <c r="BN70" i="23"/>
  <c r="P154" i="23"/>
  <c r="R15" i="4"/>
  <c r="R16" i="4" s="1"/>
  <c r="AM70" i="23"/>
  <c r="BY154" i="23"/>
  <c r="CA15" i="4"/>
  <c r="CA16" i="4" s="1"/>
  <c r="CI154" i="23"/>
  <c r="CK15" i="4"/>
  <c r="CK16" i="4" s="1"/>
  <c r="AD70" i="23"/>
  <c r="BV70" i="23"/>
  <c r="BD154" i="23"/>
  <c r="BF15" i="4"/>
  <c r="BF16" i="4" s="1"/>
  <c r="AV70" i="23"/>
  <c r="BI154" i="23"/>
  <c r="BK15" i="4"/>
  <c r="BK16" i="4" s="1"/>
  <c r="AI70" i="23"/>
  <c r="AD154" i="23"/>
  <c r="AF15" i="4"/>
  <c r="AF16" i="4" s="1"/>
  <c r="Y154" i="23"/>
  <c r="AA15" i="4"/>
  <c r="AA16" i="4" s="1"/>
  <c r="CA70" i="23"/>
  <c r="BC70" i="23"/>
  <c r="Q154" i="23"/>
  <c r="S15" i="4"/>
  <c r="S16" i="4" s="1"/>
  <c r="AE154" i="23"/>
  <c r="AG15" i="4"/>
  <c r="AG16" i="4" s="1"/>
  <c r="AN154" i="23"/>
  <c r="AP15" i="4"/>
  <c r="AP16" i="4" s="1"/>
  <c r="N154" i="23"/>
  <c r="P15" i="4"/>
  <c r="AT70" i="23"/>
  <c r="AG154" i="23"/>
  <c r="AI15" i="4"/>
  <c r="AI16" i="4" s="1"/>
  <c r="CF154" i="23"/>
  <c r="CH15" i="4"/>
  <c r="CH16" i="4" s="1"/>
  <c r="AU70" i="23"/>
  <c r="BW154" i="23"/>
  <c r="BY15" i="4"/>
  <c r="BY16" i="4" s="1"/>
  <c r="Z154" i="23"/>
  <c r="AB15" i="4"/>
  <c r="AH70" i="23"/>
  <c r="AS70" i="23"/>
  <c r="AU154" i="23"/>
  <c r="AW15" i="4"/>
  <c r="AW16" i="4" s="1"/>
  <c r="BU154" i="23"/>
  <c r="BW15" i="4"/>
  <c r="BW16" i="4" s="1"/>
  <c r="AC70" i="23"/>
  <c r="BZ70" i="23"/>
  <c r="BX154" i="23"/>
  <c r="BZ15" i="4"/>
  <c r="BZ16" i="4" s="1"/>
  <c r="BM70" i="23"/>
  <c r="BY153" i="23"/>
  <c r="CA10" i="4"/>
  <c r="CA11" i="4" s="1"/>
  <c r="CA22" i="4" s="1"/>
  <c r="BX70" i="23"/>
  <c r="BG154" i="23"/>
  <c r="BI15" i="4"/>
  <c r="BI16" i="4" s="1"/>
  <c r="BS154" i="23"/>
  <c r="BU15" i="4"/>
  <c r="BU16" i="4" s="1"/>
  <c r="BR154" i="23"/>
  <c r="BT15" i="4"/>
  <c r="BT16" i="4" s="1"/>
  <c r="BH70" i="23"/>
  <c r="CA154" i="23"/>
  <c r="CC15" i="4"/>
  <c r="CC16" i="4" s="1"/>
  <c r="CE10" i="4"/>
  <c r="CC153" i="23"/>
  <c r="AX70" i="23"/>
  <c r="AI154" i="23"/>
  <c r="AK15" i="4"/>
  <c r="AK16" i="4" s="1"/>
  <c r="CH153" i="23"/>
  <c r="CJ10" i="4"/>
  <c r="CJ11" i="4" s="1"/>
  <c r="CJ22" i="4" s="1"/>
  <c r="AP154" i="23"/>
  <c r="AR15" i="4"/>
  <c r="AR16" i="4" s="1"/>
  <c r="BJ154" i="23"/>
  <c r="BL15" i="4"/>
  <c r="G153" i="23"/>
  <c r="I10" i="4"/>
  <c r="CE153" i="23"/>
  <c r="CG10" i="4"/>
  <c r="CG11" i="4" s="1"/>
  <c r="CG22" i="4" s="1"/>
  <c r="AQ154" i="23"/>
  <c r="AS15" i="4"/>
  <c r="AS16" i="4" s="1"/>
  <c r="AY70" i="23"/>
  <c r="BQ70" i="23"/>
  <c r="BT154" i="23"/>
  <c r="BV15" i="4"/>
  <c r="BV16" i="4" s="1"/>
  <c r="AZ70" i="23"/>
  <c r="BL70" i="23"/>
  <c r="BK70" i="23"/>
  <c r="BO154" i="23"/>
  <c r="BQ15" i="4"/>
  <c r="BQ16" i="4" s="1"/>
  <c r="BT70" i="23"/>
  <c r="BW70" i="23"/>
  <c r="AS154" i="23"/>
  <c r="AU15" i="4"/>
  <c r="AU16" i="4" s="1"/>
  <c r="AW154" i="23"/>
  <c r="AY15" i="4"/>
  <c r="AY16" i="4" s="1"/>
  <c r="AX154" i="23"/>
  <c r="AZ15" i="4"/>
  <c r="BE154" i="23"/>
  <c r="BG15" i="4"/>
  <c r="BG16" i="4" s="1"/>
  <c r="AB70" i="23"/>
  <c r="BC154" i="23"/>
  <c r="BE15" i="4"/>
  <c r="BE16" i="4" s="1"/>
  <c r="W70" i="23"/>
  <c r="J70" i="23"/>
  <c r="BA154" i="23"/>
  <c r="BC15" i="4"/>
  <c r="BC16" i="4" s="1"/>
  <c r="Z70" i="23"/>
  <c r="L70" i="23"/>
  <c r="Y70" i="23"/>
  <c r="V70" i="23"/>
  <c r="O154" i="23"/>
  <c r="Q15" i="4"/>
  <c r="Q16" i="4" s="1"/>
  <c r="X154" i="23"/>
  <c r="Z15" i="4"/>
  <c r="Z16" i="4" s="1"/>
  <c r="CB70" i="23"/>
  <c r="BI70" i="23"/>
  <c r="AH154" i="23"/>
  <c r="AJ15" i="4"/>
  <c r="AJ16" i="4" s="1"/>
  <c r="CJ154" i="23"/>
  <c r="CL15" i="4"/>
  <c r="CL16" i="4" s="1"/>
  <c r="R154" i="23"/>
  <c r="T15" i="4"/>
  <c r="T16" i="4" s="1"/>
  <c r="AR70" i="23"/>
  <c r="M70" i="23"/>
  <c r="O70" i="23"/>
  <c r="BM154" i="23"/>
  <c r="BO15" i="4"/>
  <c r="BO16" i="4" s="1"/>
  <c r="AM154" i="23"/>
  <c r="AO15" i="4"/>
  <c r="AO16" i="4" s="1"/>
  <c r="AV154" i="23"/>
  <c r="AX15" i="4"/>
  <c r="AX16" i="4" s="1"/>
  <c r="W154" i="23"/>
  <c r="Y15" i="4"/>
  <c r="Y16" i="4" s="1"/>
  <c r="BJ70" i="23"/>
  <c r="BE70" i="23"/>
  <c r="AA154" i="23"/>
  <c r="AC15" i="4"/>
  <c r="AC16" i="4" s="1"/>
  <c r="CH154" i="23"/>
  <c r="CJ15" i="4"/>
  <c r="CJ16" i="4" s="1"/>
  <c r="AE70" i="23"/>
  <c r="P80" i="4"/>
  <c r="N15" i="26"/>
  <c r="S154" i="23"/>
  <c r="U15" i="4"/>
  <c r="U16" i="4" s="1"/>
  <c r="AJ70" i="23"/>
  <c r="AF154" i="23"/>
  <c r="AH15" i="4"/>
  <c r="AH16" i="4" s="1"/>
  <c r="AC154" i="23"/>
  <c r="AE15" i="4"/>
  <c r="AE16" i="4" s="1"/>
  <c r="H70" i="23"/>
  <c r="CF153" i="23"/>
  <c r="CH10" i="4"/>
  <c r="CH11" i="4" s="1"/>
  <c r="CH22" i="4" s="1"/>
  <c r="U70" i="23"/>
  <c r="N70" i="23"/>
  <c r="AR154" i="23"/>
  <c r="AT15" i="4"/>
  <c r="AT16" i="4" s="1"/>
  <c r="BZ154" i="23"/>
  <c r="CB15" i="4"/>
  <c r="CB16" i="4" s="1"/>
  <c r="CE154" i="23"/>
  <c r="CG15" i="4"/>
  <c r="CG16" i="4" s="1"/>
  <c r="BD70" i="23"/>
  <c r="BG70" i="23"/>
  <c r="BH154" i="23"/>
  <c r="BJ15" i="4"/>
  <c r="BJ16" i="4" s="1"/>
  <c r="BO70" i="23"/>
  <c r="CB154" i="23"/>
  <c r="CD15" i="4"/>
  <c r="CD16" i="4" s="1"/>
  <c r="AL70" i="23"/>
  <c r="AP70" i="23"/>
  <c r="AQ70" i="23"/>
  <c r="G70" i="7"/>
  <c r="I68" i="7"/>
  <c r="I70" i="7" s="1"/>
  <c r="AT154" i="23"/>
  <c r="AV15" i="4"/>
  <c r="AV16" i="4" s="1"/>
  <c r="AK154" i="23"/>
  <c r="AM15" i="4"/>
  <c r="AM16" i="4" s="1"/>
  <c r="T154" i="23"/>
  <c r="V15" i="4"/>
  <c r="V16" i="4" s="1"/>
  <c r="BF70" i="23"/>
  <c r="AF70" i="23"/>
  <c r="BQ154" i="23"/>
  <c r="BS15" i="4"/>
  <c r="BN15" i="4"/>
  <c r="BN16" i="4" s="1"/>
  <c r="BL154" i="23"/>
  <c r="AL154" i="23"/>
  <c r="AN15" i="4"/>
  <c r="BB154" i="23"/>
  <c r="BD15" i="4"/>
  <c r="BD16" i="4" s="1"/>
  <c r="BF154" i="23"/>
  <c r="BH15" i="4"/>
  <c r="BH16" i="4" s="1"/>
  <c r="S70" i="23"/>
  <c r="AO154" i="23"/>
  <c r="AQ15" i="4"/>
  <c r="AQ16" i="4" s="1"/>
  <c r="AZ154" i="23"/>
  <c r="BB15" i="4"/>
  <c r="BB16" i="4" s="1"/>
  <c r="AN70" i="23"/>
  <c r="AJ154" i="23"/>
  <c r="AL15" i="4"/>
  <c r="AL16" i="4" s="1"/>
  <c r="CG154" i="23"/>
  <c r="CI15" i="4"/>
  <c r="CI16" i="4" s="1"/>
  <c r="AB154" i="23"/>
  <c r="AD15" i="4"/>
  <c r="AD16" i="4" s="1"/>
  <c r="U154" i="23"/>
  <c r="W15" i="4"/>
  <c r="W16" i="4" s="1"/>
  <c r="AK70" i="23"/>
  <c r="BS70" i="23"/>
  <c r="CD153" i="23"/>
  <c r="CF10" i="4"/>
  <c r="CF11" i="4" s="1"/>
  <c r="CF22" i="4" s="1"/>
  <c r="CD154" i="23"/>
  <c r="CF15" i="4"/>
  <c r="CF16" i="4" s="1"/>
  <c r="BK154" i="23"/>
  <c r="BM15" i="4"/>
  <c r="BM16" i="4" s="1"/>
  <c r="BN154" i="23"/>
  <c r="BP15" i="4"/>
  <c r="BP16" i="4" s="1"/>
  <c r="BA70" i="23"/>
  <c r="BV154" i="23"/>
  <c r="BX15" i="4"/>
  <c r="BX16" i="4" s="1"/>
  <c r="BU70" i="23"/>
  <c r="K10" i="4" l="1"/>
  <c r="K11" i="4" s="1"/>
  <c r="AW153" i="23"/>
  <c r="S10" i="4"/>
  <c r="S11" i="4" s="1"/>
  <c r="S22" i="4" s="1"/>
  <c r="X153" i="23"/>
  <c r="BR10" i="4"/>
  <c r="BR11" i="4" s="1"/>
  <c r="BR22" i="4" s="1"/>
  <c r="R153" i="23"/>
  <c r="BD10" i="4"/>
  <c r="BD8" i="24" s="1"/>
  <c r="BD9" i="24" s="1"/>
  <c r="AI10" i="4"/>
  <c r="AI11" i="4" s="1"/>
  <c r="AI22" i="4" s="1"/>
  <c r="BR153" i="23"/>
  <c r="AA153" i="23"/>
  <c r="BP23" i="4"/>
  <c r="BS153" i="23"/>
  <c r="BU10" i="4"/>
  <c r="BU11" i="4" s="1"/>
  <c r="BU22" i="4" s="1"/>
  <c r="AL23" i="4"/>
  <c r="AF153" i="23"/>
  <c r="AH10" i="4"/>
  <c r="BX23" i="4"/>
  <c r="AK153" i="23"/>
  <c r="AM10" i="4"/>
  <c r="AQ23" i="4"/>
  <c r="BN23" i="4"/>
  <c r="BF153" i="23"/>
  <c r="BH10" i="4"/>
  <c r="CD23" i="4"/>
  <c r="AH23" i="4"/>
  <c r="CJ23" i="4"/>
  <c r="CJ24" i="4" s="1"/>
  <c r="CJ19" i="4"/>
  <c r="BE153" i="23"/>
  <c r="BG10" i="4"/>
  <c r="AX23" i="4"/>
  <c r="BO23" i="4"/>
  <c r="AR153" i="23"/>
  <c r="AT10" i="4"/>
  <c r="CB153" i="23"/>
  <c r="CD10" i="4"/>
  <c r="CD11" i="4" s="1"/>
  <c r="CD22" i="4" s="1"/>
  <c r="Z153" i="23"/>
  <c r="AB10" i="4"/>
  <c r="BT153" i="23"/>
  <c r="BV10" i="4"/>
  <c r="BV11" i="4" s="1"/>
  <c r="BV22" i="4" s="1"/>
  <c r="BL153" i="23"/>
  <c r="BN10" i="4"/>
  <c r="BQ153" i="23"/>
  <c r="BS10" i="4"/>
  <c r="Z11" i="4"/>
  <c r="Z22" i="4" s="1"/>
  <c r="Z8" i="24"/>
  <c r="Z9" i="24" s="1"/>
  <c r="T8" i="24"/>
  <c r="T9" i="24" s="1"/>
  <c r="T11" i="4"/>
  <c r="T22" i="4" s="1"/>
  <c r="K8" i="24"/>
  <c r="K9" i="24" s="1"/>
  <c r="AX153" i="23"/>
  <c r="AZ10" i="4"/>
  <c r="BU23" i="4"/>
  <c r="BZ10" i="4"/>
  <c r="BZ11" i="4" s="1"/>
  <c r="BZ22" i="4" s="1"/>
  <c r="BX153" i="23"/>
  <c r="BM153" i="23"/>
  <c r="BO10" i="4"/>
  <c r="AC153" i="23"/>
  <c r="AE10" i="4"/>
  <c r="CH23" i="4"/>
  <c r="CH24" i="4" s="1"/>
  <c r="CH19" i="4"/>
  <c r="AT153" i="23"/>
  <c r="AV10" i="4"/>
  <c r="BK23" i="4"/>
  <c r="R23" i="4"/>
  <c r="X23" i="4"/>
  <c r="M8" i="24"/>
  <c r="M9" i="24" s="1"/>
  <c r="M11" i="4"/>
  <c r="BR23" i="4"/>
  <c r="BM23" i="4"/>
  <c r="W23" i="4"/>
  <c r="AN153" i="23"/>
  <c r="AP10" i="4"/>
  <c r="BH23" i="4"/>
  <c r="E11" i="27"/>
  <c r="E9" i="27" s="1"/>
  <c r="AN16" i="4"/>
  <c r="BS16" i="4"/>
  <c r="H11" i="27"/>
  <c r="H9" i="27" s="1"/>
  <c r="V23" i="4"/>
  <c r="AM23" i="4"/>
  <c r="AQ153" i="23"/>
  <c r="AS10" i="4"/>
  <c r="BG153" i="23"/>
  <c r="BI10" i="4"/>
  <c r="CB23" i="4"/>
  <c r="N153" i="23"/>
  <c r="P10" i="4"/>
  <c r="H153" i="23"/>
  <c r="J10" i="4"/>
  <c r="O16" i="26"/>
  <c r="O15" i="26"/>
  <c r="BJ153" i="23"/>
  <c r="BL10" i="4"/>
  <c r="T23" i="4"/>
  <c r="AJ23" i="4"/>
  <c r="Z23" i="4"/>
  <c r="V153" i="23"/>
  <c r="X10" i="4"/>
  <c r="BC23" i="4"/>
  <c r="J153" i="23"/>
  <c r="L10" i="4"/>
  <c r="AY11" i="4"/>
  <c r="AY22" i="4" s="1"/>
  <c r="AY8" i="24"/>
  <c r="AY9" i="24" s="1"/>
  <c r="AB153" i="23"/>
  <c r="AD10" i="4"/>
  <c r="F11" i="27"/>
  <c r="F9" i="27" s="1"/>
  <c r="AZ16" i="4"/>
  <c r="AU23" i="4"/>
  <c r="BQ23" i="4"/>
  <c r="AZ153" i="23"/>
  <c r="BB10" i="4"/>
  <c r="AY153" i="23"/>
  <c r="BA10" i="4"/>
  <c r="BH153" i="23"/>
  <c r="BJ10" i="4"/>
  <c r="BZ23" i="4"/>
  <c r="BW23" i="4"/>
  <c r="AS153" i="23"/>
  <c r="AU10" i="4"/>
  <c r="BY23" i="4"/>
  <c r="C15" i="4"/>
  <c r="C11" i="27"/>
  <c r="C9" i="27" s="1"/>
  <c r="P16" i="4"/>
  <c r="AG23" i="4"/>
  <c r="BC153" i="23"/>
  <c r="BE10" i="4"/>
  <c r="AF23" i="4"/>
  <c r="BV153" i="23"/>
  <c r="BX10" i="4"/>
  <c r="BX11" i="4" s="1"/>
  <c r="BX22" i="4" s="1"/>
  <c r="CA23" i="4"/>
  <c r="CA24" i="4" s="1"/>
  <c r="CA19" i="4"/>
  <c r="T153" i="23"/>
  <c r="V10" i="4"/>
  <c r="CI23" i="4"/>
  <c r="CI24" i="4" s="1"/>
  <c r="CI19" i="4"/>
  <c r="BA153" i="23"/>
  <c r="BC10" i="4"/>
  <c r="BB23" i="4"/>
  <c r="S153" i="23"/>
  <c r="U10" i="4"/>
  <c r="AP153" i="23"/>
  <c r="AR10" i="4"/>
  <c r="BO153" i="23"/>
  <c r="BQ10" i="4"/>
  <c r="BD153" i="23"/>
  <c r="BF10" i="4"/>
  <c r="U153" i="23"/>
  <c r="W10" i="4"/>
  <c r="AE23" i="4"/>
  <c r="AJ153" i="23"/>
  <c r="AL10" i="4"/>
  <c r="C80" i="4"/>
  <c r="P83" i="4"/>
  <c r="AC23" i="4"/>
  <c r="Y23" i="4"/>
  <c r="AO23" i="4"/>
  <c r="O153" i="23"/>
  <c r="Q10" i="4"/>
  <c r="Y153" i="23"/>
  <c r="AA10" i="4"/>
  <c r="W153" i="23"/>
  <c r="Y10" i="4"/>
  <c r="BG23" i="4"/>
  <c r="BV23" i="4"/>
  <c r="AS23" i="4"/>
  <c r="I11" i="4"/>
  <c r="I8" i="24"/>
  <c r="BL16" i="4"/>
  <c r="G11" i="27"/>
  <c r="G9" i="27" s="1"/>
  <c r="AR23" i="4"/>
  <c r="AK23" i="4"/>
  <c r="I8" i="27"/>
  <c r="I6" i="27" s="1"/>
  <c r="CE11" i="4"/>
  <c r="CE22" i="4" s="1"/>
  <c r="BT23" i="4"/>
  <c r="BT24" i="4" s="1"/>
  <c r="BT19" i="4"/>
  <c r="BI23" i="4"/>
  <c r="AJ10" i="4"/>
  <c r="AH153" i="23"/>
  <c r="AI23" i="4"/>
  <c r="CA153" i="23"/>
  <c r="CC10" i="4"/>
  <c r="CC11" i="4" s="1"/>
  <c r="CC22" i="4" s="1"/>
  <c r="AV153" i="23"/>
  <c r="AX10" i="4"/>
  <c r="AD153" i="23"/>
  <c r="AF10" i="4"/>
  <c r="BN153" i="23"/>
  <c r="BP10" i="4"/>
  <c r="P153" i="23"/>
  <c r="R10" i="4"/>
  <c r="BA23" i="4"/>
  <c r="CE16" i="4"/>
  <c r="I11" i="27"/>
  <c r="I9" i="27" s="1"/>
  <c r="BU153" i="23"/>
  <c r="BW10" i="4"/>
  <c r="BW11" i="4" s="1"/>
  <c r="BW22" i="4" s="1"/>
  <c r="CF23" i="4"/>
  <c r="CF24" i="4" s="1"/>
  <c r="CF19" i="4"/>
  <c r="AD23" i="4"/>
  <c r="BD23" i="4"/>
  <c r="AC8" i="24"/>
  <c r="AC9" i="24" s="1"/>
  <c r="AC11" i="4"/>
  <c r="AC22" i="4" s="1"/>
  <c r="AV23" i="4"/>
  <c r="J69" i="4"/>
  <c r="S69" i="4"/>
  <c r="O69" i="4"/>
  <c r="I69" i="4"/>
  <c r="U69" i="4"/>
  <c r="Y69" i="4"/>
  <c r="BA69" i="4"/>
  <c r="Z69" i="4"/>
  <c r="M69" i="4"/>
  <c r="W69" i="4"/>
  <c r="N69" i="4"/>
  <c r="L69" i="4"/>
  <c r="V69" i="4"/>
  <c r="AY69" i="4"/>
  <c r="AP69" i="4"/>
  <c r="AS69" i="4"/>
  <c r="AC69" i="4"/>
  <c r="AE69" i="4"/>
  <c r="T69" i="4"/>
  <c r="X69" i="4"/>
  <c r="R69" i="4"/>
  <c r="AH69" i="4"/>
  <c r="AI69" i="4"/>
  <c r="AA69" i="4"/>
  <c r="AR69" i="4"/>
  <c r="Q69" i="4"/>
  <c r="AD69" i="4"/>
  <c r="AG69" i="4"/>
  <c r="F69" i="4"/>
  <c r="P69" i="4"/>
  <c r="AW69" i="4"/>
  <c r="AX69" i="4"/>
  <c r="AT69" i="4"/>
  <c r="AO69" i="4"/>
  <c r="G69" i="4"/>
  <c r="D69" i="4"/>
  <c r="AF69" i="4"/>
  <c r="H69" i="4"/>
  <c r="AJ69" i="4"/>
  <c r="AB69" i="4"/>
  <c r="AV69" i="4"/>
  <c r="D16" i="21"/>
  <c r="AZ69" i="4"/>
  <c r="AU69" i="4"/>
  <c r="AM69" i="4"/>
  <c r="AN69" i="4"/>
  <c r="AK69" i="4"/>
  <c r="AL69" i="4"/>
  <c r="K69" i="4"/>
  <c r="AQ69" i="4"/>
  <c r="E69" i="4"/>
  <c r="AL153" i="23"/>
  <c r="AN10" i="4"/>
  <c r="BJ23" i="4"/>
  <c r="CG23" i="4"/>
  <c r="CG24" i="4" s="1"/>
  <c r="CG19" i="4"/>
  <c r="AT23" i="4"/>
  <c r="U23" i="4"/>
  <c r="AE153" i="23"/>
  <c r="AG10" i="4"/>
  <c r="M153" i="23"/>
  <c r="O10" i="4"/>
  <c r="CL23" i="4"/>
  <c r="CL24" i="4" s="1"/>
  <c r="CL19" i="4"/>
  <c r="BI153" i="23"/>
  <c r="BK10" i="4"/>
  <c r="Q23" i="4"/>
  <c r="L153" i="23"/>
  <c r="N10" i="4"/>
  <c r="BE23" i="4"/>
  <c r="AY23" i="4"/>
  <c r="BW153" i="23"/>
  <c r="BY10" i="4"/>
  <c r="BY11" i="4" s="1"/>
  <c r="BY22" i="4" s="1"/>
  <c r="BK153" i="23"/>
  <c r="BM10" i="4"/>
  <c r="CC23" i="4"/>
  <c r="BZ153" i="23"/>
  <c r="CB10" i="4"/>
  <c r="CB11" i="4" s="1"/>
  <c r="CB22" i="4" s="1"/>
  <c r="AW23" i="4"/>
  <c r="D11" i="27"/>
  <c r="D9" i="27" s="1"/>
  <c r="AB16" i="4"/>
  <c r="AU153" i="23"/>
  <c r="AW10" i="4"/>
  <c r="AP23" i="4"/>
  <c r="S23" i="4"/>
  <c r="AA23" i="4"/>
  <c r="AI153" i="23"/>
  <c r="AK10" i="4"/>
  <c r="BF23" i="4"/>
  <c r="CK23" i="4"/>
  <c r="CK24" i="4" s="1"/>
  <c r="CK19" i="4"/>
  <c r="AM153" i="23"/>
  <c r="AO10" i="4"/>
  <c r="AO153" i="23"/>
  <c r="AQ10" i="4"/>
  <c r="BD11" i="4" l="1"/>
  <c r="BD22" i="4" s="1"/>
  <c r="S8" i="24"/>
  <c r="S9" i="24" s="1"/>
  <c r="S15" i="24" s="1"/>
  <c r="AI8" i="24"/>
  <c r="AI9" i="24" s="1"/>
  <c r="AI18" i="24" s="1"/>
  <c r="AI20" i="24" s="1"/>
  <c r="BU19" i="4"/>
  <c r="BR8" i="24"/>
  <c r="BR9" i="24" s="1"/>
  <c r="BR18" i="24" s="1"/>
  <c r="BR20" i="24" s="1"/>
  <c r="I12" i="27"/>
  <c r="AY19" i="4"/>
  <c r="BZ19" i="4"/>
  <c r="BX24" i="4"/>
  <c r="S19" i="4"/>
  <c r="CC19" i="4"/>
  <c r="T19" i="4"/>
  <c r="BR19" i="4"/>
  <c r="BW24" i="4"/>
  <c r="AC24" i="4"/>
  <c r="AI24" i="4"/>
  <c r="CB24" i="4"/>
  <c r="BV19" i="4"/>
  <c r="Z19" i="4"/>
  <c r="CD24" i="4"/>
  <c r="BY24" i="4"/>
  <c r="B8" i="27"/>
  <c r="B6" i="27" s="1"/>
  <c r="B12" i="27" s="1"/>
  <c r="BD19" i="4"/>
  <c r="BM11" i="4"/>
  <c r="BM8" i="24"/>
  <c r="BM9" i="24" s="1"/>
  <c r="AN8" i="24"/>
  <c r="AN9" i="24" s="1"/>
  <c r="E8" i="27"/>
  <c r="E6" i="27" s="1"/>
  <c r="E12" i="27" s="1"/>
  <c r="AN11" i="4"/>
  <c r="AN22" i="4" s="1"/>
  <c r="K70" i="4"/>
  <c r="K52" i="24"/>
  <c r="K54" i="24" s="1"/>
  <c r="K56" i="24" s="1"/>
  <c r="AM52" i="24"/>
  <c r="AM54" i="24" s="1"/>
  <c r="AM56" i="24" s="1"/>
  <c r="AM70" i="4"/>
  <c r="AV52" i="24"/>
  <c r="AV54" i="24" s="1"/>
  <c r="AV56" i="24" s="1"/>
  <c r="AV70" i="4"/>
  <c r="AF52" i="24"/>
  <c r="AF54" i="24" s="1"/>
  <c r="AF56" i="24" s="1"/>
  <c r="AF70" i="4"/>
  <c r="AT52" i="24"/>
  <c r="AT54" i="24" s="1"/>
  <c r="AT56" i="24" s="1"/>
  <c r="AT70" i="4"/>
  <c r="F70" i="4"/>
  <c r="F52" i="24"/>
  <c r="F54" i="24" s="1"/>
  <c r="F56" i="24" s="1"/>
  <c r="F71" i="24" s="1"/>
  <c r="AR52" i="24"/>
  <c r="AR54" i="24" s="1"/>
  <c r="AR56" i="24" s="1"/>
  <c r="AR70" i="4"/>
  <c r="R52" i="24"/>
  <c r="R54" i="24" s="1"/>
  <c r="R56" i="24" s="1"/>
  <c r="R70" i="4"/>
  <c r="AC70" i="4"/>
  <c r="AC52" i="24"/>
  <c r="AC54" i="24" s="1"/>
  <c r="AC56" i="24" s="1"/>
  <c r="V52" i="24"/>
  <c r="V54" i="24" s="1"/>
  <c r="V56" i="24" s="1"/>
  <c r="V70" i="4"/>
  <c r="M52" i="24"/>
  <c r="M54" i="24" s="1"/>
  <c r="M56" i="24" s="1"/>
  <c r="M70" i="4"/>
  <c r="U70" i="4"/>
  <c r="U52" i="24"/>
  <c r="U54" i="24" s="1"/>
  <c r="U56" i="24" s="1"/>
  <c r="J70" i="4"/>
  <c r="J52" i="24"/>
  <c r="J54" i="24" s="1"/>
  <c r="J56" i="24" s="1"/>
  <c r="AC18" i="24"/>
  <c r="AC20" i="24" s="1"/>
  <c r="AC15" i="24"/>
  <c r="BP11" i="4"/>
  <c r="BP8" i="24"/>
  <c r="BP9" i="24" s="1"/>
  <c r="AX11" i="4"/>
  <c r="AX8" i="24"/>
  <c r="AX9" i="24" s="1"/>
  <c r="AI19" i="4"/>
  <c r="BL23" i="4"/>
  <c r="C10" i="4"/>
  <c r="BA11" i="4"/>
  <c r="BA8" i="24"/>
  <c r="BA9" i="24" s="1"/>
  <c r="AZ23" i="4"/>
  <c r="AY15" i="24"/>
  <c r="AY18" i="24"/>
  <c r="AY20" i="24" s="1"/>
  <c r="P16" i="26"/>
  <c r="R85" i="4" s="1"/>
  <c r="P15" i="26"/>
  <c r="BS23" i="4"/>
  <c r="K18" i="24"/>
  <c r="K20" i="24" s="1"/>
  <c r="K15" i="24"/>
  <c r="T15" i="24"/>
  <c r="T18" i="24"/>
  <c r="T20" i="24" s="1"/>
  <c r="BS11" i="4"/>
  <c r="BS22" i="4" s="1"/>
  <c r="H8" i="27"/>
  <c r="H6" i="27" s="1"/>
  <c r="H12" i="27" s="1"/>
  <c r="BV24" i="4"/>
  <c r="BG11" i="4"/>
  <c r="BG8" i="24"/>
  <c r="BG9" i="24" s="1"/>
  <c r="BH11" i="4"/>
  <c r="BH8" i="24"/>
  <c r="BH9" i="24" s="1"/>
  <c r="BX19" i="4"/>
  <c r="BU24" i="4"/>
  <c r="AO8" i="24"/>
  <c r="AO9" i="24" s="1"/>
  <c r="AO11" i="4"/>
  <c r="AB23" i="4"/>
  <c r="AQ11" i="4"/>
  <c r="AQ8" i="24"/>
  <c r="AQ9" i="24" s="1"/>
  <c r="AG11" i="4"/>
  <c r="AG8" i="24"/>
  <c r="AG9" i="24" s="1"/>
  <c r="AL52" i="24"/>
  <c r="AL54" i="24" s="1"/>
  <c r="AL56" i="24" s="1"/>
  <c r="AL70" i="4"/>
  <c r="AU52" i="24"/>
  <c r="AU54" i="24" s="1"/>
  <c r="AU56" i="24" s="1"/>
  <c r="AU70" i="4"/>
  <c r="AB52" i="24"/>
  <c r="AB54" i="24" s="1"/>
  <c r="AB56" i="24" s="1"/>
  <c r="AB70" i="4"/>
  <c r="C69" i="4"/>
  <c r="C70" i="4" s="1"/>
  <c r="C75" i="4" s="1"/>
  <c r="D52" i="24"/>
  <c r="D70" i="4"/>
  <c r="AX52" i="24"/>
  <c r="AX54" i="24" s="1"/>
  <c r="AX56" i="24" s="1"/>
  <c r="AX70" i="4"/>
  <c r="AG52" i="24"/>
  <c r="AG54" i="24" s="1"/>
  <c r="AG56" i="24" s="1"/>
  <c r="AG70" i="4"/>
  <c r="AA52" i="24"/>
  <c r="AA54" i="24" s="1"/>
  <c r="AA56" i="24" s="1"/>
  <c r="AA70" i="4"/>
  <c r="X70" i="4"/>
  <c r="X52" i="24"/>
  <c r="X54" i="24" s="1"/>
  <c r="X56" i="24" s="1"/>
  <c r="AS52" i="24"/>
  <c r="AS54" i="24" s="1"/>
  <c r="AS56" i="24" s="1"/>
  <c r="AS70" i="4"/>
  <c r="L70" i="4"/>
  <c r="L52" i="24"/>
  <c r="L54" i="24" s="1"/>
  <c r="L56" i="24" s="1"/>
  <c r="Z70" i="4"/>
  <c r="Z52" i="24"/>
  <c r="Z54" i="24" s="1"/>
  <c r="Z56" i="24" s="1"/>
  <c r="I52" i="24"/>
  <c r="I54" i="24" s="1"/>
  <c r="I56" i="24" s="1"/>
  <c r="I70" i="4"/>
  <c r="AA11" i="4"/>
  <c r="AA8" i="24"/>
  <c r="AA9" i="24" s="1"/>
  <c r="AC19" i="4"/>
  <c r="AL11" i="4"/>
  <c r="AL8" i="24"/>
  <c r="AL9" i="24" s="1"/>
  <c r="W8" i="24"/>
  <c r="W9" i="24" s="1"/>
  <c r="W11" i="4"/>
  <c r="BQ11" i="4"/>
  <c r="BQ8" i="24"/>
  <c r="BQ9" i="24" s="1"/>
  <c r="U11" i="4"/>
  <c r="U8" i="24"/>
  <c r="U9" i="24" s="1"/>
  <c r="BC11" i="4"/>
  <c r="BC8" i="24"/>
  <c r="BC9" i="24" s="1"/>
  <c r="BY19" i="4"/>
  <c r="BW19" i="4"/>
  <c r="AY24" i="4"/>
  <c r="Q85" i="4"/>
  <c r="C8" i="27"/>
  <c r="C6" i="27" s="1"/>
  <c r="C12" i="27" s="1"/>
  <c r="P11" i="4"/>
  <c r="P22" i="4" s="1"/>
  <c r="P8" i="24"/>
  <c r="P9" i="24" s="1"/>
  <c r="BI11" i="4"/>
  <c r="BI8" i="24"/>
  <c r="BI9" i="24" s="1"/>
  <c r="AN23" i="4"/>
  <c r="AP11" i="4"/>
  <c r="AP8" i="24"/>
  <c r="AP9" i="24" s="1"/>
  <c r="M19" i="4"/>
  <c r="M22" i="4"/>
  <c r="M24" i="4" s="1"/>
  <c r="AV11" i="4"/>
  <c r="AV8" i="24"/>
  <c r="AV9" i="24" s="1"/>
  <c r="AE11" i="4"/>
  <c r="AE8" i="24"/>
  <c r="AE9" i="24" s="1"/>
  <c r="F8" i="27"/>
  <c r="F6" i="27" s="1"/>
  <c r="F12" i="27" s="1"/>
  <c r="AZ11" i="4"/>
  <c r="AZ22" i="4" s="1"/>
  <c r="AZ8" i="24"/>
  <c r="AZ9" i="24" s="1"/>
  <c r="BD18" i="24"/>
  <c r="BD20" i="24" s="1"/>
  <c r="BD15" i="24"/>
  <c r="Z15" i="24"/>
  <c r="Z18" i="24"/>
  <c r="Z20" i="24" s="1"/>
  <c r="BR24" i="4"/>
  <c r="E70" i="4"/>
  <c r="E52" i="24"/>
  <c r="E54" i="24" s="1"/>
  <c r="E56" i="24" s="1"/>
  <c r="E71" i="24" s="1"/>
  <c r="AK52" i="24"/>
  <c r="AK54" i="24" s="1"/>
  <c r="AK56" i="24" s="1"/>
  <c r="AK70" i="4"/>
  <c r="AZ52" i="24"/>
  <c r="AZ54" i="24" s="1"/>
  <c r="AZ56" i="24" s="1"/>
  <c r="AZ70" i="4"/>
  <c r="AJ52" i="24"/>
  <c r="AJ54" i="24" s="1"/>
  <c r="AJ56" i="24" s="1"/>
  <c r="AJ70" i="4"/>
  <c r="G70" i="4"/>
  <c r="G52" i="24"/>
  <c r="G54" i="24" s="1"/>
  <c r="G56" i="24" s="1"/>
  <c r="G71" i="24" s="1"/>
  <c r="AW52" i="24"/>
  <c r="AW54" i="24" s="1"/>
  <c r="AW56" i="24" s="1"/>
  <c r="AW70" i="4"/>
  <c r="AD52" i="24"/>
  <c r="AD54" i="24" s="1"/>
  <c r="AD56" i="24" s="1"/>
  <c r="AD70" i="4"/>
  <c r="AI52" i="24"/>
  <c r="AI54" i="24" s="1"/>
  <c r="AI56" i="24" s="1"/>
  <c r="AI70" i="4"/>
  <c r="T52" i="24"/>
  <c r="T54" i="24" s="1"/>
  <c r="T56" i="24" s="1"/>
  <c r="T70" i="4"/>
  <c r="AP52" i="24"/>
  <c r="AP54" i="24" s="1"/>
  <c r="AP56" i="24" s="1"/>
  <c r="AP70" i="4"/>
  <c r="N52" i="24"/>
  <c r="N54" i="24" s="1"/>
  <c r="N56" i="24" s="1"/>
  <c r="N70" i="4"/>
  <c r="BA52" i="24"/>
  <c r="BA54" i="24" s="1"/>
  <c r="BA56" i="24" s="1"/>
  <c r="BA70" i="4"/>
  <c r="O52" i="24"/>
  <c r="O54" i="24" s="1"/>
  <c r="O56" i="24" s="1"/>
  <c r="O70" i="4"/>
  <c r="CE23" i="4"/>
  <c r="CE24" i="4" s="1"/>
  <c r="CE19" i="4"/>
  <c r="R8" i="24"/>
  <c r="R9" i="24" s="1"/>
  <c r="R11" i="4"/>
  <c r="AF8" i="24"/>
  <c r="AF9" i="24" s="1"/>
  <c r="AF11" i="4"/>
  <c r="CC24" i="4"/>
  <c r="I9" i="24"/>
  <c r="V11" i="4"/>
  <c r="V8" i="24"/>
  <c r="V9" i="24" s="1"/>
  <c r="BE11" i="4"/>
  <c r="BE8" i="24"/>
  <c r="BE9" i="24" s="1"/>
  <c r="C16" i="4"/>
  <c r="P23" i="4"/>
  <c r="BJ8" i="24"/>
  <c r="BJ9" i="24" s="1"/>
  <c r="BJ11" i="4"/>
  <c r="BB11" i="4"/>
  <c r="BB8" i="24"/>
  <c r="BB9" i="24" s="1"/>
  <c r="AD11" i="4"/>
  <c r="AD8" i="24"/>
  <c r="AD9" i="24" s="1"/>
  <c r="L11" i="4"/>
  <c r="L8" i="24"/>
  <c r="L9" i="24" s="1"/>
  <c r="X11" i="4"/>
  <c r="X8" i="24"/>
  <c r="X9" i="24" s="1"/>
  <c r="G8" i="27"/>
  <c r="G6" i="27" s="1"/>
  <c r="G12" i="27" s="1"/>
  <c r="BL11" i="4"/>
  <c r="BL22" i="4" s="1"/>
  <c r="BL8" i="24"/>
  <c r="BL9" i="24" s="1"/>
  <c r="S24" i="4"/>
  <c r="M15" i="24"/>
  <c r="M18" i="24"/>
  <c r="M20" i="24" s="1"/>
  <c r="BZ24" i="4"/>
  <c r="BD24" i="4"/>
  <c r="Z24" i="4"/>
  <c r="BN11" i="4"/>
  <c r="BN8" i="24"/>
  <c r="BN9" i="24" s="1"/>
  <c r="AB11" i="4"/>
  <c r="AB22" i="4" s="1"/>
  <c r="AB8" i="24"/>
  <c r="AB9" i="24" s="1"/>
  <c r="D8" i="27"/>
  <c r="D6" i="27" s="1"/>
  <c r="D12" i="27" s="1"/>
  <c r="AT11" i="4"/>
  <c r="AT8" i="24"/>
  <c r="AT9" i="24" s="1"/>
  <c r="AM11" i="4"/>
  <c r="AM8" i="24"/>
  <c r="AM9" i="24" s="1"/>
  <c r="AH8" i="24"/>
  <c r="AH9" i="24" s="1"/>
  <c r="AH11" i="4"/>
  <c r="AK11" i="4"/>
  <c r="AK8" i="24"/>
  <c r="AK9" i="24" s="1"/>
  <c r="AW11" i="4"/>
  <c r="AW8" i="24"/>
  <c r="AW9" i="24" s="1"/>
  <c r="N8" i="24"/>
  <c r="N9" i="24" s="1"/>
  <c r="N11" i="4"/>
  <c r="BK11" i="4"/>
  <c r="BK8" i="24"/>
  <c r="BK9" i="24" s="1"/>
  <c r="O8" i="24"/>
  <c r="O9" i="24" s="1"/>
  <c r="O11" i="4"/>
  <c r="AQ52" i="24"/>
  <c r="AQ54" i="24" s="1"/>
  <c r="AQ56" i="24" s="1"/>
  <c r="AQ70" i="4"/>
  <c r="AN52" i="24"/>
  <c r="AN54" i="24" s="1"/>
  <c r="AN56" i="24" s="1"/>
  <c r="AN70" i="4"/>
  <c r="I25" i="21"/>
  <c r="H52" i="24"/>
  <c r="H54" i="24" s="1"/>
  <c r="H56" i="24" s="1"/>
  <c r="H71" i="24" s="1"/>
  <c r="H70" i="4"/>
  <c r="AO52" i="24"/>
  <c r="AO54" i="24" s="1"/>
  <c r="AO56" i="24" s="1"/>
  <c r="AO70" i="4"/>
  <c r="P52" i="24"/>
  <c r="P54" i="24" s="1"/>
  <c r="P56" i="24" s="1"/>
  <c r="P70" i="4"/>
  <c r="Q70" i="4"/>
  <c r="Q52" i="24"/>
  <c r="Q54" i="24" s="1"/>
  <c r="Q56" i="24" s="1"/>
  <c r="AH52" i="24"/>
  <c r="AH54" i="24" s="1"/>
  <c r="AH56" i="24" s="1"/>
  <c r="AH70" i="4"/>
  <c r="AE52" i="24"/>
  <c r="AE54" i="24" s="1"/>
  <c r="AE56" i="24" s="1"/>
  <c r="AE70" i="4"/>
  <c r="AY52" i="24"/>
  <c r="AY54" i="24" s="1"/>
  <c r="AY56" i="24" s="1"/>
  <c r="AY70" i="4"/>
  <c r="W52" i="24"/>
  <c r="W54" i="24" s="1"/>
  <c r="W56" i="24" s="1"/>
  <c r="W70" i="4"/>
  <c r="Y52" i="24"/>
  <c r="Y54" i="24" s="1"/>
  <c r="Y56" i="24" s="1"/>
  <c r="Y70" i="4"/>
  <c r="S52" i="24"/>
  <c r="S54" i="24" s="1"/>
  <c r="S56" i="24" s="1"/>
  <c r="S70" i="4"/>
  <c r="AJ11" i="4"/>
  <c r="AJ8" i="24"/>
  <c r="AJ9" i="24" s="1"/>
  <c r="I22" i="4"/>
  <c r="I19" i="4"/>
  <c r="Y11" i="4"/>
  <c r="Y8" i="24"/>
  <c r="Y9" i="24" s="1"/>
  <c r="Q8" i="24"/>
  <c r="Q9" i="24" s="1"/>
  <c r="Q11" i="4"/>
  <c r="P84" i="4"/>
  <c r="C84" i="4" s="1"/>
  <c r="C83" i="4"/>
  <c r="BF11" i="4"/>
  <c r="BF8" i="24"/>
  <c r="BF9" i="24" s="1"/>
  <c r="AR11" i="4"/>
  <c r="AR8" i="24"/>
  <c r="AR9" i="24" s="1"/>
  <c r="AU8" i="24"/>
  <c r="AU9" i="24" s="1"/>
  <c r="AU11" i="4"/>
  <c r="J8" i="24"/>
  <c r="J9" i="24" s="1"/>
  <c r="J11" i="4"/>
  <c r="CB19" i="4"/>
  <c r="AS11" i="4"/>
  <c r="AS8" i="24"/>
  <c r="AS9" i="24" s="1"/>
  <c r="BO8" i="24"/>
  <c r="BO9" i="24" s="1"/>
  <c r="BO11" i="4"/>
  <c r="K22" i="4"/>
  <c r="K24" i="4" s="1"/>
  <c r="K19" i="4"/>
  <c r="T24" i="4"/>
  <c r="CD19" i="4"/>
  <c r="AI15" i="24" l="1"/>
  <c r="S18" i="24"/>
  <c r="S20" i="24" s="1"/>
  <c r="P19" i="4"/>
  <c r="BR15" i="24"/>
  <c r="AN19" i="4"/>
  <c r="AZ24" i="4"/>
  <c r="BS24" i="4"/>
  <c r="M71" i="24"/>
  <c r="AB24" i="4"/>
  <c r="Z71" i="24"/>
  <c r="K71" i="24"/>
  <c r="AC71" i="24"/>
  <c r="BL24" i="4"/>
  <c r="C23" i="4"/>
  <c r="AR18" i="24"/>
  <c r="AR20" i="24" s="1"/>
  <c r="AR15" i="24"/>
  <c r="Y18" i="24"/>
  <c r="Y20" i="24" s="1"/>
  <c r="Y15" i="24"/>
  <c r="Y71" i="24" s="1"/>
  <c r="AJ22" i="4"/>
  <c r="AJ24" i="4" s="1"/>
  <c r="AJ19" i="4"/>
  <c r="BO22" i="4"/>
  <c r="BO24" i="4" s="1"/>
  <c r="BO19" i="4"/>
  <c r="J19" i="4"/>
  <c r="J22" i="4"/>
  <c r="J24" i="4" s="1"/>
  <c r="AU15" i="24"/>
  <c r="AU18" i="24"/>
  <c r="AU20" i="24" s="1"/>
  <c r="AR22" i="4"/>
  <c r="AR24" i="4" s="1"/>
  <c r="AR19" i="4"/>
  <c r="Y22" i="4"/>
  <c r="Y24" i="4" s="1"/>
  <c r="Y19" i="4"/>
  <c r="I24" i="4"/>
  <c r="S73" i="4"/>
  <c r="S88" i="4"/>
  <c r="S94" i="4" s="1"/>
  <c r="S75" i="4"/>
  <c r="W73" i="4"/>
  <c r="W88" i="4"/>
  <c r="W94" i="4" s="1"/>
  <c r="W75" i="4"/>
  <c r="AE75" i="4"/>
  <c r="AE73" i="4"/>
  <c r="AE88" i="4"/>
  <c r="AO75" i="4"/>
  <c r="AO88" i="4"/>
  <c r="AO73" i="4"/>
  <c r="AQ73" i="4"/>
  <c r="AQ75" i="4"/>
  <c r="AQ88" i="4"/>
  <c r="BK18" i="24"/>
  <c r="BK20" i="24" s="1"/>
  <c r="BK15" i="24"/>
  <c r="AW18" i="24"/>
  <c r="AW20" i="24" s="1"/>
  <c r="AW15" i="24"/>
  <c r="AM22" i="4"/>
  <c r="AM24" i="4" s="1"/>
  <c r="AM19" i="4"/>
  <c r="BN22" i="4"/>
  <c r="BN24" i="4" s="1"/>
  <c r="BN19" i="4"/>
  <c r="BL18" i="24"/>
  <c r="BL20" i="24" s="1"/>
  <c r="BL15" i="24"/>
  <c r="X22" i="4"/>
  <c r="X24" i="4" s="1"/>
  <c r="X19" i="4"/>
  <c r="AD22" i="4"/>
  <c r="AD24" i="4" s="1"/>
  <c r="AD19" i="4"/>
  <c r="BJ18" i="24"/>
  <c r="BJ20" i="24" s="1"/>
  <c r="BJ15" i="24"/>
  <c r="BE18" i="24"/>
  <c r="BE20" i="24" s="1"/>
  <c r="BE15" i="24"/>
  <c r="I18" i="24"/>
  <c r="I15" i="24"/>
  <c r="I71" i="24" s="1"/>
  <c r="C9" i="24"/>
  <c r="C15" i="24" s="1"/>
  <c r="AF22" i="4"/>
  <c r="AF24" i="4" s="1"/>
  <c r="AF19" i="4"/>
  <c r="BA88" i="4"/>
  <c r="BA94" i="4" s="1"/>
  <c r="BA75" i="4"/>
  <c r="BA73" i="4"/>
  <c r="AP75" i="4"/>
  <c r="AP73" i="4"/>
  <c r="AP88" i="4"/>
  <c r="AI75" i="4"/>
  <c r="AI73" i="4"/>
  <c r="AI88" i="4"/>
  <c r="AW73" i="4"/>
  <c r="AW75" i="4"/>
  <c r="AW88" i="4"/>
  <c r="AJ75" i="4"/>
  <c r="AJ73" i="4"/>
  <c r="AJ88" i="4"/>
  <c r="AK73" i="4"/>
  <c r="AK75" i="4"/>
  <c r="AK88" i="4"/>
  <c r="AI71" i="24"/>
  <c r="AE15" i="24"/>
  <c r="AE71" i="24" s="1"/>
  <c r="AE18" i="24"/>
  <c r="AE20" i="24" s="1"/>
  <c r="BI18" i="24"/>
  <c r="BI20" i="24" s="1"/>
  <c r="BI15" i="24"/>
  <c r="BC18" i="24"/>
  <c r="BC20" i="24" s="1"/>
  <c r="BC15" i="24"/>
  <c r="BQ18" i="24"/>
  <c r="BQ20" i="24" s="1"/>
  <c r="BQ15" i="24"/>
  <c r="AL15" i="24"/>
  <c r="AL71" i="24" s="1"/>
  <c r="AL18" i="24"/>
  <c r="AL20" i="24" s="1"/>
  <c r="AA22" i="4"/>
  <c r="AA24" i="4" s="1"/>
  <c r="AA19" i="4"/>
  <c r="I73" i="4"/>
  <c r="I88" i="4"/>
  <c r="I94" i="4" s="1"/>
  <c r="I75" i="4"/>
  <c r="AG73" i="4"/>
  <c r="AG75" i="4"/>
  <c r="AG88" i="4"/>
  <c r="C71" i="4"/>
  <c r="D88" i="4"/>
  <c r="D75" i="4"/>
  <c r="D73" i="4"/>
  <c r="BH22" i="4"/>
  <c r="BH24" i="4" s="1"/>
  <c r="BH19" i="4"/>
  <c r="Q16" i="26"/>
  <c r="Q15" i="26"/>
  <c r="BA22" i="4"/>
  <c r="BA24" i="4" s="1"/>
  <c r="BA19" i="4"/>
  <c r="AX22" i="4"/>
  <c r="AX24" i="4" s="1"/>
  <c r="AX19" i="4"/>
  <c r="U88" i="4"/>
  <c r="U94" i="4" s="1"/>
  <c r="U75" i="4"/>
  <c r="U73" i="4"/>
  <c r="F88" i="4"/>
  <c r="F94" i="4" s="1"/>
  <c r="F73" i="4"/>
  <c r="F75" i="4"/>
  <c r="BM18" i="24"/>
  <c r="BM20" i="24" s="1"/>
  <c r="BM15" i="24"/>
  <c r="AS18" i="24"/>
  <c r="AS20" i="24" s="1"/>
  <c r="AS15" i="24"/>
  <c r="Q22" i="4"/>
  <c r="Q24" i="4" s="1"/>
  <c r="Q19" i="4"/>
  <c r="Q88" i="4"/>
  <c r="Q94" i="4" s="1"/>
  <c r="Q75" i="4"/>
  <c r="Q73" i="4"/>
  <c r="BK22" i="4"/>
  <c r="BK24" i="4" s="1"/>
  <c r="BK19" i="4"/>
  <c r="AW22" i="4"/>
  <c r="AW24" i="4" s="1"/>
  <c r="AW19" i="4"/>
  <c r="AH22" i="4"/>
  <c r="AH24" i="4" s="1"/>
  <c r="AH19" i="4"/>
  <c r="AB18" i="24"/>
  <c r="AB20" i="24" s="1"/>
  <c r="AB15" i="24"/>
  <c r="AB71" i="24" s="1"/>
  <c r="L18" i="24"/>
  <c r="L20" i="24" s="1"/>
  <c r="L15" i="24"/>
  <c r="L71" i="24" s="1"/>
  <c r="BB18" i="24"/>
  <c r="BB20" i="24" s="1"/>
  <c r="BB15" i="24"/>
  <c r="BE22" i="4"/>
  <c r="BE24" i="4" s="1"/>
  <c r="BE19" i="4"/>
  <c r="C8" i="24"/>
  <c r="AF15" i="24"/>
  <c r="AF71" i="24" s="1"/>
  <c r="AF18" i="24"/>
  <c r="AF20" i="24" s="1"/>
  <c r="AZ18" i="24"/>
  <c r="AZ20" i="24" s="1"/>
  <c r="AZ15" i="24"/>
  <c r="AE22" i="4"/>
  <c r="AE24" i="4" s="1"/>
  <c r="AE19" i="4"/>
  <c r="BI22" i="4"/>
  <c r="BI24" i="4" s="1"/>
  <c r="BI19" i="4"/>
  <c r="BC22" i="4"/>
  <c r="BC24" i="4" s="1"/>
  <c r="BC19" i="4"/>
  <c r="BQ22" i="4"/>
  <c r="BQ24" i="4" s="1"/>
  <c r="BQ19" i="4"/>
  <c r="AL22" i="4"/>
  <c r="AL24" i="4" s="1"/>
  <c r="AL19" i="4"/>
  <c r="L75" i="4"/>
  <c r="L88" i="4"/>
  <c r="L94" i="4" s="1"/>
  <c r="L73" i="4"/>
  <c r="X88" i="4"/>
  <c r="X94" i="4" s="1"/>
  <c r="X75" i="4"/>
  <c r="X73" i="4"/>
  <c r="C52" i="24"/>
  <c r="D54" i="24"/>
  <c r="AU75" i="4"/>
  <c r="AU73" i="4"/>
  <c r="AU88" i="4"/>
  <c r="AG18" i="24"/>
  <c r="AG20" i="24" s="1"/>
  <c r="AG15" i="24"/>
  <c r="AG71" i="24" s="1"/>
  <c r="AQ18" i="24"/>
  <c r="AQ20" i="24" s="1"/>
  <c r="AQ15" i="24"/>
  <c r="AO22" i="4"/>
  <c r="AO24" i="4" s="1"/>
  <c r="AO19" i="4"/>
  <c r="BG18" i="24"/>
  <c r="BG20" i="24" s="1"/>
  <c r="BG15" i="24"/>
  <c r="AZ19" i="4"/>
  <c r="BP18" i="24"/>
  <c r="BP20" i="24" s="1"/>
  <c r="BP15" i="24"/>
  <c r="M75" i="4"/>
  <c r="M73" i="4"/>
  <c r="M88" i="4"/>
  <c r="M94" i="4" s="1"/>
  <c r="AR75" i="4"/>
  <c r="AR73" i="4"/>
  <c r="AR88" i="4"/>
  <c r="AT73" i="4"/>
  <c r="AT75" i="4"/>
  <c r="AT88" i="4"/>
  <c r="AV75" i="4"/>
  <c r="AV73" i="4"/>
  <c r="AV88" i="4"/>
  <c r="AN15" i="24"/>
  <c r="AN71" i="24" s="1"/>
  <c r="AN18" i="24"/>
  <c r="AN20" i="24" s="1"/>
  <c r="BM22" i="4"/>
  <c r="BM24" i="4" s="1"/>
  <c r="BM19" i="4"/>
  <c r="BO15" i="24"/>
  <c r="BO18" i="24"/>
  <c r="BO20" i="24" s="1"/>
  <c r="J18" i="24"/>
  <c r="J20" i="24" s="1"/>
  <c r="J15" i="24"/>
  <c r="J71" i="24" s="1"/>
  <c r="BF18" i="24"/>
  <c r="BF20" i="24" s="1"/>
  <c r="BF15" i="24"/>
  <c r="AS22" i="4"/>
  <c r="AS24" i="4" s="1"/>
  <c r="AS19" i="4"/>
  <c r="BF22" i="4"/>
  <c r="BF24" i="4" s="1"/>
  <c r="BF19" i="4"/>
  <c r="Q18" i="24"/>
  <c r="Q20" i="24" s="1"/>
  <c r="Q15" i="24"/>
  <c r="Q71" i="24" s="1"/>
  <c r="AJ18" i="24"/>
  <c r="AJ20" i="24" s="1"/>
  <c r="AJ15" i="24"/>
  <c r="AJ71" i="24" s="1"/>
  <c r="Y75" i="4"/>
  <c r="Y73" i="4"/>
  <c r="Y88" i="4"/>
  <c r="Y94" i="4" s="1"/>
  <c r="AY75" i="4"/>
  <c r="AY73" i="4"/>
  <c r="AY88" i="4"/>
  <c r="AH75" i="4"/>
  <c r="AH73" i="4"/>
  <c r="AH88" i="4"/>
  <c r="P75" i="4"/>
  <c r="P88" i="4"/>
  <c r="P94" i="4" s="1"/>
  <c r="P73" i="4"/>
  <c r="H73" i="4"/>
  <c r="H88" i="4"/>
  <c r="H94" i="4" s="1"/>
  <c r="H75" i="4"/>
  <c r="AN75" i="4"/>
  <c r="AN88" i="4"/>
  <c r="AN73" i="4"/>
  <c r="O19" i="4"/>
  <c r="O22" i="4"/>
  <c r="O24" i="4" s="1"/>
  <c r="N22" i="4"/>
  <c r="N24" i="4" s="1"/>
  <c r="N19" i="4"/>
  <c r="AK15" i="24"/>
  <c r="AK71" i="24" s="1"/>
  <c r="AK18" i="24"/>
  <c r="AK20" i="24" s="1"/>
  <c r="AH18" i="24"/>
  <c r="AH20" i="24" s="1"/>
  <c r="AH15" i="24"/>
  <c r="AH71" i="24" s="1"/>
  <c r="AT15" i="24"/>
  <c r="AT18" i="24"/>
  <c r="AT20" i="24" s="1"/>
  <c r="L22" i="4"/>
  <c r="L24" i="4" s="1"/>
  <c r="L19" i="4"/>
  <c r="BB22" i="4"/>
  <c r="BB24" i="4" s="1"/>
  <c r="BB19" i="4"/>
  <c r="V15" i="24"/>
  <c r="V71" i="24" s="1"/>
  <c r="V18" i="24"/>
  <c r="V20" i="24" s="1"/>
  <c r="R22" i="4"/>
  <c r="R24" i="4" s="1"/>
  <c r="R19" i="4"/>
  <c r="O73" i="4"/>
  <c r="O88" i="4"/>
  <c r="O94" i="4" s="1"/>
  <c r="O75" i="4"/>
  <c r="N75" i="4"/>
  <c r="N88" i="4"/>
  <c r="N94" i="4" s="1"/>
  <c r="N73" i="4"/>
  <c r="T73" i="4"/>
  <c r="T75" i="4"/>
  <c r="T88" i="4"/>
  <c r="T94" i="4" s="1"/>
  <c r="AD75" i="4"/>
  <c r="AD73" i="4"/>
  <c r="AD88" i="4"/>
  <c r="AZ75" i="4"/>
  <c r="AZ73" i="4"/>
  <c r="F19" i="27" s="1"/>
  <c r="AZ88" i="4"/>
  <c r="AV18" i="24"/>
  <c r="AV20" i="24" s="1"/>
  <c r="AV15" i="24"/>
  <c r="AP18" i="24"/>
  <c r="AP20" i="24" s="1"/>
  <c r="AP15" i="24"/>
  <c r="AP71" i="24" s="1"/>
  <c r="P18" i="24"/>
  <c r="P20" i="24" s="1"/>
  <c r="P15" i="24"/>
  <c r="P71" i="24" s="1"/>
  <c r="U18" i="24"/>
  <c r="U20" i="24" s="1"/>
  <c r="U15" i="24"/>
  <c r="U71" i="24" s="1"/>
  <c r="W22" i="4"/>
  <c r="W24" i="4" s="1"/>
  <c r="W19" i="4"/>
  <c r="AS75" i="4"/>
  <c r="AS73" i="4"/>
  <c r="AS88" i="4"/>
  <c r="AA73" i="4"/>
  <c r="AA75" i="4"/>
  <c r="AA88" i="4"/>
  <c r="AA94" i="4" s="1"/>
  <c r="AX75" i="4"/>
  <c r="AX73" i="4"/>
  <c r="AX88" i="4"/>
  <c r="AG22" i="4"/>
  <c r="AG24" i="4" s="1"/>
  <c r="AG19" i="4"/>
  <c r="AQ22" i="4"/>
  <c r="AQ24" i="4" s="1"/>
  <c r="AQ19" i="4"/>
  <c r="AO15" i="24"/>
  <c r="AO71" i="24" s="1"/>
  <c r="AO18" i="24"/>
  <c r="AO20" i="24" s="1"/>
  <c r="BG22" i="4"/>
  <c r="BG24" i="4" s="1"/>
  <c r="BG19" i="4"/>
  <c r="BS19" i="4"/>
  <c r="BP22" i="4"/>
  <c r="BP24" i="4" s="1"/>
  <c r="BP19" i="4"/>
  <c r="J88" i="4"/>
  <c r="J94" i="4" s="1"/>
  <c r="J75" i="4"/>
  <c r="J73" i="4"/>
  <c r="AC75" i="4"/>
  <c r="AC73" i="4"/>
  <c r="AC88" i="4"/>
  <c r="K73" i="4"/>
  <c r="K88" i="4"/>
  <c r="K94" i="4" s="1"/>
  <c r="K75" i="4"/>
  <c r="AU22" i="4"/>
  <c r="AU24" i="4" s="1"/>
  <c r="AU19" i="4"/>
  <c r="C11" i="4"/>
  <c r="C19" i="4" s="1"/>
  <c r="O18" i="24"/>
  <c r="O20" i="24" s="1"/>
  <c r="O15" i="24"/>
  <c r="O71" i="24" s="1"/>
  <c r="N18" i="24"/>
  <c r="N20" i="24" s="1"/>
  <c r="N15" i="24"/>
  <c r="N71" i="24" s="1"/>
  <c r="AK22" i="4"/>
  <c r="AK24" i="4" s="1"/>
  <c r="AK19" i="4"/>
  <c r="AM18" i="24"/>
  <c r="AM20" i="24" s="1"/>
  <c r="AM15" i="24"/>
  <c r="AM71" i="24" s="1"/>
  <c r="AT22" i="4"/>
  <c r="AT24" i="4" s="1"/>
  <c r="AT19" i="4"/>
  <c r="BN18" i="24"/>
  <c r="BN20" i="24" s="1"/>
  <c r="BN15" i="24"/>
  <c r="X15" i="24"/>
  <c r="X71" i="24" s="1"/>
  <c r="X18" i="24"/>
  <c r="X20" i="24" s="1"/>
  <c r="AD15" i="24"/>
  <c r="AD71" i="24" s="1"/>
  <c r="AD18" i="24"/>
  <c r="AD20" i="24" s="1"/>
  <c r="BJ22" i="4"/>
  <c r="BJ24" i="4" s="1"/>
  <c r="BJ19" i="4"/>
  <c r="V22" i="4"/>
  <c r="V24" i="4" s="1"/>
  <c r="V19" i="4"/>
  <c r="R18" i="24"/>
  <c r="R20" i="24" s="1"/>
  <c r="R15" i="24"/>
  <c r="R71" i="24" s="1"/>
  <c r="G75" i="4"/>
  <c r="G88" i="4"/>
  <c r="G94" i="4" s="1"/>
  <c r="G73" i="4"/>
  <c r="E88" i="4"/>
  <c r="E94" i="4" s="1"/>
  <c r="E73" i="4"/>
  <c r="E75" i="4"/>
  <c r="AV22" i="4"/>
  <c r="AV24" i="4" s="1"/>
  <c r="AV19" i="4"/>
  <c r="AP22" i="4"/>
  <c r="AP24" i="4" s="1"/>
  <c r="AP19" i="4"/>
  <c r="S71" i="24"/>
  <c r="P24" i="4"/>
  <c r="U22" i="4"/>
  <c r="U24" i="4" s="1"/>
  <c r="U19" i="4"/>
  <c r="W15" i="24"/>
  <c r="W71" i="24" s="1"/>
  <c r="W18" i="24"/>
  <c r="W20" i="24" s="1"/>
  <c r="AA15" i="24"/>
  <c r="AA71" i="24" s="1"/>
  <c r="AA18" i="24"/>
  <c r="AA20" i="24" s="1"/>
  <c r="Z73" i="4"/>
  <c r="Z75" i="4"/>
  <c r="Z88" i="4"/>
  <c r="Z94" i="4" s="1"/>
  <c r="AB75" i="4"/>
  <c r="AB88" i="4"/>
  <c r="AB73" i="4"/>
  <c r="AL73" i="4"/>
  <c r="AL75" i="4"/>
  <c r="AL88" i="4"/>
  <c r="AB19" i="4"/>
  <c r="BH18" i="24"/>
  <c r="BH20" i="24" s="1"/>
  <c r="BH15" i="24"/>
  <c r="T71" i="24"/>
  <c r="BA18" i="24"/>
  <c r="BA20" i="24" s="1"/>
  <c r="BA15" i="24"/>
  <c r="BL19" i="4"/>
  <c r="AX15" i="24"/>
  <c r="AX18" i="24"/>
  <c r="AX20" i="24" s="1"/>
  <c r="V75" i="4"/>
  <c r="V88" i="4"/>
  <c r="V94" i="4" s="1"/>
  <c r="V73" i="4"/>
  <c r="R75" i="4"/>
  <c r="R73" i="4"/>
  <c r="R88" i="4"/>
  <c r="R94" i="4" s="1"/>
  <c r="AF75" i="4"/>
  <c r="AF73" i="4"/>
  <c r="AF88" i="4"/>
  <c r="AM73" i="4"/>
  <c r="AM75" i="4"/>
  <c r="AM88" i="4"/>
  <c r="AN24" i="4"/>
  <c r="D91" i="4" l="1"/>
  <c r="D92" i="4" s="1"/>
  <c r="M91" i="4"/>
  <c r="K91" i="4"/>
  <c r="L91" i="4"/>
  <c r="P91" i="4"/>
  <c r="I91" i="4"/>
  <c r="F91" i="4"/>
  <c r="G91" i="4"/>
  <c r="C19" i="27"/>
  <c r="B19" i="27"/>
  <c r="B21" i="27" s="1"/>
  <c r="O91" i="4"/>
  <c r="H91" i="4"/>
  <c r="R91" i="4"/>
  <c r="N91" i="4"/>
  <c r="E19" i="27"/>
  <c r="C55" i="24"/>
  <c r="D56" i="24"/>
  <c r="D71" i="24" s="1"/>
  <c r="Q91" i="4"/>
  <c r="R16" i="26"/>
  <c r="T85" i="4" s="1"/>
  <c r="T91" i="4" s="1"/>
  <c r="R15" i="26"/>
  <c r="D94" i="4"/>
  <c r="C88" i="4"/>
  <c r="C22" i="4"/>
  <c r="D19" i="27"/>
  <c r="E91" i="4"/>
  <c r="S85" i="4"/>
  <c r="S91" i="4" s="1"/>
  <c r="C18" i="24"/>
  <c r="I20" i="24"/>
  <c r="C20" i="24" s="1"/>
  <c r="C24" i="4"/>
  <c r="J91" i="4"/>
  <c r="E92" i="4" l="1"/>
  <c r="F92" i="4" s="1"/>
  <c r="G92" i="4" s="1"/>
  <c r="H92" i="4" s="1"/>
  <c r="I92" i="4" s="1"/>
  <c r="J92" i="4" s="1"/>
  <c r="K92" i="4" s="1"/>
  <c r="L92" i="4" s="1"/>
  <c r="M92" i="4" s="1"/>
  <c r="N92" i="4" s="1"/>
  <c r="O92" i="4" s="1"/>
  <c r="P92" i="4" s="1"/>
  <c r="Q92" i="4" s="1"/>
  <c r="R92" i="4" s="1"/>
  <c r="S92" i="4" s="1"/>
  <c r="T92" i="4" s="1"/>
  <c r="B23" i="27"/>
  <c r="C76" i="24"/>
  <c r="C71" i="24"/>
  <c r="D72" i="24"/>
  <c r="E72" i="24" s="1"/>
  <c r="F72" i="24" s="1"/>
  <c r="G72" i="24" s="1"/>
  <c r="H72" i="24" s="1"/>
  <c r="I72" i="24" s="1"/>
  <c r="J72" i="24" s="1"/>
  <c r="K72" i="24" s="1"/>
  <c r="L72" i="24" s="1"/>
  <c r="M72" i="24" s="1"/>
  <c r="N72" i="24" s="1"/>
  <c r="O72" i="24" s="1"/>
  <c r="P72" i="24" s="1"/>
  <c r="Q72" i="24" s="1"/>
  <c r="R72" i="24" s="1"/>
  <c r="S72" i="24" s="1"/>
  <c r="T72" i="24" s="1"/>
  <c r="U72" i="24" s="1"/>
  <c r="V72" i="24" s="1"/>
  <c r="W72" i="24" s="1"/>
  <c r="X72" i="24" s="1"/>
  <c r="Y72" i="24" s="1"/>
  <c r="Z72" i="24" s="1"/>
  <c r="AA72" i="24" s="1"/>
  <c r="AB72" i="24" s="1"/>
  <c r="AC72" i="24" s="1"/>
  <c r="AD72" i="24" s="1"/>
  <c r="AE72" i="24" s="1"/>
  <c r="AF72" i="24" s="1"/>
  <c r="AG72" i="24" s="1"/>
  <c r="AH72" i="24" s="1"/>
  <c r="AI72" i="24" s="1"/>
  <c r="AJ72" i="24" s="1"/>
  <c r="AK72" i="24" s="1"/>
  <c r="AL72" i="24" s="1"/>
  <c r="AM72" i="24" s="1"/>
  <c r="AN72" i="24" s="1"/>
  <c r="AO72" i="24" s="1"/>
  <c r="AP72" i="24" s="1"/>
  <c r="AQ61" i="24" s="1"/>
  <c r="S16" i="26"/>
  <c r="S15" i="26"/>
  <c r="U85" i="4" l="1"/>
  <c r="C61" i="24"/>
  <c r="AQ63" i="24"/>
  <c r="T16" i="26"/>
  <c r="V85" i="4" s="1"/>
  <c r="V91" i="4" s="1"/>
  <c r="T15" i="26"/>
  <c r="C63" i="24" l="1"/>
  <c r="AQ64" i="24"/>
  <c r="AQ71" i="24"/>
  <c r="AQ72" i="24" s="1"/>
  <c r="AR61" i="24" s="1"/>
  <c r="AR63" i="24" s="1"/>
  <c r="U16" i="26"/>
  <c r="W85" i="4" s="1"/>
  <c r="W91" i="4" s="1"/>
  <c r="U15" i="26"/>
  <c r="U91" i="4"/>
  <c r="C64" i="24" l="1"/>
  <c r="AR65" i="24"/>
  <c r="C65" i="24" s="1"/>
  <c r="C78" i="24" s="1"/>
  <c r="C79" i="24" s="1"/>
  <c r="AR64" i="24"/>
  <c r="U92" i="4"/>
  <c r="V92" i="4" s="1"/>
  <c r="W92" i="4" s="1"/>
  <c r="V16" i="26"/>
  <c r="V15" i="26"/>
  <c r="X85" i="4" l="1"/>
  <c r="AR71" i="24"/>
  <c r="AR72" i="24" s="1"/>
  <c r="AS61" i="24" s="1"/>
  <c r="AS63" i="24" s="1"/>
  <c r="W16" i="26"/>
  <c r="Y85" i="4" s="1"/>
  <c r="Y91" i="4" s="1"/>
  <c r="W15" i="26"/>
  <c r="AS65" i="24"/>
  <c r="AS71" i="24" l="1"/>
  <c r="AS72" i="24" s="1"/>
  <c r="AT61" i="24" s="1"/>
  <c r="AT63" i="24" s="1"/>
  <c r="AS64" i="24"/>
  <c r="X16" i="26"/>
  <c r="Z85" i="4" s="1"/>
  <c r="Z91" i="4" s="1"/>
  <c r="X15" i="26"/>
  <c r="X91" i="4"/>
  <c r="AT65" i="24" l="1"/>
  <c r="AT71" i="24" s="1"/>
  <c r="AT72" i="24" s="1"/>
  <c r="AU61" i="24" s="1"/>
  <c r="AU63" i="24" s="1"/>
  <c r="AT64" i="24"/>
  <c r="X92" i="4"/>
  <c r="Y92" i="4" s="1"/>
  <c r="Z92" i="4" s="1"/>
  <c r="Y16" i="26"/>
  <c r="AA85" i="4" s="1"/>
  <c r="Y15" i="26"/>
  <c r="B19" i="26" l="1"/>
  <c r="B22" i="26" s="1"/>
  <c r="Z16" i="26"/>
  <c r="AB85" i="4" s="1"/>
  <c r="Z15" i="26"/>
  <c r="AA91" i="4"/>
  <c r="C20" i="27"/>
  <c r="C21" i="27" s="1"/>
  <c r="AU65" i="24"/>
  <c r="AU71" i="24" s="1"/>
  <c r="AU72" i="24" s="1"/>
  <c r="AV61" i="24" s="1"/>
  <c r="AV63" i="24" s="1"/>
  <c r="AU64" i="24"/>
  <c r="AA92" i="4" l="1"/>
  <c r="AB89" i="4" s="1"/>
  <c r="AV65" i="24"/>
  <c r="AV71" i="24" s="1"/>
  <c r="AV72" i="24" s="1"/>
  <c r="AW61" i="24" s="1"/>
  <c r="AW63" i="24" s="1"/>
  <c r="AV64" i="24"/>
  <c r="AA16" i="26"/>
  <c r="AC85" i="4" s="1"/>
  <c r="AA15" i="26"/>
  <c r="C23" i="27"/>
  <c r="AW65" i="24" l="1"/>
  <c r="AW71" i="24" s="1"/>
  <c r="AW72" i="24" s="1"/>
  <c r="AX61" i="24" s="1"/>
  <c r="AX63" i="24" s="1"/>
  <c r="AW64" i="24"/>
  <c r="AB16" i="26"/>
  <c r="AD85" i="4" s="1"/>
  <c r="AB15" i="26"/>
  <c r="AB91" i="4"/>
  <c r="AB92" i="4" s="1"/>
  <c r="AC89" i="4" s="1"/>
  <c r="AB94" i="4"/>
  <c r="AC94" i="4" l="1"/>
  <c r="AC91" i="4"/>
  <c r="AC92" i="4" s="1"/>
  <c r="AD89" i="4" s="1"/>
  <c r="AX64" i="24"/>
  <c r="AX65" i="24"/>
  <c r="AX71" i="24" s="1"/>
  <c r="AX72" i="24" s="1"/>
  <c r="AY61" i="24" s="1"/>
  <c r="AY63" i="24" s="1"/>
  <c r="AC16" i="26"/>
  <c r="AE85" i="4" s="1"/>
  <c r="AC15" i="26"/>
  <c r="AY65" i="24" l="1"/>
  <c r="AY71" i="24" s="1"/>
  <c r="AY72" i="24" s="1"/>
  <c r="AZ61" i="24" s="1"/>
  <c r="AZ63" i="24" s="1"/>
  <c r="AY64" i="24"/>
  <c r="AD91" i="4"/>
  <c r="AD92" i="4" s="1"/>
  <c r="AE89" i="4" s="1"/>
  <c r="AD94" i="4"/>
  <c r="AD16" i="26"/>
  <c r="AF85" i="4" s="1"/>
  <c r="AD15" i="26"/>
  <c r="AE94" i="4" l="1"/>
  <c r="AE91" i="4"/>
  <c r="AE92" i="4" s="1"/>
  <c r="AF89" i="4" s="1"/>
  <c r="AE16" i="26"/>
  <c r="AG85" i="4" s="1"/>
  <c r="AE15" i="26"/>
  <c r="AZ65" i="24"/>
  <c r="AZ71" i="24" s="1"/>
  <c r="AZ72" i="24" s="1"/>
  <c r="BA61" i="24" s="1"/>
  <c r="BA63" i="24" s="1"/>
  <c r="AZ64" i="24"/>
  <c r="AF91" i="4" l="1"/>
  <c r="AF92" i="4" s="1"/>
  <c r="AG89" i="4" s="1"/>
  <c r="AF94" i="4"/>
  <c r="AF16" i="26"/>
  <c r="AH85" i="4" s="1"/>
  <c r="AF15" i="26"/>
  <c r="BA65" i="24"/>
  <c r="BA71" i="24" s="1"/>
  <c r="BA72" i="24" s="1"/>
  <c r="BB61" i="24" s="1"/>
  <c r="BB63" i="24" s="1"/>
  <c r="BA64" i="24"/>
  <c r="BB65" i="24" l="1"/>
  <c r="BB71" i="24" s="1"/>
  <c r="BB72" i="24" s="1"/>
  <c r="BC61" i="24" s="1"/>
  <c r="BC63" i="24" s="1"/>
  <c r="BB64" i="24"/>
  <c r="AG16" i="26"/>
  <c r="AI85" i="4" s="1"/>
  <c r="AG15" i="26"/>
  <c r="AG94" i="4"/>
  <c r="AG91" i="4"/>
  <c r="AG92" i="4" s="1"/>
  <c r="AH89" i="4" s="1"/>
  <c r="AH91" i="4" l="1"/>
  <c r="AH92" i="4" s="1"/>
  <c r="AI89" i="4" s="1"/>
  <c r="AH94" i="4"/>
  <c r="BC65" i="24"/>
  <c r="BC71" i="24" s="1"/>
  <c r="BC72" i="24" s="1"/>
  <c r="BD61" i="24" s="1"/>
  <c r="BD63" i="24" s="1"/>
  <c r="BC64" i="24"/>
  <c r="AH16" i="26"/>
  <c r="AJ85" i="4" s="1"/>
  <c r="AH15" i="26"/>
  <c r="AI16" i="26" l="1"/>
  <c r="AK85" i="4" s="1"/>
  <c r="AI15" i="26"/>
  <c r="BD65" i="24"/>
  <c r="BD71" i="24" s="1"/>
  <c r="BD72" i="24" s="1"/>
  <c r="BE61" i="24" s="1"/>
  <c r="BE63" i="24" s="1"/>
  <c r="BD64" i="24"/>
  <c r="AI91" i="4"/>
  <c r="AI92" i="4" s="1"/>
  <c r="AJ89" i="4" s="1"/>
  <c r="AI94" i="4"/>
  <c r="AJ16" i="26" l="1"/>
  <c r="AL85" i="4" s="1"/>
  <c r="AJ15" i="26"/>
  <c r="AJ94" i="4"/>
  <c r="AJ91" i="4"/>
  <c r="AJ92" i="4" s="1"/>
  <c r="AK89" i="4" s="1"/>
  <c r="BE65" i="24"/>
  <c r="BE71" i="24" s="1"/>
  <c r="BE72" i="24" s="1"/>
  <c r="BF61" i="24" s="1"/>
  <c r="BF63" i="24" s="1"/>
  <c r="BE64" i="24"/>
  <c r="AK91" i="4" l="1"/>
  <c r="AK92" i="4" s="1"/>
  <c r="AL89" i="4" s="1"/>
  <c r="AK94" i="4"/>
  <c r="BF65" i="24"/>
  <c r="BF71" i="24" s="1"/>
  <c r="BF72" i="24" s="1"/>
  <c r="BG61" i="24" s="1"/>
  <c r="BG63" i="24" s="1"/>
  <c r="BF64" i="24"/>
  <c r="AK15" i="26"/>
  <c r="AK16" i="26"/>
  <c r="AM85" i="4" s="1"/>
  <c r="D20" i="27" s="1"/>
  <c r="D21" i="27" s="1"/>
  <c r="D23" i="27" l="1"/>
  <c r="AL16" i="26"/>
  <c r="AN85" i="4" s="1"/>
  <c r="AL15" i="26"/>
  <c r="AL94" i="4"/>
  <c r="AL91" i="4"/>
  <c r="AL92" i="4" s="1"/>
  <c r="AM89" i="4" s="1"/>
  <c r="BG65" i="24"/>
  <c r="BG71" i="24" s="1"/>
  <c r="BG72" i="24" s="1"/>
  <c r="BG64" i="24"/>
  <c r="AM94" i="4" l="1"/>
  <c r="AM91" i="4"/>
  <c r="AM92" i="4" s="1"/>
  <c r="AN89" i="4" s="1"/>
  <c r="BH65" i="24"/>
  <c r="BH71" i="24" s="1"/>
  <c r="BH72" i="24" s="1"/>
  <c r="BH64" i="24"/>
  <c r="AM16" i="26"/>
  <c r="AO85" i="4" s="1"/>
  <c r="AM15" i="26"/>
  <c r="AN91" i="4" l="1"/>
  <c r="AN92" i="4" s="1"/>
  <c r="AO89" i="4" s="1"/>
  <c r="AN94" i="4"/>
  <c r="AN16" i="26"/>
  <c r="AP85" i="4" s="1"/>
  <c r="AN15" i="26"/>
  <c r="BI65" i="24"/>
  <c r="BI71" i="24" s="1"/>
  <c r="BI72" i="24" s="1"/>
  <c r="BI64" i="24"/>
  <c r="AO16" i="26" l="1"/>
  <c r="AQ85" i="4" s="1"/>
  <c r="AO15" i="26"/>
  <c r="AO91" i="4"/>
  <c r="AO92" i="4" s="1"/>
  <c r="AP89" i="4" s="1"/>
  <c r="AO94" i="4"/>
  <c r="BJ65" i="24"/>
  <c r="BJ71" i="24" s="1"/>
  <c r="BJ72" i="24" s="1"/>
  <c r="BJ64" i="24"/>
  <c r="AP91" i="4" l="1"/>
  <c r="AP92" i="4" s="1"/>
  <c r="AQ89" i="4" s="1"/>
  <c r="AP94" i="4"/>
  <c r="BK64" i="24"/>
  <c r="BK65" i="24"/>
  <c r="BK71" i="24" s="1"/>
  <c r="BK72" i="24" s="1"/>
  <c r="AP16" i="26"/>
  <c r="AR85" i="4" s="1"/>
  <c r="AP15" i="26"/>
  <c r="BL65" i="24" l="1"/>
  <c r="BL71" i="24" s="1"/>
  <c r="BL72" i="24" s="1"/>
  <c r="BL64" i="24"/>
  <c r="AQ16" i="26"/>
  <c r="AS85" i="4" s="1"/>
  <c r="AQ15" i="26"/>
  <c r="AQ94" i="4"/>
  <c r="AQ91" i="4"/>
  <c r="AQ92" i="4" s="1"/>
  <c r="AR89" i="4" s="1"/>
  <c r="AR16" i="26" l="1"/>
  <c r="AT85" i="4" s="1"/>
  <c r="AR15" i="26"/>
  <c r="AR94" i="4"/>
  <c r="AR91" i="4"/>
  <c r="AR92" i="4" s="1"/>
  <c r="AS89" i="4" s="1"/>
  <c r="BM65" i="24"/>
  <c r="BM71" i="24" s="1"/>
  <c r="BM72" i="24" s="1"/>
  <c r="BM64" i="24"/>
  <c r="AS16" i="26" l="1"/>
  <c r="AU85" i="4" s="1"/>
  <c r="AS15" i="26"/>
  <c r="AS94" i="4"/>
  <c r="AS91" i="4"/>
  <c r="AS92" i="4" s="1"/>
  <c r="AT89" i="4" s="1"/>
  <c r="BN65" i="24"/>
  <c r="BN71" i="24" s="1"/>
  <c r="BN72" i="24" s="1"/>
  <c r="BN64" i="24"/>
  <c r="AT91" i="4" l="1"/>
  <c r="AT92" i="4" s="1"/>
  <c r="AU89" i="4" s="1"/>
  <c r="AT94" i="4"/>
  <c r="BO65" i="24"/>
  <c r="BO71" i="24" s="1"/>
  <c r="BO72" i="24" s="1"/>
  <c r="BO64" i="24"/>
  <c r="AT15" i="26"/>
  <c r="AT16" i="26"/>
  <c r="AV85" i="4" s="1"/>
  <c r="AU16" i="26" l="1"/>
  <c r="AW85" i="4" s="1"/>
  <c r="AU15" i="26"/>
  <c r="AU94" i="4"/>
  <c r="AU91" i="4"/>
  <c r="AU92" i="4" s="1"/>
  <c r="AV89" i="4" s="1"/>
  <c r="BP65" i="24"/>
  <c r="BP71" i="24" s="1"/>
  <c r="BP72" i="24" s="1"/>
  <c r="BP64" i="24"/>
  <c r="AV91" i="4" l="1"/>
  <c r="AV92" i="4" s="1"/>
  <c r="AW89" i="4" s="1"/>
  <c r="AV94" i="4"/>
  <c r="BQ65" i="24"/>
  <c r="BQ71" i="24" s="1"/>
  <c r="BQ72" i="24" s="1"/>
  <c r="BQ64" i="24"/>
  <c r="AV16" i="26"/>
  <c r="AX85" i="4" s="1"/>
  <c r="AV15" i="26"/>
  <c r="AW16" i="26" l="1"/>
  <c r="AY85" i="4" s="1"/>
  <c r="E20" i="27" s="1"/>
  <c r="E21" i="27" s="1"/>
  <c r="E23" i="27" s="1"/>
  <c r="AW15" i="26"/>
  <c r="BR65" i="24"/>
  <c r="BR71" i="24" s="1"/>
  <c r="BR72" i="24" s="1"/>
  <c r="BR64" i="24"/>
  <c r="AW94" i="4"/>
  <c r="AW91" i="4"/>
  <c r="AW92" i="4" s="1"/>
  <c r="AX89" i="4" s="1"/>
  <c r="BS64" i="24" l="1"/>
  <c r="BS65" i="24"/>
  <c r="BS71" i="24" s="1"/>
  <c r="BS72" i="24" s="1"/>
  <c r="AX91" i="4"/>
  <c r="AX92" i="4" s="1"/>
  <c r="AY89" i="4" s="1"/>
  <c r="AX94" i="4"/>
  <c r="AX16" i="26"/>
  <c r="AZ85" i="4" s="1"/>
  <c r="AX15" i="26"/>
  <c r="AY91" i="4" l="1"/>
  <c r="AY92" i="4" s="1"/>
  <c r="AZ89" i="4" s="1"/>
  <c r="AY94" i="4"/>
  <c r="AY16" i="26"/>
  <c r="BA85" i="4" s="1"/>
  <c r="AY15" i="26"/>
  <c r="BT65" i="24"/>
  <c r="BT71" i="24" s="1"/>
  <c r="BT72" i="24" s="1"/>
  <c r="BT64" i="24"/>
  <c r="AZ16" i="26" l="1"/>
  <c r="BB85" i="4" s="1"/>
  <c r="BB91" i="4" s="1"/>
  <c r="AZ15" i="26"/>
  <c r="BU65" i="24"/>
  <c r="BU71" i="24" s="1"/>
  <c r="BU72" i="24" s="1"/>
  <c r="BU64" i="24"/>
  <c r="BA91" i="4"/>
  <c r="C85" i="4"/>
  <c r="AZ91" i="4"/>
  <c r="AZ92" i="4" s="1"/>
  <c r="AZ94" i="4"/>
  <c r="C89" i="4"/>
  <c r="C96" i="4" l="1"/>
  <c r="D48" i="21" s="1"/>
  <c r="C98" i="4"/>
  <c r="BV65" i="24"/>
  <c r="BV71" i="24" s="1"/>
  <c r="BV72" i="24" s="1"/>
  <c r="BV64" i="24"/>
  <c r="G77" i="7"/>
  <c r="G78" i="7" s="1"/>
  <c r="D15" i="21" s="1"/>
  <c r="BA16" i="26"/>
  <c r="BC85" i="4" s="1"/>
  <c r="BA15" i="26"/>
  <c r="BA92" i="4"/>
  <c r="BB92" i="4" s="1"/>
  <c r="C91" i="4"/>
  <c r="C99" i="4" l="1"/>
  <c r="BC91" i="4"/>
  <c r="BC92" i="4" s="1"/>
  <c r="D17" i="21"/>
  <c r="I23" i="21"/>
  <c r="BB16" i="26"/>
  <c r="BD85" i="4" s="1"/>
  <c r="BD91" i="4" s="1"/>
  <c r="BB15" i="26"/>
  <c r="BW64" i="24"/>
  <c r="BW65" i="24"/>
  <c r="BW71" i="24" s="1"/>
  <c r="BW72" i="24" s="1"/>
  <c r="E15" i="21" l="1"/>
  <c r="BD92" i="4"/>
  <c r="BC16" i="26"/>
  <c r="BE85" i="4" s="1"/>
  <c r="BE91" i="4" s="1"/>
  <c r="BC15" i="26"/>
  <c r="I27" i="21"/>
  <c r="I34" i="21"/>
  <c r="I35" i="21" s="1"/>
  <c r="BX64" i="24"/>
  <c r="BX65" i="24"/>
  <c r="BX71" i="24" s="1"/>
  <c r="BX72" i="24" s="1"/>
  <c r="D44" i="21"/>
  <c r="D45" i="21" s="1"/>
  <c r="E12" i="21"/>
  <c r="E13" i="21"/>
  <c r="E14" i="21"/>
  <c r="E11" i="21"/>
  <c r="E16" i="21"/>
  <c r="BE92" i="4" l="1"/>
  <c r="E17" i="21"/>
  <c r="E45" i="21"/>
  <c r="D46" i="21"/>
  <c r="BY65" i="24"/>
  <c r="BY71" i="24" s="1"/>
  <c r="BY72" i="24" s="1"/>
  <c r="BY64" i="24"/>
  <c r="BD16" i="26"/>
  <c r="BF85" i="4" s="1"/>
  <c r="BF91" i="4" s="1"/>
  <c r="BD15" i="26"/>
  <c r="BF92" i="4" l="1"/>
  <c r="BE16" i="26"/>
  <c r="BG85" i="4" s="1"/>
  <c r="BG91" i="4" s="1"/>
  <c r="BE15" i="26"/>
  <c r="BG92" i="4" l="1"/>
  <c r="BF16" i="26"/>
  <c r="BH85" i="4" s="1"/>
  <c r="BH91" i="4" s="1"/>
  <c r="BF15" i="26"/>
  <c r="BH92" i="4" l="1"/>
  <c r="BG16" i="26"/>
  <c r="BI85" i="4" s="1"/>
  <c r="BI91" i="4" s="1"/>
  <c r="BG15" i="26"/>
  <c r="BI92" i="4" l="1"/>
  <c r="BH15" i="26"/>
  <c r="BH16" i="26"/>
  <c r="BJ85" i="4" s="1"/>
  <c r="BJ91" i="4" s="1"/>
  <c r="BJ92" i="4" l="1"/>
  <c r="BI16" i="26"/>
  <c r="BK85" i="4" s="1"/>
  <c r="BI15" i="26"/>
  <c r="BJ16" i="26" l="1"/>
  <c r="BL85" i="4" s="1"/>
  <c r="BJ15" i="26"/>
  <c r="BK91" i="4"/>
  <c r="BK92" i="4" s="1"/>
  <c r="F20" i="27"/>
  <c r="F21" i="27" s="1"/>
  <c r="F23" i="27" s="1"/>
  <c r="BK16" i="26" l="1"/>
  <c r="BM85" i="4" s="1"/>
  <c r="BM91" i="4" s="1"/>
  <c r="BK15" i="26"/>
  <c r="BL91" i="4"/>
  <c r="BL92" i="4" s="1"/>
  <c r="BM92" i="4" l="1"/>
  <c r="BL15" i="26"/>
  <c r="BL16" i="26"/>
  <c r="BN85" i="4" s="1"/>
  <c r="BN91" i="4" s="1"/>
  <c r="BN92" i="4" l="1"/>
  <c r="BM16" i="26"/>
  <c r="BO85" i="4" s="1"/>
  <c r="BO91" i="4" s="1"/>
  <c r="BM15" i="26"/>
  <c r="BO92" i="4" l="1"/>
  <c r="BN15" i="26"/>
  <c r="BN16" i="26"/>
  <c r="BP85" i="4" s="1"/>
  <c r="BP91" i="4" l="1"/>
  <c r="BP92" i="4" s="1"/>
  <c r="BO16" i="26"/>
  <c r="BQ85" i="4" s="1"/>
  <c r="BQ91" i="4" s="1"/>
  <c r="BO15" i="26"/>
  <c r="BQ92" i="4" l="1"/>
  <c r="BP16" i="26"/>
  <c r="BR85" i="4" s="1"/>
  <c r="BR91" i="4" s="1"/>
  <c r="BP15" i="26"/>
  <c r="BR92" i="4" l="1"/>
  <c r="G20" i="27"/>
  <c r="G21" i="27" s="1"/>
  <c r="G23" i="27" s="1"/>
  <c r="BQ15" i="26"/>
  <c r="BQ16" i="26"/>
  <c r="BS85" i="4" l="1"/>
  <c r="B7" i="26"/>
  <c r="BR16" i="26"/>
  <c r="BT85" i="4" s="1"/>
  <c r="BT91" i="4" s="1"/>
  <c r="BR15" i="26"/>
  <c r="BS91" i="4" l="1"/>
  <c r="BS92" i="4" s="1"/>
  <c r="BT92" i="4" s="1"/>
  <c r="BS16" i="26"/>
  <c r="BU85" i="4" s="1"/>
  <c r="BU91" i="4" s="1"/>
  <c r="BS15" i="26"/>
  <c r="BU92" i="4" l="1"/>
  <c r="BT15" i="26"/>
  <c r="BT16" i="26"/>
  <c r="BV85" i="4" s="1"/>
  <c r="BV91" i="4" s="1"/>
  <c r="BV92" i="4" l="1"/>
  <c r="BU16" i="26"/>
  <c r="BW85" i="4" s="1"/>
  <c r="BU15" i="26"/>
  <c r="BW91" i="4" l="1"/>
  <c r="BW92" i="4" s="1"/>
  <c r="BV16" i="26"/>
  <c r="BX85" i="4" s="1"/>
  <c r="BX91" i="4" s="1"/>
  <c r="BV15" i="26"/>
  <c r="BX92" i="4" l="1"/>
  <c r="BW16" i="26"/>
  <c r="BY85" i="4" s="1"/>
  <c r="BY91" i="4" s="1"/>
  <c r="BW15" i="26"/>
  <c r="BY92" i="4" l="1"/>
  <c r="BX15" i="26"/>
  <c r="BX16" i="26"/>
  <c r="BZ85" i="4" s="1"/>
  <c r="BZ91" i="4" l="1"/>
  <c r="BZ92" i="4" s="1"/>
  <c r="BY16" i="26"/>
  <c r="CA85" i="4" s="1"/>
  <c r="CA91" i="4" s="1"/>
  <c r="BY15" i="26"/>
  <c r="CA92" i="4" l="1"/>
  <c r="BZ16" i="26"/>
  <c r="CB85" i="4" s="1"/>
  <c r="CB91" i="4" s="1"/>
  <c r="BZ15" i="26"/>
  <c r="CB92" i="4" l="1"/>
  <c r="CA16" i="26"/>
  <c r="CC85" i="4" s="1"/>
  <c r="CC91" i="4" s="1"/>
  <c r="CA15" i="26"/>
  <c r="CC92" i="4" l="1"/>
  <c r="CB16" i="26"/>
  <c r="CD85" i="4" s="1"/>
  <c r="CB15" i="26"/>
  <c r="CC15" i="26" l="1"/>
  <c r="CC16" i="26"/>
  <c r="CE85" i="4" s="1"/>
  <c r="CD91" i="4"/>
  <c r="CD92" i="4" s="1"/>
  <c r="H20" i="27"/>
  <c r="H21" i="27" s="1"/>
  <c r="H23" i="27" s="1"/>
  <c r="CD16" i="26" l="1"/>
  <c r="CF85" i="4" s="1"/>
  <c r="CF91" i="4" s="1"/>
  <c r="CD15" i="26"/>
  <c r="CE91" i="4"/>
  <c r="CE92" i="4" s="1"/>
  <c r="CE16" i="26" l="1"/>
  <c r="CG85" i="4" s="1"/>
  <c r="CG91" i="4" s="1"/>
  <c r="CE15" i="26"/>
  <c r="CF92" i="4"/>
  <c r="CG92" i="4" l="1"/>
  <c r="CF15" i="26"/>
  <c r="CF16" i="26"/>
  <c r="CH85" i="4" s="1"/>
  <c r="CH91" i="4" l="1"/>
  <c r="CH92" i="4" s="1"/>
  <c r="CG16" i="26"/>
  <c r="CI85" i="4" s="1"/>
  <c r="CI91" i="4" s="1"/>
  <c r="CG15" i="26"/>
  <c r="CI92" i="4" l="1"/>
  <c r="CH16" i="26"/>
  <c r="CJ85" i="4" s="1"/>
  <c r="CJ91" i="4" s="1"/>
  <c r="CH15" i="26"/>
  <c r="CJ92" i="4" l="1"/>
  <c r="CI16" i="26"/>
  <c r="CK85" i="4" s="1"/>
  <c r="CI15" i="26"/>
  <c r="CK91" i="4" l="1"/>
  <c r="CK92" i="4" s="1"/>
  <c r="CJ16" i="26"/>
  <c r="CL85" i="4" s="1"/>
  <c r="CL91" i="4" s="1"/>
  <c r="CJ15" i="26"/>
  <c r="CL92" i="4" l="1"/>
  <c r="CK16" i="26"/>
  <c r="CK15" i="26"/>
  <c r="B18" i="26" s="1"/>
  <c r="I20" i="27"/>
  <c r="I21" i="27" s="1"/>
  <c r="I23" i="27" l="1"/>
  <c r="B25" i="27" s="1"/>
  <c r="B27" i="27"/>
  <c r="C27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Roy Mata</author>
  </authors>
  <commentList>
    <comment ref="D17" authorId="0" shapeId="0" xr:uid="{00000000-0006-0000-0E00-000001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tomado de la oferta de desfogue Terrazul, tubo de 825mm 20/09/16</t>
        </r>
      </text>
    </comment>
    <comment ref="D18" authorId="0" shapeId="0" xr:uid="{00000000-0006-0000-0E00-000002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tomado de la oferta de desfogue Terrazul, tubo de 825mm 20/09/16</t>
        </r>
      </text>
    </comment>
    <comment ref="C82" authorId="0" shapeId="0" xr:uid="{00000000-0006-0000-0E00-000003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Cantidad estimada por FUSA
</t>
        </r>
      </text>
    </comment>
    <comment ref="C83" authorId="0" shapeId="0" xr:uid="{00000000-0006-0000-0E00-000004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Cantidad estimada por FUSA</t>
        </r>
      </text>
    </comment>
    <comment ref="D107" authorId="0" shapeId="0" xr:uid="{00000000-0006-0000-0E00-000005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Tomando la referencia del costo de Quarzo 100% Aéreo</t>
        </r>
      </text>
    </comment>
  </commentList>
</comments>
</file>

<file path=xl/sharedStrings.xml><?xml version="1.0" encoding="utf-8"?>
<sst xmlns="http://schemas.openxmlformats.org/spreadsheetml/2006/main" count="2035" uniqueCount="781">
  <si>
    <t>GANT</t>
  </si>
  <si>
    <t>Flujo de caja</t>
  </si>
  <si>
    <t>Dashboard</t>
  </si>
  <si>
    <t>Ingresos</t>
  </si>
  <si>
    <t>Tasa de interés</t>
  </si>
  <si>
    <t>Duración</t>
  </si>
  <si>
    <t>Input</t>
  </si>
  <si>
    <t>Terreno</t>
  </si>
  <si>
    <t>Tamaño</t>
  </si>
  <si>
    <t>Unidades</t>
  </si>
  <si>
    <t>Valor</t>
  </si>
  <si>
    <t>Costos</t>
  </si>
  <si>
    <t>Absorción por mes</t>
  </si>
  <si>
    <t>Cap Rate</t>
  </si>
  <si>
    <t>Ventas</t>
  </si>
  <si>
    <t>Ajuste de Precios</t>
  </si>
  <si>
    <t>Deuda</t>
  </si>
  <si>
    <t>% máximos de costos</t>
  </si>
  <si>
    <t>Ajuste de Costos</t>
  </si>
  <si>
    <t>Indirectos</t>
  </si>
  <si>
    <t>m²</t>
  </si>
  <si>
    <t>$/m²</t>
  </si>
  <si>
    <t>$</t>
  </si>
  <si>
    <t>%</t>
  </si>
  <si>
    <t>unidades</t>
  </si>
  <si>
    <t>% anual</t>
  </si>
  <si>
    <t>Output</t>
  </si>
  <si>
    <t>Meses</t>
  </si>
  <si>
    <t xml:space="preserve">Inicio </t>
  </si>
  <si>
    <t>Final</t>
  </si>
  <si>
    <t>Flujo de caja proyectado</t>
  </si>
  <si>
    <t>Descripción</t>
  </si>
  <si>
    <t>Total</t>
  </si>
  <si>
    <t>Total ventas</t>
  </si>
  <si>
    <t>Ingreso Total</t>
  </si>
  <si>
    <t>Ingresos acumulados</t>
  </si>
  <si>
    <t>Total ingresos acum.</t>
  </si>
  <si>
    <t>Costo Directo</t>
  </si>
  <si>
    <t>Total de costo directo</t>
  </si>
  <si>
    <t>Costo indirecto</t>
  </si>
  <si>
    <t>Total Costo Indirecto</t>
  </si>
  <si>
    <t>Costo Total + Terreno</t>
  </si>
  <si>
    <t>Mov de deuda total</t>
  </si>
  <si>
    <t>Saldo acumulado</t>
  </si>
  <si>
    <t>Intereses</t>
  </si>
  <si>
    <t>Flujo acumulado</t>
  </si>
  <si>
    <t>TIR</t>
  </si>
  <si>
    <t>Obra</t>
  </si>
  <si>
    <t>Unidades colocadas</t>
  </si>
  <si>
    <t>Venta</t>
  </si>
  <si>
    <t>Tamaño promedio</t>
  </si>
  <si>
    <t>m2</t>
  </si>
  <si>
    <t>Áreas comunes</t>
  </si>
  <si>
    <t>Área constructiva total</t>
  </si>
  <si>
    <t>Valores</t>
  </si>
  <si>
    <t>$/m2</t>
  </si>
  <si>
    <t>US$</t>
  </si>
  <si>
    <t>Costos de construcción</t>
  </si>
  <si>
    <t>Movimiento de tierras</t>
  </si>
  <si>
    <t>Otros</t>
  </si>
  <si>
    <t>% de costo</t>
  </si>
  <si>
    <t>Total de costos indirectos</t>
  </si>
  <si>
    <t>INGRESOS</t>
  </si>
  <si>
    <t>Aumento anual</t>
  </si>
  <si>
    <t>meses</t>
  </si>
  <si>
    <t>Ventas acumulado</t>
  </si>
  <si>
    <t>Costo del terreno</t>
  </si>
  <si>
    <t>Costo por m2</t>
  </si>
  <si>
    <t>Aporte de socios automático</t>
  </si>
  <si>
    <t>Aporte de socios manual</t>
  </si>
  <si>
    <t>Devoluciones a socios</t>
  </si>
  <si>
    <t>Flujo de caja al accionista</t>
  </si>
  <si>
    <t>Construcción</t>
  </si>
  <si>
    <t>Totales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</si>
  <si>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</si>
  <si>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</si>
  <si>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</si>
  <si>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</si>
  <si>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</si>
  <si>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</si>
  <si>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</si>
  <si>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</si>
  <si>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</si>
  <si>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</si>
  <si>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</si>
  <si>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</si>
  <si>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Imprevistos (sobre costo obra)</t>
  </si>
  <si>
    <t>Proyecto Lagunilla</t>
  </si>
  <si>
    <t>Casas</t>
  </si>
  <si>
    <t>Estudio y pruebas suelos</t>
  </si>
  <si>
    <t>Timbres del CFIA</t>
  </si>
  <si>
    <t>Elaboración de planos</t>
  </si>
  <si>
    <t>Lotes</t>
  </si>
  <si>
    <r>
      <t>m</t>
    </r>
    <r>
      <rPr>
        <sz val="12"/>
        <color theme="1"/>
        <rFont val="Calibri"/>
        <family val="2"/>
      </rPr>
      <t>²</t>
    </r>
  </si>
  <si>
    <r>
      <t>m</t>
    </r>
    <r>
      <rPr>
        <b/>
        <sz val="12"/>
        <color theme="1"/>
        <rFont val="Calibri"/>
        <family val="2"/>
      </rPr>
      <t>²</t>
    </r>
  </si>
  <si>
    <t>Área Total Urbanizable</t>
  </si>
  <si>
    <t>Área Total Finca</t>
  </si>
  <si>
    <t>Uso</t>
  </si>
  <si>
    <t>Elemento</t>
  </si>
  <si>
    <r>
      <t>Sub Total m</t>
    </r>
    <r>
      <rPr>
        <sz val="12"/>
        <color theme="1"/>
        <rFont val="Calibri"/>
        <family val="2"/>
      </rPr>
      <t>²</t>
    </r>
  </si>
  <si>
    <r>
      <t>Total m</t>
    </r>
    <r>
      <rPr>
        <sz val="12"/>
        <color theme="1"/>
        <rFont val="Calibri"/>
        <family val="2"/>
      </rPr>
      <t>²</t>
    </r>
  </si>
  <si>
    <t>Juegos Infantiles</t>
  </si>
  <si>
    <t>Planta de Tratamiento</t>
  </si>
  <si>
    <t>Vialidad</t>
  </si>
  <si>
    <t>Total a Urbanizar</t>
  </si>
  <si>
    <t>#</t>
  </si>
  <si>
    <t>Área promedio</t>
  </si>
  <si>
    <t>Información Lotes</t>
  </si>
  <si>
    <t>Cantidad de Lotes</t>
  </si>
  <si>
    <t>Área mínima</t>
  </si>
  <si>
    <t>Total de urbanizable</t>
  </si>
  <si>
    <t>Área vendible</t>
  </si>
  <si>
    <t>Número de lotes</t>
  </si>
  <si>
    <t>Sistema Pluvial</t>
  </si>
  <si>
    <t>Sistema Sanitario</t>
  </si>
  <si>
    <t>Sistema Potable</t>
  </si>
  <si>
    <t>Pavimentos</t>
  </si>
  <si>
    <t>Obras Complementarias</t>
  </si>
  <si>
    <t>Tipo de Cambio</t>
  </si>
  <si>
    <t>Costos indirectos constructivos</t>
  </si>
  <si>
    <t>Permisos Comisión (25%)</t>
  </si>
  <si>
    <t>Permisos Municipalidad (1%)</t>
  </si>
  <si>
    <t>Costos directos constructivos</t>
  </si>
  <si>
    <t>Total de costos directos constructivos</t>
  </si>
  <si>
    <t>Costo Total sin imprevistos</t>
  </si>
  <si>
    <t>Costo total construcción con imprevistos</t>
  </si>
  <si>
    <t>Costo Total urbanizado</t>
  </si>
  <si>
    <t>Costo de urbanización</t>
  </si>
  <si>
    <t>Costo de terreno</t>
  </si>
  <si>
    <t>Detalles de costos por m2 vendible</t>
  </si>
  <si>
    <t>Costo total por m2 vendible</t>
  </si>
  <si>
    <t>Costo directo de lote promedio</t>
  </si>
  <si>
    <t>Costo directo de lote mínimo</t>
  </si>
  <si>
    <t>Costo directo de Lotes</t>
  </si>
  <si>
    <t>Planos-Permisos-otros</t>
  </si>
  <si>
    <t>Gastos del Ingeniero</t>
  </si>
  <si>
    <t>Administrativo</t>
  </si>
  <si>
    <t>Precio por m2 vendible</t>
  </si>
  <si>
    <t xml:space="preserve">Ingreso total </t>
  </si>
  <si>
    <t>Total de lotes Disp p/venta</t>
  </si>
  <si>
    <t>Urbanizable</t>
  </si>
  <si>
    <t>Datos urbanizción</t>
  </si>
  <si>
    <t>Electrificacion</t>
  </si>
  <si>
    <t>Tipo</t>
  </si>
  <si>
    <t>Tipo de Calles</t>
  </si>
  <si>
    <t>Material</t>
  </si>
  <si>
    <t>Plazo de desarrollo de proyecto</t>
  </si>
  <si>
    <t>Costo Urb. Incluido Impre.</t>
  </si>
  <si>
    <t>Costo Financiero Urbanización</t>
  </si>
  <si>
    <t>Total Admini Aplicable</t>
  </si>
  <si>
    <t>Total Urbanizacion</t>
  </si>
  <si>
    <t>Costo por M2 Urbanizacion</t>
  </si>
  <si>
    <t>₡</t>
  </si>
  <si>
    <t>Financiamiento</t>
  </si>
  <si>
    <t>Aporte de Capital</t>
  </si>
  <si>
    <t>Gastos de Hipoteca</t>
  </si>
  <si>
    <t>Timbre Registro Nacional</t>
  </si>
  <si>
    <t>Timbre Agrario</t>
  </si>
  <si>
    <t>Timbre Municipal</t>
  </si>
  <si>
    <t>Timbre Colegio Abogados</t>
  </si>
  <si>
    <t>Timbre Archivo</t>
  </si>
  <si>
    <t>Honorarios abogado</t>
  </si>
  <si>
    <t>TOTAL GASTOS HIPOTECA</t>
  </si>
  <si>
    <t>Timbres y Honorarios</t>
  </si>
  <si>
    <t>Archivo Nacional</t>
  </si>
  <si>
    <t>Colegio de Abogados</t>
  </si>
  <si>
    <t>Fiscal</t>
  </si>
  <si>
    <t>Municipal</t>
  </si>
  <si>
    <t>Registro Nacional</t>
  </si>
  <si>
    <t>Agrario</t>
  </si>
  <si>
    <t>TOTAL TIMBRES</t>
  </si>
  <si>
    <t>Impuesto de Traspaso</t>
  </si>
  <si>
    <t>Honorarios de Abogado</t>
  </si>
  <si>
    <t>TOTAL GASTOS TRASPASO y HONORARIOS</t>
  </si>
  <si>
    <t>Gastos Operativos</t>
  </si>
  <si>
    <t>Atribuible Proyecto</t>
  </si>
  <si>
    <t>Distribuir Flujo</t>
  </si>
  <si>
    <t>Capitalizado Urb.</t>
  </si>
  <si>
    <t>Seguridad</t>
  </si>
  <si>
    <t>Bienes Inmuebles</t>
  </si>
  <si>
    <t>Topografia</t>
  </si>
  <si>
    <t>Proporcion Gastos Gerencia</t>
  </si>
  <si>
    <t>Proporcion Gastos Finanzas</t>
  </si>
  <si>
    <t>Proporcion Gastos Dpto Tecnico</t>
  </si>
  <si>
    <t>Proporcion Gastos Dpto Arquitec</t>
  </si>
  <si>
    <t>Gastos de venta</t>
  </si>
  <si>
    <t>Comisión</t>
  </si>
  <si>
    <t>Gasto</t>
  </si>
  <si>
    <t>Mercadeo y Publicidad</t>
  </si>
  <si>
    <t>Cargas especiales %</t>
  </si>
  <si>
    <t>Total de gastos de venta</t>
  </si>
  <si>
    <t>CARGAS SOC</t>
  </si>
  <si>
    <t>Dpto. Gerencia General</t>
  </si>
  <si>
    <t>Dpto. Finanzas</t>
  </si>
  <si>
    <t>mercadeo y ventas</t>
  </si>
  <si>
    <t>Dpto. Tecnico</t>
  </si>
  <si>
    <t>Dpto. Arquitectura</t>
  </si>
  <si>
    <t>Construcción casas</t>
  </si>
  <si>
    <t>Casa</t>
  </si>
  <si>
    <t>Número de casas</t>
  </si>
  <si>
    <t>Precio por m2 construido</t>
  </si>
  <si>
    <t xml:space="preserve">Costo total </t>
  </si>
  <si>
    <t>Costo lote promedio</t>
  </si>
  <si>
    <t>Costo casa promedio</t>
  </si>
  <si>
    <t>Precio estimado total</t>
  </si>
  <si>
    <t>Tamaño promedio casa</t>
  </si>
  <si>
    <t>CORRALES MURILLO JOSE MIGUEL</t>
  </si>
  <si>
    <t>Salario</t>
  </si>
  <si>
    <t>Ingenieros</t>
  </si>
  <si>
    <t xml:space="preserve">Administración </t>
  </si>
  <si>
    <t>Planilla Fomento Urbano</t>
  </si>
  <si>
    <t>Mercadeo y Ventas</t>
  </si>
  <si>
    <t>Comisiones Venta</t>
  </si>
  <si>
    <t>mensual</t>
  </si>
  <si>
    <t>Imprevistos(5%)</t>
  </si>
  <si>
    <t>Imprevistos (5%)</t>
  </si>
  <si>
    <t>G.Ingeniero</t>
  </si>
  <si>
    <t>G.Administrativos</t>
  </si>
  <si>
    <t>Generales urbanizar</t>
  </si>
  <si>
    <t>Gastos timbres y honorarios</t>
  </si>
  <si>
    <t>Gastos Administrativos</t>
  </si>
  <si>
    <t>Precio estimado por m2</t>
  </si>
  <si>
    <t>Gastos de Ventas (comisión y otros)</t>
  </si>
  <si>
    <t>Fomento Urbano SA</t>
  </si>
  <si>
    <t>(en US dólares)</t>
  </si>
  <si>
    <t>a) Costos del Proyecto</t>
  </si>
  <si>
    <t>b) Rendimiento de Finca</t>
  </si>
  <si>
    <t>Costo finca por M2</t>
  </si>
  <si>
    <t>Area total de la finca</t>
  </si>
  <si>
    <t>Precio total compra terreno</t>
  </si>
  <si>
    <t>Rendimiento de Finca</t>
  </si>
  <si>
    <r>
      <t>Gastos:</t>
    </r>
    <r>
      <rPr>
        <sz val="12"/>
        <color theme="1"/>
        <rFont val="Calibri"/>
        <family val="2"/>
        <scheme val="minor"/>
      </rPr>
      <t xml:space="preserve"> Operación/Ventas/Administración</t>
    </r>
  </si>
  <si>
    <t>c) Estimación de Ventas</t>
  </si>
  <si>
    <t>d) Estructura de Capital</t>
  </si>
  <si>
    <t>Compra de terreno</t>
  </si>
  <si>
    <t>Total Venta</t>
  </si>
  <si>
    <t>Urbanización</t>
  </si>
  <si>
    <t xml:space="preserve"> -Plazo del Proyecto (meses)</t>
  </si>
  <si>
    <t>e) Utilidad esperada y rentabilidad</t>
  </si>
  <si>
    <t>Ingresos totales estimados</t>
  </si>
  <si>
    <t>costos totales estimados</t>
  </si>
  <si>
    <t>utilidad total esperada</t>
  </si>
  <si>
    <t>Mes 6</t>
  </si>
  <si>
    <t>Financiamiento Terreno</t>
  </si>
  <si>
    <t>Deuda de construcción</t>
  </si>
  <si>
    <t>Gasto Financiero Terreno(intereses)</t>
  </si>
  <si>
    <t xml:space="preserve">Tasa de Interés </t>
  </si>
  <si>
    <t>Mes 1</t>
  </si>
  <si>
    <t>Mes 3</t>
  </si>
  <si>
    <t>Mes 4</t>
  </si>
  <si>
    <t>Mes 5</t>
  </si>
  <si>
    <t>Mes 7</t>
  </si>
  <si>
    <t>Mes 8</t>
  </si>
  <si>
    <t xml:space="preserve"> -Absorción mensual (casas)</t>
  </si>
  <si>
    <t>Duración de ventas</t>
  </si>
  <si>
    <t xml:space="preserve">Absorción mensual </t>
  </si>
  <si>
    <t>Preventas</t>
  </si>
  <si>
    <t>Total preventas</t>
  </si>
  <si>
    <t>Preventa</t>
  </si>
  <si>
    <t>% preventa casas</t>
  </si>
  <si>
    <t>Absorción por mes casas pre-venta</t>
  </si>
  <si>
    <t>Tiempo  de colocación casa pre-venta</t>
  </si>
  <si>
    <t>Duración Preventas</t>
  </si>
  <si>
    <t>Unidades de preventa casas</t>
  </si>
  <si>
    <t>Meses preventa casas</t>
  </si>
  <si>
    <t>Casas venta</t>
  </si>
  <si>
    <t>Casas en preventa</t>
  </si>
  <si>
    <t>% prima en preventa casas</t>
  </si>
  <si>
    <t>Amortización</t>
  </si>
  <si>
    <t>Preventas acumulado</t>
  </si>
  <si>
    <t>utilidad anual esperada</t>
  </si>
  <si>
    <t>Capital</t>
  </si>
  <si>
    <t>Costo total del Proyecto</t>
  </si>
  <si>
    <t>Total  requerido</t>
  </si>
  <si>
    <t>Absorción por mes casas venta</t>
  </si>
  <si>
    <t>Tiempo  de colocación casa venta</t>
  </si>
  <si>
    <t>Total Tiempo colocación casas</t>
  </si>
  <si>
    <t>Tiempo de Construcción</t>
  </si>
  <si>
    <t>Mes 2</t>
  </si>
  <si>
    <t>Valor vendido</t>
  </si>
  <si>
    <t>Precio de venta por unidad</t>
  </si>
  <si>
    <t>Venta acumulada de unidades</t>
  </si>
  <si>
    <t>Venta de unidades</t>
  </si>
  <si>
    <t>Precio</t>
  </si>
  <si>
    <t>El restante 80% se recibe en el mes 8 al entregar la casa</t>
  </si>
  <si>
    <t>El 20% de prima se paga en los 7 meses de construcción</t>
  </si>
  <si>
    <t>Supuestos</t>
  </si>
  <si>
    <t>Proyecto Santa Cecilia</t>
  </si>
  <si>
    <t>SETENA (Estudios y Regencia)</t>
  </si>
  <si>
    <t>Parque</t>
  </si>
  <si>
    <t>Zona Verde</t>
  </si>
  <si>
    <t>Salario + Cargas Sociales</t>
  </si>
  <si>
    <t>ANUAL Carg.Soc.</t>
  </si>
  <si>
    <t>Proyecto Desampardos-Alajuela</t>
  </si>
  <si>
    <t>Vendible</t>
  </si>
  <si>
    <t>FOMENTO URBANO S.A.</t>
  </si>
  <si>
    <t xml:space="preserve"> </t>
  </si>
  <si>
    <t>PRESUPUESTO OBRAS DE INFRAESTRUCTURA</t>
  </si>
  <si>
    <t>ACTIVIDADES</t>
  </si>
  <si>
    <t xml:space="preserve">CANTIDADES  Y COSTOS </t>
  </si>
  <si>
    <t>1.   MOVIMIENTO DE TIERRAS</t>
  </si>
  <si>
    <t>UND</t>
  </si>
  <si>
    <t>Cant.</t>
  </si>
  <si>
    <t>Precios</t>
  </si>
  <si>
    <t>Limpieza y desmonte de maleza</t>
  </si>
  <si>
    <t>ha</t>
  </si>
  <si>
    <t>Corte y carga de tierra vegetal</t>
  </si>
  <si>
    <t>m3</t>
  </si>
  <si>
    <t>Corte y carga de tierra útil</t>
  </si>
  <si>
    <t>Relleno compactado con tierra útil</t>
  </si>
  <si>
    <t>Exportar material fuera del proyecto</t>
  </si>
  <si>
    <t>2.   SISTEMA PLUVIAL</t>
  </si>
  <si>
    <t>Sub total</t>
  </si>
  <si>
    <t xml:space="preserve">Colocación de tubería Novafort de 300 mm </t>
  </si>
  <si>
    <t>ml</t>
  </si>
  <si>
    <t xml:space="preserve">Colocación de tubería Novafort de 400 mm </t>
  </si>
  <si>
    <t xml:space="preserve">Colocación de tubería Novafort de 600 mm </t>
  </si>
  <si>
    <t>un</t>
  </si>
  <si>
    <t>Vado pluvial de 15 cm de espesor F´C 210 kg/cm²</t>
  </si>
  <si>
    <t>Zampeado de Concreto y piedra bruta</t>
  </si>
  <si>
    <t>3.   SISTEMA SANITARIO</t>
  </si>
  <si>
    <t>Caja de Registro Sanitaria</t>
  </si>
  <si>
    <t>Zampeado de concreto y piedra bruta de 15cm de espesor</t>
  </si>
  <si>
    <t>4.   SISTEMA POTABLE</t>
  </si>
  <si>
    <t>Tubería potable SDR-26 de Ø 150mm PVC</t>
  </si>
  <si>
    <t>Tubería potable SDR-26 de Ø 75mm PVC</t>
  </si>
  <si>
    <t>gl</t>
  </si>
  <si>
    <t>Tapón de lavado de Ø 100mm</t>
  </si>
  <si>
    <t>Tapón de lavado de Ø 75mm</t>
  </si>
  <si>
    <t>Prevista de polietileno, alta densidad de 75mm x 13 mm</t>
  </si>
  <si>
    <t>Prevista de polietileno, alta densidad de 100mm x 13 mm</t>
  </si>
  <si>
    <t>Prevista de polietileno, alta densidad de 150mm x 13 mm</t>
  </si>
  <si>
    <t>Instalación de cajas de hidrometros en aceras y conexión previstas</t>
  </si>
  <si>
    <t>Válvulas de compuerta HF de 150 mm con bridas y tornillos</t>
  </si>
  <si>
    <t xml:space="preserve">5.  PAVIMENTOS </t>
  </si>
  <si>
    <t>5.1 MEJORAS A MEDIA CALLE</t>
  </si>
  <si>
    <t>Conformación de subrasante (mejoras a media vía)</t>
  </si>
  <si>
    <t>Sub-base de lastre de 30 cm. de espesor (mejoras a media vía)</t>
  </si>
  <si>
    <t xml:space="preserve">Aceras de concreto de 1,50 mt, espesor 7cms f'c:175 Kg/cm² </t>
  </si>
  <si>
    <t>Cordón y caño mixto 65 cm de ancho    f'c:210 Kg/cm²</t>
  </si>
  <si>
    <t>Conformación de zonas verdes (no incluye el zacate)</t>
  </si>
  <si>
    <t>Rampas para discapacitados</t>
  </si>
  <si>
    <t>Carpeta asfáltica de 5cm de espesor (mejoras a media vía)</t>
  </si>
  <si>
    <t>6.   OBRAS COMPLEMENTARIAS</t>
  </si>
  <si>
    <t xml:space="preserve">Bordillo de concreto  </t>
  </si>
  <si>
    <t>Topografía de campo</t>
  </si>
  <si>
    <t>hrs</t>
  </si>
  <si>
    <t xml:space="preserve">SUB-TOTAL CONTRATO </t>
  </si>
  <si>
    <t>7.   JUEGOS INFANTILES</t>
  </si>
  <si>
    <t>Rancho (2,5x2,5mts, 2 aguas)</t>
  </si>
  <si>
    <t>Playground (instalación + transporte) (juegos infantiles)</t>
  </si>
  <si>
    <t>8. OTROS</t>
  </si>
  <si>
    <t>Topografía y catastros</t>
  </si>
  <si>
    <t>glb</t>
  </si>
  <si>
    <t>Corta de Arboles</t>
  </si>
  <si>
    <t xml:space="preserve">Jardín de Parque </t>
  </si>
  <si>
    <t>Arborización total</t>
  </si>
  <si>
    <t>und</t>
  </si>
  <si>
    <t>Bodegas, oficina, agua y luz</t>
  </si>
  <si>
    <t>Señalización vial Horizontal y Vertical</t>
  </si>
  <si>
    <t>Caseta de guarda y Fachada Acceso Principal con portones</t>
  </si>
  <si>
    <t>Cable electrificado colindancia con río</t>
  </si>
  <si>
    <t>Depósito de Basura</t>
  </si>
  <si>
    <t>Rótulos (Nombre de proyecto)</t>
  </si>
  <si>
    <t>Muros de contención</t>
  </si>
  <si>
    <t>Senderos de corredor biológico, rotulación</t>
  </si>
  <si>
    <t>Conformación y enzacatado de zonas verdes aceras</t>
  </si>
  <si>
    <t>Planta de tratamiento</t>
  </si>
  <si>
    <t>9. PLANOS -PERMISOS - OTROS</t>
  </si>
  <si>
    <t>Permisos Comisión (. 25%)</t>
  </si>
  <si>
    <t>Permisos Municipalidad ( 1%)</t>
  </si>
  <si>
    <t>SUB-TOTAL OTROS</t>
  </si>
  <si>
    <t>COSTO TOTAL SIN IMPREVISTOS</t>
  </si>
  <si>
    <t>COSTO TOTAL OBRAS URBANIZACIÓN CON IMPREVISTOS</t>
  </si>
  <si>
    <t>COSTO TOTAL URBANIZADO</t>
  </si>
  <si>
    <t>COSTO DE URBANIZACIÓN POR METRO VENDIBLE</t>
  </si>
  <si>
    <t>COSTO DE TERRENO POR METRO VENDIBLE</t>
  </si>
  <si>
    <t>COSTO TOTAL POR METRO VENDIBLE</t>
  </si>
  <si>
    <t>AREA LOTE MÍNIMO</t>
  </si>
  <si>
    <t>AREA LOTE PROMEDIO</t>
  </si>
  <si>
    <t>COSTO DIRECTO DE LOTE PROMEDIO</t>
  </si>
  <si>
    <t>COSTO DIRECTO  LOTE MÍNIMO</t>
  </si>
  <si>
    <t>PRECIO DE VENTA LOTE MÍNIMO</t>
  </si>
  <si>
    <t>PRECIO DE VENTA LOTE PROMEDIO</t>
  </si>
  <si>
    <t>Mejoras a media calle</t>
  </si>
  <si>
    <t>Comerciales</t>
  </si>
  <si>
    <t>Saldo deuda</t>
  </si>
  <si>
    <t>Costo financiamiento</t>
  </si>
  <si>
    <t>Opción 1</t>
  </si>
  <si>
    <t xml:space="preserve">Mes 2 </t>
  </si>
  <si>
    <t>Mes 9</t>
  </si>
  <si>
    <t>Mes 10</t>
  </si>
  <si>
    <t>Mes 11</t>
  </si>
  <si>
    <t>Mes 12</t>
  </si>
  <si>
    <t>Mes 13</t>
  </si>
  <si>
    <t>Mes 14</t>
  </si>
  <si>
    <t>Mes 15</t>
  </si>
  <si>
    <t>Mes 16</t>
  </si>
  <si>
    <t>Mes 17</t>
  </si>
  <si>
    <t>Mes 18</t>
  </si>
  <si>
    <t>Mes 19</t>
  </si>
  <si>
    <t>Mes 20</t>
  </si>
  <si>
    <t>Mes 21</t>
  </si>
  <si>
    <t>Mes 22</t>
  </si>
  <si>
    <t>Mes 23</t>
  </si>
  <si>
    <t>Mes 24</t>
  </si>
  <si>
    <t>Mes 25</t>
  </si>
  <si>
    <t>Mes 26</t>
  </si>
  <si>
    <t>Mes 27</t>
  </si>
  <si>
    <t>Mes 28</t>
  </si>
  <si>
    <t>Mes 29</t>
  </si>
  <si>
    <t>Mes 30</t>
  </si>
  <si>
    <t>Mes 31</t>
  </si>
  <si>
    <t>Mes 32</t>
  </si>
  <si>
    <t>Mes 33</t>
  </si>
  <si>
    <t>Mes 34</t>
  </si>
  <si>
    <t>Mes 35</t>
  </si>
  <si>
    <t>Mes 36</t>
  </si>
  <si>
    <t>Mes 37</t>
  </si>
  <si>
    <t>Mes 38</t>
  </si>
  <si>
    <t>Mes 39</t>
  </si>
  <si>
    <t>Mes 40</t>
  </si>
  <si>
    <t>Mes 41</t>
  </si>
  <si>
    <t>Mes 42</t>
  </si>
  <si>
    <t>Mes 43</t>
  </si>
  <si>
    <t>Mes 44</t>
  </si>
  <si>
    <t>Mes 45</t>
  </si>
  <si>
    <t>Mes 46</t>
  </si>
  <si>
    <t>Mes 47</t>
  </si>
  <si>
    <t>Mes 48</t>
  </si>
  <si>
    <t>Mes 49</t>
  </si>
  <si>
    <t>Mes 50</t>
  </si>
  <si>
    <t>Mes 51</t>
  </si>
  <si>
    <t>Mes 52</t>
  </si>
  <si>
    <t>Mes 53</t>
  </si>
  <si>
    <t>Mes 54</t>
  </si>
  <si>
    <t>Mes 55</t>
  </si>
  <si>
    <t>Mes 56</t>
  </si>
  <si>
    <t>Mes 57</t>
  </si>
  <si>
    <t>Mes 58</t>
  </si>
  <si>
    <t>Mes 59</t>
  </si>
  <si>
    <t>Mes 60</t>
  </si>
  <si>
    <t>Mes 61</t>
  </si>
  <si>
    <t>Mes 62</t>
  </si>
  <si>
    <t>Mes 63</t>
  </si>
  <si>
    <t>Mes 64</t>
  </si>
  <si>
    <t>Mes 65</t>
  </si>
  <si>
    <t>Mes 66</t>
  </si>
  <si>
    <t>Mes 67</t>
  </si>
  <si>
    <t>Mes 68</t>
  </si>
  <si>
    <t>Demsembolsos</t>
  </si>
  <si>
    <t>Saldo de deuda</t>
  </si>
  <si>
    <t>Saldo mes 24</t>
  </si>
  <si>
    <t>Periodo de amortizacion</t>
  </si>
  <si>
    <t>6 años</t>
  </si>
  <si>
    <t>Total meses</t>
  </si>
  <si>
    <t>Pago mensual</t>
  </si>
  <si>
    <t xml:space="preserve">Interconexión a red de distribución local </t>
  </si>
  <si>
    <t>Diseño y obra civil: eléctrico (electrificación aérea) sin red telefónica</t>
  </si>
  <si>
    <t>Demoliciones</t>
  </si>
  <si>
    <t>COSTO DE PROPIEDAD ( $67/m2 )</t>
  </si>
  <si>
    <t>NUMERO DE LOTES</t>
  </si>
  <si>
    <t>Tubo ø150mm PVC</t>
  </si>
  <si>
    <t>Tubo ø200mm PVC</t>
  </si>
  <si>
    <t xml:space="preserve">Prevista sanitaria de PVC 200x100 mm </t>
  </si>
  <si>
    <t>Hidrante 3 bocas (una de 112mm con rosca y las otras 2 de 62mm con rosca)</t>
  </si>
  <si>
    <t>Base granular de 10cm de espesor (mejoras a media vía)</t>
  </si>
  <si>
    <t>7.   MOVIMIENTO DE TIERRA DE LAGUNA</t>
  </si>
  <si>
    <t>Exportación material fuera del proyecto</t>
  </si>
  <si>
    <t>Equipo Biomecánicos</t>
  </si>
  <si>
    <t>Área de Coss Fit y bodega de equipos</t>
  </si>
  <si>
    <t>Piso tipo deck (Deck Solutions)</t>
  </si>
  <si>
    <t>Deck Yoga (área techada, contrapiso, estructura metalica)</t>
  </si>
  <si>
    <t>Espacio perros</t>
  </si>
  <si>
    <t>Parqueo  de bicicletas (Estructura y planché)</t>
  </si>
  <si>
    <t>Bebederos</t>
  </si>
  <si>
    <t>Acera, ancho:1,20m, 10cms lastre, espesor 7cms fc:175Kg/cm2 (Rancho)</t>
  </si>
  <si>
    <t>Tapias Prefabricadas h: 2,5mts</t>
  </si>
  <si>
    <t>Pruebas de suelos durante proceso construcción de Infraestructura</t>
  </si>
  <si>
    <t>Jardinería Fachada</t>
  </si>
  <si>
    <t>Oficina Administración y Sala de Reuniones</t>
  </si>
  <si>
    <t>Piscina Adultos y Niños</t>
  </si>
  <si>
    <t>Casa Club (dos niveles)</t>
  </si>
  <si>
    <t>Deck Piscina</t>
  </si>
  <si>
    <t>Asador</t>
  </si>
  <si>
    <t>Senderos de carrera</t>
  </si>
  <si>
    <t>IMPREVISTOS (5%)</t>
  </si>
  <si>
    <t>ÁREA TOTAL DE LA PROPIEDAD</t>
  </si>
  <si>
    <t>METROS VENDIBLES (incluyendo 1,351.99 m² Comercial)</t>
  </si>
  <si>
    <t>NUMERO DE CASAS</t>
  </si>
  <si>
    <t>Lote</t>
  </si>
  <si>
    <t>Parqueos</t>
  </si>
  <si>
    <t>Tipo local</t>
  </si>
  <si>
    <t>Cantidad</t>
  </si>
  <si>
    <t>Total m2</t>
  </si>
  <si>
    <t>Colocación de casas</t>
  </si>
  <si>
    <t>Tipo B</t>
  </si>
  <si>
    <t>Tipo A</t>
  </si>
  <si>
    <t>Total Preventa</t>
  </si>
  <si>
    <t>Alquileres</t>
  </si>
  <si>
    <t>Venta Comerciales</t>
  </si>
  <si>
    <t>Casa Tipo D</t>
  </si>
  <si>
    <t>Tipo D</t>
  </si>
  <si>
    <t>Tipo C</t>
  </si>
  <si>
    <t>Moviemiento de tierra laguna</t>
  </si>
  <si>
    <t>Estudio de vulnerabilidad</t>
  </si>
  <si>
    <t>Amortización casas</t>
  </si>
  <si>
    <t>Egresos</t>
  </si>
  <si>
    <t>Costos Indirectos</t>
  </si>
  <si>
    <t>Infraestructura</t>
  </si>
  <si>
    <t>Total Ingresos</t>
  </si>
  <si>
    <t>Total de Egresos</t>
  </si>
  <si>
    <t>Año 1</t>
  </si>
  <si>
    <t>Año 2</t>
  </si>
  <si>
    <t>Año 3</t>
  </si>
  <si>
    <t>Año 4</t>
  </si>
  <si>
    <t>Año 5</t>
  </si>
  <si>
    <t>Año 6</t>
  </si>
  <si>
    <t>Año 7</t>
  </si>
  <si>
    <t>Flujo de caja total</t>
  </si>
  <si>
    <t>Costo promedio M2</t>
  </si>
  <si>
    <t>Precio promedio m2 vendible</t>
  </si>
  <si>
    <t>Bloque 2</t>
  </si>
  <si>
    <t>Bloque 3</t>
  </si>
  <si>
    <t>Bloque 4</t>
  </si>
  <si>
    <t>Bloque 5</t>
  </si>
  <si>
    <t>Bloque 6</t>
  </si>
  <si>
    <t>Bloque 7</t>
  </si>
  <si>
    <t>Bloque 8</t>
  </si>
  <si>
    <t>Bloque 9</t>
  </si>
  <si>
    <t>Bloque 10</t>
  </si>
  <si>
    <t>Bloque 11</t>
  </si>
  <si>
    <t>Bloque 12</t>
  </si>
  <si>
    <t>Bloque 13</t>
  </si>
  <si>
    <t>Bloque 14</t>
  </si>
  <si>
    <t>Bloque 15</t>
  </si>
  <si>
    <t>Bloque 16</t>
  </si>
  <si>
    <t>Bloque 17</t>
  </si>
  <si>
    <t>Bloque 18</t>
  </si>
  <si>
    <t>Bloque 19</t>
  </si>
  <si>
    <t>Bloque 20</t>
  </si>
  <si>
    <t>Bloque 21</t>
  </si>
  <si>
    <t>Bloque 22</t>
  </si>
  <si>
    <t>Bloque 23</t>
  </si>
  <si>
    <t>Bloque 24</t>
  </si>
  <si>
    <t>Promedio pequeñas</t>
  </si>
  <si>
    <t>Promedio grandes</t>
  </si>
  <si>
    <t>mediana</t>
  </si>
  <si>
    <t>promedio</t>
  </si>
  <si>
    <t>Casa Tipo E</t>
  </si>
  <si>
    <t>Tipo E</t>
  </si>
  <si>
    <t>Monto</t>
  </si>
  <si>
    <t>Tasa %</t>
  </si>
  <si>
    <t>Plazo</t>
  </si>
  <si>
    <t>Cuota mensual</t>
  </si>
  <si>
    <t>Opción 2</t>
  </si>
  <si>
    <t>Total Lotes</t>
  </si>
  <si>
    <t>Total Lotes para casas</t>
  </si>
  <si>
    <t>Promedio Costo Infra</t>
  </si>
  <si>
    <t>Promedio Costo Terreno</t>
  </si>
  <si>
    <t>Promedio M2</t>
  </si>
  <si>
    <t>Costo Infra</t>
  </si>
  <si>
    <t>Costo Terreno</t>
  </si>
  <si>
    <t>M2</t>
  </si>
  <si>
    <t>Lotes para casas</t>
  </si>
  <si>
    <t>N° Lote</t>
  </si>
  <si>
    <t xml:space="preserve">Tipo </t>
  </si>
  <si>
    <t>Costo Urba $/m2</t>
  </si>
  <si>
    <t>Costo Infra +impre</t>
  </si>
  <si>
    <t>Costo Terreno $/m2</t>
  </si>
  <si>
    <t>Costo del Terreno</t>
  </si>
  <si>
    <t>Area Total de Terreno</t>
  </si>
  <si>
    <t>Casa Club</t>
  </si>
  <si>
    <t>Citrino 3D</t>
  </si>
  <si>
    <t>Precio estimado Citrino 3D</t>
  </si>
  <si>
    <t>Costos constructivos Citrino 3D</t>
  </si>
  <si>
    <t>Proyecto Novazul</t>
  </si>
  <si>
    <t>Costos de construción casas</t>
  </si>
  <si>
    <t>Costo M2 ( vendible casas)</t>
  </si>
  <si>
    <t xml:space="preserve"> -Cantidad Casas</t>
  </si>
  <si>
    <t xml:space="preserve"> -Area Construcción Casas Promedio</t>
  </si>
  <si>
    <t># Casas</t>
  </si>
  <si>
    <t>Total Venta Casas</t>
  </si>
  <si>
    <t>Tipo cambio</t>
  </si>
  <si>
    <t>CONDOMINIO NOVAZUL</t>
  </si>
  <si>
    <t>Costos Cotizados para Quarzo</t>
  </si>
  <si>
    <t xml:space="preserve">Colocación de tubería Novafort de 700 mm Concreto Reforzado </t>
  </si>
  <si>
    <t xml:space="preserve">Colocación de tubería Novafort de 750 mm </t>
  </si>
  <si>
    <t>Pozo registro pluvial de 1,2 mt de diam. H=2.82</t>
  </si>
  <si>
    <t>Pozo registro pluvial de 1,6 mt de diam. H=4.00</t>
  </si>
  <si>
    <t>Pozo Tragante</t>
  </si>
  <si>
    <t>Tragantes dobles con parrilla HF</t>
  </si>
  <si>
    <t>Cabezal de Desfogue para tubería de 700 mm</t>
  </si>
  <si>
    <t>Cabezal de Desfogue para tubería de 750 mm</t>
  </si>
  <si>
    <t>Estructura amortiguadora de flujo</t>
  </si>
  <si>
    <t>Losa de protección</t>
  </si>
  <si>
    <t>Pozo registro Sanitario de 1,2 mt de diam. H=2.82</t>
  </si>
  <si>
    <t>Pozo registro Sanitario de 1,6 mt de diam. H=4.00</t>
  </si>
  <si>
    <t>Cabezal de desfogue para tuberia de ø200mm</t>
  </si>
  <si>
    <t>Caja de macromedidor y macromedior</t>
  </si>
  <si>
    <t>Conformación de subrasante en tierra (ASFALTO)</t>
  </si>
  <si>
    <t>Sub-base de lastre de 25 cm. de espesor (ASFALTO)</t>
  </si>
  <si>
    <t>Sub-base de lastre de 35 cm. de espesor (ASFALTO)</t>
  </si>
  <si>
    <t>Base granular en  15cm de espesor (ASFALTO)</t>
  </si>
  <si>
    <t>Colocacion de Asfalto (ASFALTO)</t>
  </si>
  <si>
    <t>Conformación de subrasante en tierra (ADOQUÍN)</t>
  </si>
  <si>
    <t>Sub-base de lastre de 15 cm. de espesor (ADOQUÍN)</t>
  </si>
  <si>
    <t>Sub-base de lastre de 25 cm. de espesor (ADOQUÍN)</t>
  </si>
  <si>
    <t>Base granular en  15cm de espesor (ADOQUÍN)</t>
  </si>
  <si>
    <t>Cama de arena (ADOQUÍN)</t>
  </si>
  <si>
    <t>Adoquín Gris de 6cm</t>
  </si>
  <si>
    <t>Viga de confinamiento</t>
  </si>
  <si>
    <t>Conformación terrero de zonas verdes (no incluye el zacate)</t>
  </si>
  <si>
    <t>Laguna Retención aguas pluviales (1507m3)</t>
  </si>
  <si>
    <t>Area de lavado de bicicletas</t>
  </si>
  <si>
    <t>Basureros  (juegos infantiles y parques)</t>
  </si>
  <si>
    <t>Bancas Madera (juegos infantiles)</t>
  </si>
  <si>
    <t>Malla ciclón a Zona de protección del Río</t>
  </si>
  <si>
    <t>Pozo Agua potable (Donación a Municipalidad)</t>
  </si>
  <si>
    <t>Elaboración de planos DEHC</t>
  </si>
  <si>
    <t>SETENA y Regencias mensuales, informes c/meses por 6 Años</t>
  </si>
  <si>
    <r>
      <t>PRECIO DE VENTA LOTE POR 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 xml:space="preserve"> </t>
    </r>
  </si>
  <si>
    <t xml:space="preserve">Presupuestado </t>
  </si>
  <si>
    <t xml:space="preserve">Real </t>
  </si>
  <si>
    <t>Diferencia</t>
  </si>
  <si>
    <t>Mes 69</t>
  </si>
  <si>
    <t>Mes 70</t>
  </si>
  <si>
    <t>Mes 71</t>
  </si>
  <si>
    <t>Mes 72</t>
  </si>
  <si>
    <t>Mes 73</t>
  </si>
  <si>
    <t>Mes 74</t>
  </si>
  <si>
    <t>Mes 75</t>
  </si>
  <si>
    <t>Mes 76</t>
  </si>
  <si>
    <t>Mes 77</t>
  </si>
  <si>
    <t>Mes 78</t>
  </si>
  <si>
    <t>Mes 79</t>
  </si>
  <si>
    <t>Mes 80</t>
  </si>
  <si>
    <t>Financiamiento Proyecto</t>
  </si>
  <si>
    <t>Total área vendible</t>
  </si>
  <si>
    <t>Constitución Condominio</t>
  </si>
  <si>
    <t>Constitución de condominio</t>
  </si>
  <si>
    <t>Comisiones Bancarias</t>
  </si>
  <si>
    <t>Honarios Fiduciarios</t>
  </si>
  <si>
    <t>Planos de Catastro</t>
  </si>
  <si>
    <t>Aportes adicionales operativos</t>
  </si>
  <si>
    <t>Conexiones Servicios Públicos</t>
  </si>
  <si>
    <t>M2 Vendibles Casas</t>
  </si>
  <si>
    <t>Venta Citrino 3D</t>
  </si>
  <si>
    <t>Casas Escrituradas</t>
  </si>
  <si>
    <t>Número de casas en el mes</t>
  </si>
  <si>
    <t>Total de unidades escriturada</t>
  </si>
  <si>
    <t>Total de Costos de Casa por mes</t>
  </si>
  <si>
    <t>Monto Total a recibir</t>
  </si>
  <si>
    <t>Monto Total</t>
  </si>
  <si>
    <t>Monto a amortizar por mes</t>
  </si>
  <si>
    <t>Gastos Financieros y Honorarios</t>
  </si>
  <si>
    <t>Honarios y gastos del fideicomiso</t>
  </si>
  <si>
    <t>Honorarios y gastos de traspaso</t>
  </si>
  <si>
    <t>Gastos Financieros</t>
  </si>
  <si>
    <t>Total de gastos financieros</t>
  </si>
  <si>
    <t>Gastos Financieros y gastos legales</t>
  </si>
  <si>
    <t>Enzacatado de zonas verdes aceras</t>
  </si>
  <si>
    <t>Costo bienes inmuebles</t>
  </si>
  <si>
    <t>Tipo de casa</t>
  </si>
  <si>
    <t>Precio Venta</t>
  </si>
  <si>
    <t>Novazul 3D</t>
  </si>
  <si>
    <t>CONDOMINIO AVANTE</t>
  </si>
  <si>
    <t>Conformacion de Taludes</t>
  </si>
  <si>
    <t>Topografía</t>
  </si>
  <si>
    <t xml:space="preserve">Colocación de tubería Novafort de 450 mm </t>
  </si>
  <si>
    <t>Colocación de tubería Novafort de 1400 mm (entubado solo la mitad)</t>
  </si>
  <si>
    <t>Pozo registro pluvial de 1,6 mt de diam. H=3 a 4.40</t>
  </si>
  <si>
    <t>Cabezal de entrada</t>
  </si>
  <si>
    <t>Cabezal de salida</t>
  </si>
  <si>
    <t xml:space="preserve">Prevista sanitaria de PVC 150x100 mm </t>
  </si>
  <si>
    <t>Sistema de Riego Efluente PTAR + bomba</t>
  </si>
  <si>
    <t>gbl</t>
  </si>
  <si>
    <t>Tubería potable SDR-26 de Ø 100mm PVC</t>
  </si>
  <si>
    <t>Corte y bote gaveta para estructura de pavimento</t>
  </si>
  <si>
    <t>Señalización Vial Vertical y horizontal</t>
  </si>
  <si>
    <t>8.   LAGUNA DE RETARDO</t>
  </si>
  <si>
    <t xml:space="preserve">Recubrimiento geo membrana Laguna Retención aguas pluviales </t>
  </si>
  <si>
    <t>9.  MUROS</t>
  </si>
  <si>
    <t>Muro 1.40</t>
  </si>
  <si>
    <t>Muro 1.60</t>
  </si>
  <si>
    <t>Muro 1.80</t>
  </si>
  <si>
    <t>Muro 2.0</t>
  </si>
  <si>
    <t>Muro 2.20</t>
  </si>
  <si>
    <t>Muro 2.40</t>
  </si>
  <si>
    <t>Muro 3.0</t>
  </si>
  <si>
    <t>Muro 3.40</t>
  </si>
  <si>
    <t>Muro 4.20</t>
  </si>
  <si>
    <t>PAVICEN + LAGUNA</t>
  </si>
  <si>
    <t>7.  AMENIDADES Y JUEGOS INFANTILES</t>
  </si>
  <si>
    <t>Ver hoja Quarzo</t>
  </si>
  <si>
    <t>Tapias Prefabricadas h: 2,5mts al Este</t>
  </si>
  <si>
    <t>Cable electrificado colindancia Este y Sur</t>
  </si>
  <si>
    <t>Depósito de Basura pequeños</t>
  </si>
  <si>
    <t>Diseño y obra civil: eléctrico (TODO AÉREO) sin red telefónica</t>
  </si>
  <si>
    <t>Enzacatado de todas las zonas verdes (incluye amenidades)</t>
  </si>
  <si>
    <t>Jardinería Parques</t>
  </si>
  <si>
    <t>Parqueos en zacate block</t>
  </si>
  <si>
    <t>Elaboración de planos  de Modificación</t>
  </si>
  <si>
    <t>SETENA y Regencias trimestrales, informes c/6meses por 4 Años</t>
  </si>
  <si>
    <t>10. CASAS MODELO POR TIPO</t>
  </si>
  <si>
    <t>Casa modelo Tipo1</t>
  </si>
  <si>
    <t>Casa modelo Tipo2</t>
  </si>
  <si>
    <t>Casa modelo Tipo3</t>
  </si>
  <si>
    <t>COSTO DE PROPIEDAD ( $##/m2 )</t>
  </si>
  <si>
    <t>METROS VENDIBLES</t>
  </si>
  <si>
    <t>Rendimiento</t>
  </si>
  <si>
    <t>FF Primarias Individualizadas</t>
  </si>
  <si>
    <t>FF Construidas</t>
  </si>
  <si>
    <t>Calles</t>
  </si>
  <si>
    <t>Zona Verde Calle</t>
  </si>
  <si>
    <t>recreativa</t>
  </si>
  <si>
    <t>Pisicina</t>
  </si>
  <si>
    <t>Área común libre</t>
  </si>
  <si>
    <t>Área Común construida recreativa</t>
  </si>
  <si>
    <t>Área Común Construida</t>
  </si>
  <si>
    <t>Oficina Administrativa</t>
  </si>
  <si>
    <t>Caseta de Vigilancia</t>
  </si>
  <si>
    <t>Bodega Mantenimiento</t>
  </si>
  <si>
    <t>Laguna de Retardo</t>
  </si>
  <si>
    <t>Muros</t>
  </si>
  <si>
    <t>Proyecto Avante</t>
  </si>
  <si>
    <t>Desfogue</t>
  </si>
  <si>
    <t>Área común construida</t>
  </si>
  <si>
    <t xml:space="preserve">Total ventas </t>
  </si>
  <si>
    <t>Apalancamiento</t>
  </si>
  <si>
    <t>AGUILAR CESPEDES GUIDO</t>
  </si>
  <si>
    <t xml:space="preserve">mensual </t>
  </si>
  <si>
    <t>Cuota Colones</t>
  </si>
  <si>
    <t>X mes $</t>
  </si>
  <si>
    <t>Total Proyecto</t>
  </si>
  <si>
    <t>Ajuste</t>
  </si>
  <si>
    <t>Financiamiento a largo plazo</t>
  </si>
  <si>
    <t>Linea de Crédito 12 meses</t>
  </si>
  <si>
    <t>Costos directos de urbanización</t>
  </si>
  <si>
    <t>Costos indirectos de urbanización</t>
  </si>
  <si>
    <t>Ajuste manual</t>
  </si>
  <si>
    <t>Unidades escrituradas</t>
  </si>
  <si>
    <t>Area Vendible Total lotes</t>
  </si>
  <si>
    <t>Subtotal</t>
  </si>
  <si>
    <t>Aporte financiado terreno</t>
  </si>
  <si>
    <t>Precio de la finca</t>
  </si>
  <si>
    <t>Tasa de Interés</t>
  </si>
  <si>
    <t xml:space="preserve">Absorción </t>
  </si>
  <si>
    <t>Plazo del proyecto (meses)</t>
  </si>
  <si>
    <t>Máximo</t>
  </si>
  <si>
    <t>Mes 81</t>
  </si>
  <si>
    <t>Mes 82</t>
  </si>
  <si>
    <t>Mes 83</t>
  </si>
  <si>
    <t>Mes 84</t>
  </si>
  <si>
    <t>Mes 85</t>
  </si>
  <si>
    <t>Mes 86</t>
  </si>
  <si>
    <t>Mes 87</t>
  </si>
  <si>
    <t>Mes 88</t>
  </si>
  <si>
    <t>Año 8</t>
  </si>
  <si>
    <t>Utilidad</t>
  </si>
  <si>
    <t>Tipo Novazul 3D-1 (109,38)</t>
  </si>
  <si>
    <t>Avante</t>
  </si>
  <si>
    <t>Costos constructivos Novazul 3D</t>
  </si>
  <si>
    <t>Precio estimado Novazul 3D</t>
  </si>
  <si>
    <t>Venta Novazul 3D</t>
  </si>
  <si>
    <t>Casa Tipo A -Novazul 3D</t>
  </si>
  <si>
    <t>Casa Tipo B-Citrino 3D</t>
  </si>
  <si>
    <t>Casa Tipo C-Avante</t>
  </si>
  <si>
    <t>Tipo Novazul 3D</t>
  </si>
  <si>
    <t>Tipo Citrino 3D</t>
  </si>
  <si>
    <t>Tipo Avante</t>
  </si>
  <si>
    <t>Casas en el mes</t>
  </si>
  <si>
    <t>Tipo Avante (86,7)</t>
  </si>
  <si>
    <t>Tipo Citrino 3D (128)</t>
  </si>
  <si>
    <t>Costos constructivos Ambar</t>
  </si>
  <si>
    <t>Venta Ambar</t>
  </si>
  <si>
    <t>Precio estimado Ambar</t>
  </si>
  <si>
    <t>Gastos de Ventas (comision y otros)</t>
  </si>
  <si>
    <t>Constitucion de condominio</t>
  </si>
  <si>
    <t>Conexiones Servicios Publicos</t>
  </si>
  <si>
    <t>Permisos Comision (25%)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</si>
</sst>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-* #,##0_-;\-* #,##0_-;_-* &quot;-&quot;_-;_-@_-"/>
    <numFmt numFmtId="44" formatCode="_-&quot;₡&quot;* #,##0.00_-;\-&quot;₡&quot;* #,##0.00_-;_-&quot;₡&quot;* &quot;-&quot;??_-;_-@_-"/>
    <numFmt numFmtId="43" formatCode="_-* #,##0.00_-;\-* #,##0.00_-;_-* &quot;-&quot;??_-;_-@_-"/>
    <numFmt numFmtId="164" formatCode="&quot;₡&quot;#,##0.00_);\(&quot;₡&quot;#,##0.00\)"/>
    <numFmt numFmtId="165" formatCode="_(&quot;₡&quot;* #,##0.00_);_(&quot;₡&quot;* \(#,##0.00\);_(&quot;₡&quot;* &quot;-&quot;??_);_(@_)"/>
    <numFmt numFmtId="166" formatCode="_(* #,##0.00_);_(* \(#,##0.00\);_(* &quot;-&quot;??_);_(@_)"/>
    <numFmt numFmtId="167" formatCode="_(&quot;$&quot;* #,##0.00_);_(&quot;$&quot;* \(#,##0.00\);_(&quot;$&quot;* &quot;-&quot;??_);_(@_)"/>
    <numFmt numFmtId="168" formatCode="0.0%"/>
    <numFmt numFmtId="169" formatCode="_(* #,##0_);_(* \(#,##0\);_(* &quot;-&quot;??_);_(@_)"/>
    <numFmt numFmtId="170" formatCode="_-* #,##0_-;\-* #,##0_-;_-* &quot;-&quot;??_-;_-@_-"/>
    <numFmt numFmtId="171" formatCode="0.0"/>
    <numFmt numFmtId="172" formatCode="_(&quot;$&quot;* #,##0_);_(&quot;$&quot;* \(#,##0\);_(&quot;$&quot;* &quot;-&quot;??_);_(@_)"/>
    <numFmt numFmtId="173" formatCode="_([$$-540A]* #,##0.00_);_([$$-540A]* \(#,##0.00\);_([$$-540A]* &quot;-&quot;??_);_(@_)"/>
    <numFmt numFmtId="174" formatCode="_(&quot;C&quot;* #,##0.00_);_(&quot;C&quot;* \(#,##0.00\);_(&quot;C&quot;* &quot;-&quot;??_);_(@_)"/>
    <numFmt numFmtId="175" formatCode="#,##0\ &quot;m2&quot;"/>
    <numFmt numFmtId="176" formatCode="#,##0.00\ &quot;m2&quot;"/>
    <numFmt numFmtId="177" formatCode="[$$-409]#,##0.00"/>
    <numFmt numFmtId="178" formatCode="[$$-475]#,##0_);\([$$-475]#,##0\)"/>
    <numFmt numFmtId="179" formatCode="[$$-C09]#,##0.0;\-[$$-C09]#,##0.0"/>
    <numFmt numFmtId="180" formatCode="_([$₡-140A]* #,##0.00_);_([$₡-140A]* \(#,##0.00\);_([$₡-140A]* &quot;-&quot;??_);_(@_)"/>
    <numFmt numFmtId="181" formatCode="[$$-C09]#,##0;\-[$$-C09]#,##0"/>
    <numFmt numFmtId="182" formatCode="[$$-C09]#,##0.00"/>
    <numFmt numFmtId="183" formatCode="[$$-C09]#,##0"/>
    <numFmt numFmtId="184" formatCode="_([$$-409]* #,##0.00_);_([$$-409]* \(#,##0.00\);_([$$-409]* &quot;-&quot;??_);_(@_)"/>
    <numFmt numFmtId="185" formatCode="_-* #,##0.0_-;\-* #,##0.0_-;_-* &quot;-&quot;_-;_-@_-"/>
    <numFmt numFmtId="186" formatCode="[$-140A]d&quot; de &quot;mmmm&quot; de &quot;yyyy;@"/>
    <numFmt numFmtId="187" formatCode="\$\ #,##0.00"/>
    <numFmt numFmtId="188" formatCode="#,##0.00000"/>
    <numFmt numFmtId="189" formatCode="[$$-409]#,##0"/>
    <numFmt numFmtId="190" formatCode="_([$$-540A]* #,##0_);_([$$-540A]* \(#,##0\);_([$$-540A]* &quot;-&quot;_);_(@_)"/>
    <numFmt numFmtId="191" formatCode="_-* #,##0.00_-;\-* #,##0.00_-;_-* &quot;-&quot;_-;_-@_-"/>
    <numFmt numFmtId="192" formatCode="[$$-540A]#,##0_ ;[Red]\-[$$-540A]#,##0\ "/>
    <numFmt numFmtId="193" formatCode="_([$₡-140A]* #,##0_);_([$₡-140A]* \(#,##0\);_([$₡-140A]* &quot;-&quot;??_);_(@_)"/>
    <numFmt numFmtId="194" formatCode="#,##0.0"/>
    <numFmt numFmtId="195" formatCode="#,##0.0000"/>
    <numFmt numFmtId="196" formatCode="_-[$$-540A]* #,##0.00_ ;_-[$$-540A]* \-#,##0.00\ ;_-[$$-540A]* &quot;-&quot;??_ ;_-@_ "/>
    <numFmt numFmtId="197" formatCode="\$\ #,##0.00&quot;/m2&quot;"/>
    <numFmt numFmtId="198" formatCode="_(&quot;$&quot;* #,##0.000_);_(&quot;$&quot;* \(#,##0.000\);_(&quot;$&quot;* &quot;-&quot;??_);_(@_)"/>
    <numFmt numFmtId="199" formatCode="0.00000%"/>
    <numFmt numFmtId="200" formatCode="_-* #,##0.00000_-;\-* #,##0.00000_-;_-* &quot;-&quot;?????_-;_-@_-"/>
  </numFmts>
  <fonts count="1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entury Gothic"/>
      <family val="2"/>
    </font>
    <font>
      <b/>
      <sz val="12"/>
      <color theme="1"/>
      <name val="Century Gothic"/>
      <family val="2"/>
    </font>
    <font>
      <sz val="12"/>
      <name val="Century Gothic"/>
      <family val="2"/>
    </font>
    <font>
      <sz val="11"/>
      <color theme="1"/>
      <name val="Century Gothic"/>
      <family val="2"/>
    </font>
    <font>
      <sz val="12"/>
      <color rgb="FF0000FF"/>
      <name val="Century Gothic"/>
      <family val="2"/>
    </font>
    <font>
      <b/>
      <sz val="16"/>
      <color theme="1"/>
      <name val="Century Gothic"/>
      <family val="2"/>
    </font>
    <font>
      <b/>
      <sz val="16"/>
      <color theme="1"/>
      <name val="Calibri"/>
      <family val="2"/>
      <scheme val="minor"/>
    </font>
    <font>
      <b/>
      <i/>
      <sz val="14"/>
      <color theme="1"/>
      <name val="Century Gothic"/>
      <family val="2"/>
    </font>
    <font>
      <b/>
      <i/>
      <u/>
      <sz val="13"/>
      <color theme="1"/>
      <name val="Century Gothic"/>
      <family val="2"/>
    </font>
    <font>
      <b/>
      <i/>
      <u/>
      <sz val="13"/>
      <color theme="1"/>
      <name val="Calibri"/>
      <family val="2"/>
      <scheme val="minor"/>
    </font>
    <font>
      <b/>
      <i/>
      <sz val="12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b/>
      <sz val="8"/>
      <color theme="1"/>
      <name val="Century Gothic"/>
      <family val="2"/>
    </font>
    <font>
      <b/>
      <i/>
      <sz val="10"/>
      <color theme="1"/>
      <name val="Century Gothic"/>
      <family val="2"/>
    </font>
    <font>
      <b/>
      <u/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sz val="12"/>
      <color rgb="FF000000"/>
      <name val="Century Gothic"/>
      <family val="2"/>
    </font>
    <font>
      <b/>
      <sz val="8"/>
      <color rgb="FF000000"/>
      <name val="Century Gothic"/>
      <family val="2"/>
    </font>
    <font>
      <sz val="12"/>
      <color rgb="FF3366FF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FF"/>
      <name val="Calibri"/>
      <family val="2"/>
      <scheme val="minor"/>
    </font>
    <font>
      <b/>
      <i/>
      <sz val="11"/>
      <color theme="1"/>
      <name val="Century Gothic"/>
      <family val="2"/>
    </font>
    <font>
      <b/>
      <sz val="11"/>
      <color theme="0"/>
      <name val="Century Gothic"/>
      <family val="2"/>
    </font>
    <font>
      <b/>
      <sz val="11"/>
      <name val="Century Gothic"/>
      <family val="2"/>
    </font>
    <font>
      <sz val="11"/>
      <name val="Century Gothic"/>
      <family val="2"/>
    </font>
    <font>
      <sz val="11"/>
      <color rgb="FF0000FF"/>
      <name val="Century Gothic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0"/>
      <name val="Arial"/>
      <family val="2"/>
    </font>
    <font>
      <b/>
      <sz val="8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Tahoma"/>
      <family val="2"/>
    </font>
    <font>
      <sz val="10"/>
      <name val="Tahoma"/>
      <family val="2"/>
    </font>
    <font>
      <sz val="9"/>
      <name val="Arial"/>
      <family val="2"/>
    </font>
    <font>
      <b/>
      <u/>
      <sz val="11"/>
      <name val="Arial"/>
      <family val="2"/>
    </font>
    <font>
      <b/>
      <u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</font>
    <font>
      <b/>
      <u/>
      <sz val="12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name val="Calibri"/>
      <family val="2"/>
    </font>
    <font>
      <b/>
      <sz val="10"/>
      <color theme="1"/>
      <name val="Calibri"/>
      <family val="2"/>
    </font>
    <font>
      <b/>
      <sz val="9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12"/>
      <name val="Calibri"/>
      <family val="2"/>
    </font>
    <font>
      <sz val="9"/>
      <color rgb="FFFF0000"/>
      <name val="Calibri"/>
      <family val="2"/>
    </font>
    <font>
      <b/>
      <sz val="8"/>
      <name val="Calibri"/>
      <family val="2"/>
    </font>
    <font>
      <b/>
      <sz val="10"/>
      <name val="Calibri"/>
      <family val="2"/>
    </font>
    <font>
      <b/>
      <sz val="10"/>
      <color rgb="FF000090"/>
      <name val="Calibri"/>
      <family val="2"/>
    </font>
    <font>
      <b/>
      <vertAlign val="superscript"/>
      <sz val="10"/>
      <name val="Calibri"/>
      <family val="2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4"/>
      <name val="Calibri"/>
      <family val="2"/>
    </font>
    <font>
      <b/>
      <sz val="14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Arial"/>
      <family val="2"/>
    </font>
    <font>
      <b/>
      <sz val="10"/>
      <color rgb="FF0432FF"/>
      <name val="Calibri"/>
      <family val="2"/>
    </font>
    <font>
      <b/>
      <sz val="11"/>
      <color rgb="FF0432FF"/>
      <name val="Calibri"/>
      <family val="2"/>
    </font>
    <font>
      <sz val="11"/>
      <color rgb="FF0432FF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0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75">
    <xf numFmtId="0" fontId="0" fillId="0" borderId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9" fontId="36" fillId="0" borderId="0" applyFont="0" applyFill="0" applyBorder="0" applyAlignment="0" applyProtection="0"/>
    <xf numFmtId="166" fontId="36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7" fontId="3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4" fontId="68" fillId="0" borderId="0"/>
    <xf numFmtId="0" fontId="30" fillId="0" borderId="0"/>
    <xf numFmtId="174" fontId="68" fillId="0" borderId="0" applyFont="0" applyFill="0" applyBorder="0" applyAlignment="0" applyProtection="0"/>
    <xf numFmtId="0" fontId="29" fillId="0" borderId="0"/>
    <xf numFmtId="166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6" fillId="0" borderId="0"/>
    <xf numFmtId="41" fontId="31" fillId="0" borderId="0" applyFont="0" applyFill="0" applyBorder="0" applyAlignment="0" applyProtection="0"/>
    <xf numFmtId="166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3" fillId="0" borderId="0"/>
    <xf numFmtId="0" fontId="22" fillId="0" borderId="0"/>
    <xf numFmtId="0" fontId="19" fillId="0" borderId="0"/>
    <xf numFmtId="41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726">
    <xf numFmtId="0" fontId="0" fillId="0" borderId="0" xfId="0"/>
    <xf numFmtId="0" fontId="37" fillId="0" borderId="0" xfId="0" applyFont="1"/>
    <xf numFmtId="0" fontId="38" fillId="0" borderId="0" xfId="0" applyFont="1" applyAlignment="1">
      <alignment horizontal="left"/>
    </xf>
    <xf numFmtId="0" fontId="38" fillId="0" borderId="0" xfId="0" applyFont="1" applyAlignment="1">
      <alignment horizontal="center"/>
    </xf>
    <xf numFmtId="0" fontId="37" fillId="0" borderId="0" xfId="0" applyFont="1" applyAlignment="1">
      <alignment horizontal="left" indent="1"/>
    </xf>
    <xf numFmtId="0" fontId="37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9" fontId="41" fillId="0" borderId="0" xfId="15" applyFont="1" applyAlignment="1">
      <alignment horizontal="center" vertical="center"/>
    </xf>
    <xf numFmtId="0" fontId="44" fillId="0" borderId="0" xfId="0" applyFont="1"/>
    <xf numFmtId="0" fontId="42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47" fillId="0" borderId="0" xfId="0" applyFont="1" applyAlignment="1">
      <alignment horizontal="left" vertical="center"/>
    </xf>
    <xf numFmtId="0" fontId="50" fillId="0" borderId="0" xfId="0" applyFont="1"/>
    <xf numFmtId="0" fontId="51" fillId="0" borderId="0" xfId="0" applyFont="1" applyAlignment="1">
      <alignment horizontal="center" vertical="center"/>
    </xf>
    <xf numFmtId="0" fontId="50" fillId="0" borderId="1" xfId="0" applyFont="1" applyBorder="1"/>
    <xf numFmtId="0" fontId="37" fillId="0" borderId="1" xfId="0" applyFont="1" applyBorder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2" fillId="0" borderId="0" xfId="0" applyFont="1" applyAlignment="1">
      <alignment horizontal="left" indent="2"/>
    </xf>
    <xf numFmtId="0" fontId="40" fillId="0" borderId="0" xfId="0" applyFont="1" applyAlignment="1">
      <alignment horizontal="left" indent="2"/>
    </xf>
    <xf numFmtId="0" fontId="40" fillId="0" borderId="0" xfId="0" applyFont="1"/>
    <xf numFmtId="168" fontId="0" fillId="0" borderId="0" xfId="15" applyNumberFormat="1" applyFont="1"/>
    <xf numFmtId="168" fontId="41" fillId="0" borderId="0" xfId="15" applyNumberFormat="1" applyFont="1" applyAlignment="1">
      <alignment horizontal="center" vertical="center"/>
    </xf>
    <xf numFmtId="0" fontId="41" fillId="0" borderId="0" xfId="0" applyFont="1"/>
    <xf numFmtId="0" fontId="55" fillId="0" borderId="0" xfId="0" applyFont="1"/>
    <xf numFmtId="0" fontId="56" fillId="0" borderId="0" xfId="0" applyFont="1"/>
    <xf numFmtId="0" fontId="37" fillId="5" borderId="0" xfId="0" applyFont="1" applyFill="1"/>
    <xf numFmtId="0" fontId="39" fillId="0" borderId="0" xfId="0" applyFont="1"/>
    <xf numFmtId="9" fontId="0" fillId="0" borderId="0" xfId="15" applyFont="1"/>
    <xf numFmtId="0" fontId="0" fillId="0" borderId="2" xfId="0" applyBorder="1"/>
    <xf numFmtId="9" fontId="0" fillId="0" borderId="2" xfId="15" applyFont="1" applyBorder="1"/>
    <xf numFmtId="0" fontId="32" fillId="0" borderId="0" xfId="0" applyFont="1"/>
    <xf numFmtId="0" fontId="32" fillId="6" borderId="2" xfId="0" applyFont="1" applyFill="1" applyBorder="1" applyAlignment="1">
      <alignment horizontal="center"/>
    </xf>
    <xf numFmtId="0" fontId="0" fillId="0" borderId="0" xfId="0" applyFont="1"/>
    <xf numFmtId="0" fontId="43" fillId="0" borderId="0" xfId="0" applyFont="1"/>
    <xf numFmtId="0" fontId="32" fillId="6" borderId="2" xfId="0" applyFont="1" applyFill="1" applyBorder="1"/>
    <xf numFmtId="0" fontId="32" fillId="5" borderId="0" xfId="0" applyFont="1" applyFill="1"/>
    <xf numFmtId="9" fontId="58" fillId="0" borderId="2" xfId="0" applyNumberFormat="1" applyFont="1" applyBorder="1"/>
    <xf numFmtId="0" fontId="0" fillId="0" borderId="0" xfId="0" applyFill="1"/>
    <xf numFmtId="0" fontId="32" fillId="0" borderId="0" xfId="0" applyFont="1" applyFill="1"/>
    <xf numFmtId="169" fontId="32" fillId="0" borderId="0" xfId="16" applyNumberFormat="1" applyFont="1" applyFill="1"/>
    <xf numFmtId="0" fontId="0" fillId="0" borderId="0" xfId="0" applyFont="1" applyFill="1"/>
    <xf numFmtId="9" fontId="31" fillId="0" borderId="0" xfId="15" applyFont="1" applyFill="1"/>
    <xf numFmtId="0" fontId="37" fillId="7" borderId="0" xfId="0" applyFont="1" applyFill="1"/>
    <xf numFmtId="0" fontId="0" fillId="0" borderId="1" xfId="0" applyFill="1" applyBorder="1"/>
    <xf numFmtId="0" fontId="56" fillId="0" borderId="1" xfId="0" applyFont="1" applyBorder="1"/>
    <xf numFmtId="0" fontId="50" fillId="0" borderId="0" xfId="0" applyFont="1" applyBorder="1"/>
    <xf numFmtId="0" fontId="37" fillId="0" borderId="0" xfId="0" applyFont="1" applyBorder="1"/>
    <xf numFmtId="0" fontId="56" fillId="0" borderId="0" xfId="0" applyFont="1" applyBorder="1"/>
    <xf numFmtId="0" fontId="0" fillId="0" borderId="0" xfId="0" applyFill="1" applyBorder="1"/>
    <xf numFmtId="168" fontId="0" fillId="0" borderId="2" xfId="15" applyNumberFormat="1" applyFont="1" applyBorder="1"/>
    <xf numFmtId="0" fontId="32" fillId="0" borderId="0" xfId="0" applyFont="1" applyFill="1" applyBorder="1" applyAlignment="1">
      <alignment horizontal="right"/>
    </xf>
    <xf numFmtId="0" fontId="0" fillId="0" borderId="0" xfId="0" applyBorder="1"/>
    <xf numFmtId="171" fontId="57" fillId="0" borderId="2" xfId="0" applyNumberFormat="1" applyFont="1" applyBorder="1"/>
    <xf numFmtId="172" fontId="60" fillId="0" borderId="2" xfId="219" applyNumberFormat="1" applyFont="1" applyBorder="1"/>
    <xf numFmtId="172" fontId="32" fillId="5" borderId="0" xfId="219" applyNumberFormat="1" applyFont="1" applyFill="1"/>
    <xf numFmtId="3" fontId="41" fillId="0" borderId="0" xfId="0" applyNumberFormat="1" applyFont="1" applyAlignment="1">
      <alignment horizontal="center" vertical="center"/>
    </xf>
    <xf numFmtId="9" fontId="0" fillId="0" borderId="2" xfId="15" applyNumberFormat="1" applyFont="1" applyBorder="1"/>
    <xf numFmtId="0" fontId="61" fillId="0" borderId="0" xfId="0" applyFont="1"/>
    <xf numFmtId="0" fontId="62" fillId="3" borderId="0" xfId="0" applyFont="1" applyFill="1" applyAlignment="1">
      <alignment vertical="center"/>
    </xf>
    <xf numFmtId="0" fontId="62" fillId="3" borderId="0" xfId="0" applyFont="1" applyFill="1" applyAlignment="1">
      <alignment horizontal="center" vertical="center"/>
    </xf>
    <xf numFmtId="15" fontId="62" fillId="3" borderId="0" xfId="0" applyNumberFormat="1" applyFont="1" applyFill="1" applyAlignment="1">
      <alignment horizontal="right" vertical="center"/>
    </xf>
    <xf numFmtId="169" fontId="40" fillId="0" borderId="0" xfId="16" applyNumberFormat="1" applyFont="1"/>
    <xf numFmtId="3" fontId="53" fillId="0" borderId="0" xfId="0" applyNumberFormat="1" applyFont="1" applyAlignment="1">
      <alignment horizontal="right" vertical="center"/>
    </xf>
    <xf numFmtId="0" fontId="4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right" vertical="center"/>
    </xf>
    <xf numFmtId="169" fontId="53" fillId="0" borderId="0" xfId="16" applyNumberFormat="1" applyFont="1"/>
    <xf numFmtId="0" fontId="6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5" fillId="0" borderId="0" xfId="16" applyNumberFormat="1" applyFont="1"/>
    <xf numFmtId="169" fontId="53" fillId="0" borderId="0" xfId="16" applyNumberFormat="1" applyFont="1" applyAlignment="1">
      <alignment horizontal="right" vertical="center"/>
    </xf>
    <xf numFmtId="0" fontId="53" fillId="0" borderId="0" xfId="0" applyFont="1" applyAlignment="1">
      <alignment horizontal="right" vertical="center"/>
    </xf>
    <xf numFmtId="170" fontId="40" fillId="0" borderId="0" xfId="0" applyNumberFormat="1" applyFont="1"/>
    <xf numFmtId="0" fontId="53" fillId="0" borderId="3" xfId="0" applyFont="1" applyBorder="1"/>
    <xf numFmtId="0" fontId="53" fillId="0" borderId="4" xfId="0" applyFont="1" applyBorder="1" applyAlignment="1">
      <alignment horizontal="center" vertical="center"/>
    </xf>
    <xf numFmtId="166" fontId="0" fillId="0" borderId="0" xfId="0" applyNumberFormat="1"/>
    <xf numFmtId="4" fontId="69" fillId="0" borderId="0" xfId="246" applyFont="1" applyFill="1" applyBorder="1" applyAlignment="1">
      <alignment horizontal="left" vertical="center"/>
    </xf>
    <xf numFmtId="166" fontId="0" fillId="0" borderId="0" xfId="16" applyFont="1"/>
    <xf numFmtId="4" fontId="0" fillId="0" borderId="0" xfId="16" applyNumberFormat="1" applyFont="1"/>
    <xf numFmtId="4" fontId="0" fillId="0" borderId="2" xfId="16" applyNumberFormat="1" applyFont="1" applyBorder="1"/>
    <xf numFmtId="2" fontId="0" fillId="0" borderId="0" xfId="0" applyNumberFormat="1"/>
    <xf numFmtId="166" fontId="0" fillId="0" borderId="2" xfId="0" applyNumberFormat="1" applyBorder="1"/>
    <xf numFmtId="0" fontId="0" fillId="5" borderId="0" xfId="0" applyFill="1"/>
    <xf numFmtId="166" fontId="58" fillId="0" borderId="0" xfId="16" applyNumberFormat="1" applyFont="1"/>
    <xf numFmtId="166" fontId="32" fillId="5" borderId="0" xfId="16" applyNumberFormat="1" applyFont="1" applyFill="1"/>
    <xf numFmtId="166" fontId="32" fillId="0" borderId="0" xfId="0" applyNumberFormat="1" applyFont="1"/>
    <xf numFmtId="0" fontId="32" fillId="0" borderId="0" xfId="0" applyFont="1" applyBorder="1"/>
    <xf numFmtId="9" fontId="59" fillId="0" borderId="0" xfId="0" applyNumberFormat="1" applyFont="1" applyBorder="1"/>
    <xf numFmtId="169" fontId="32" fillId="0" borderId="0" xfId="0" applyNumberFormat="1" applyFont="1" applyBorder="1"/>
    <xf numFmtId="167" fontId="58" fillId="0" borderId="0" xfId="219" applyFont="1" applyFill="1"/>
    <xf numFmtId="167" fontId="58" fillId="0" borderId="2" xfId="219" applyFont="1" applyFill="1" applyBorder="1"/>
    <xf numFmtId="167" fontId="58" fillId="0" borderId="0" xfId="219" applyFont="1" applyFill="1" applyBorder="1" applyAlignment="1">
      <alignment horizontal="left" vertical="center"/>
    </xf>
    <xf numFmtId="0" fontId="0" fillId="8" borderId="0" xfId="0" applyFill="1"/>
    <xf numFmtId="9" fontId="58" fillId="0" borderId="0" xfId="0" applyNumberFormat="1" applyFont="1" applyBorder="1"/>
    <xf numFmtId="167" fontId="58" fillId="0" borderId="0" xfId="219" applyFont="1" applyFill="1" applyBorder="1"/>
    <xf numFmtId="9" fontId="32" fillId="0" borderId="0" xfId="15" applyFont="1"/>
    <xf numFmtId="9" fontId="32" fillId="5" borderId="0" xfId="15" applyFont="1" applyFill="1"/>
    <xf numFmtId="0" fontId="32" fillId="5" borderId="6" xfId="0" applyFont="1" applyFill="1" applyBorder="1"/>
    <xf numFmtId="9" fontId="59" fillId="5" borderId="6" xfId="0" applyNumberFormat="1" applyFont="1" applyFill="1" applyBorder="1"/>
    <xf numFmtId="0" fontId="0" fillId="0" borderId="0" xfId="0" applyAlignment="1">
      <alignment horizontal="left"/>
    </xf>
    <xf numFmtId="167" fontId="32" fillId="5" borderId="6" xfId="219" applyFont="1" applyFill="1" applyBorder="1"/>
    <xf numFmtId="167" fontId="32" fillId="0" borderId="0" xfId="219" applyFont="1" applyBorder="1"/>
    <xf numFmtId="167" fontId="0" fillId="0" borderId="2" xfId="219" applyFont="1" applyBorder="1"/>
    <xf numFmtId="167" fontId="0" fillId="0" borderId="0" xfId="219" applyFont="1"/>
    <xf numFmtId="9" fontId="59" fillId="5" borderId="0" xfId="0" applyNumberFormat="1" applyFont="1" applyFill="1" applyBorder="1"/>
    <xf numFmtId="167" fontId="32" fillId="5" borderId="0" xfId="219" applyFont="1" applyFill="1"/>
    <xf numFmtId="0" fontId="32" fillId="5" borderId="0" xfId="0" applyFont="1" applyFill="1" applyBorder="1"/>
    <xf numFmtId="167" fontId="57" fillId="0" borderId="0" xfId="219" applyFont="1"/>
    <xf numFmtId="0" fontId="32" fillId="0" borderId="0" xfId="0" applyFont="1" applyFill="1" applyBorder="1"/>
    <xf numFmtId="9" fontId="59" fillId="0" borderId="0" xfId="0" applyNumberFormat="1" applyFont="1" applyFill="1" applyBorder="1"/>
    <xf numFmtId="166" fontId="32" fillId="0" borderId="0" xfId="0" applyNumberFormat="1" applyFont="1" applyFill="1" applyBorder="1"/>
    <xf numFmtId="166" fontId="32" fillId="0" borderId="0" xfId="16" applyFont="1"/>
    <xf numFmtId="39" fontId="41" fillId="0" borderId="0" xfId="16" applyNumberFormat="1" applyFont="1" applyAlignment="1">
      <alignment horizontal="center" vertical="center"/>
    </xf>
    <xf numFmtId="167" fontId="41" fillId="0" borderId="0" xfId="219" applyFont="1" applyAlignment="1">
      <alignment horizontal="center" vertical="center"/>
    </xf>
    <xf numFmtId="4" fontId="58" fillId="0" borderId="0" xfId="246" applyFont="1" applyFill="1" applyBorder="1" applyAlignment="1">
      <alignment horizontal="left" vertical="center"/>
    </xf>
    <xf numFmtId="176" fontId="58" fillId="0" borderId="0" xfId="0" applyNumberFormat="1" applyFont="1" applyFill="1" applyBorder="1" applyAlignment="1">
      <alignment horizontal="right" vertical="center"/>
    </xf>
    <xf numFmtId="169" fontId="58" fillId="0" borderId="0" xfId="16" applyNumberFormat="1" applyFont="1" applyFill="1" applyBorder="1"/>
    <xf numFmtId="167" fontId="58" fillId="0" borderId="0" xfId="219" applyFont="1" applyFill="1" applyBorder="1" applyAlignment="1">
      <alignment horizontal="right" vertical="center"/>
    </xf>
    <xf numFmtId="0" fontId="0" fillId="0" borderId="2" xfId="0" applyBorder="1" applyAlignment="1">
      <alignment horizontal="left"/>
    </xf>
    <xf numFmtId="0" fontId="0" fillId="0" borderId="0" xfId="0" applyFill="1" applyBorder="1" applyAlignment="1">
      <alignment horizontal="left"/>
    </xf>
    <xf numFmtId="179" fontId="58" fillId="0" borderId="0" xfId="16" applyNumberFormat="1" applyFont="1" applyFill="1" applyBorder="1"/>
    <xf numFmtId="0" fontId="35" fillId="6" borderId="2" xfId="0" applyFont="1" applyFill="1" applyBorder="1" applyAlignment="1">
      <alignment horizontal="center"/>
    </xf>
    <xf numFmtId="0" fontId="67" fillId="6" borderId="2" xfId="0" applyFont="1" applyFill="1" applyBorder="1" applyAlignment="1">
      <alignment horizontal="center"/>
    </xf>
    <xf numFmtId="0" fontId="0" fillId="0" borderId="6" xfId="0" applyFont="1" applyBorder="1"/>
    <xf numFmtId="173" fontId="0" fillId="0" borderId="6" xfId="0" applyNumberFormat="1" applyFont="1" applyBorder="1"/>
    <xf numFmtId="180" fontId="0" fillId="0" borderId="6" xfId="0" applyNumberFormat="1" applyFont="1" applyBorder="1"/>
    <xf numFmtId="9" fontId="0" fillId="0" borderId="6" xfId="15" applyFont="1" applyBorder="1"/>
    <xf numFmtId="0" fontId="0" fillId="0" borderId="2" xfId="0" applyFont="1" applyFill="1" applyBorder="1"/>
    <xf numFmtId="173" fontId="66" fillId="0" borderId="2" xfId="0" applyNumberFormat="1" applyFont="1" applyBorder="1"/>
    <xf numFmtId="180" fontId="0" fillId="0" borderId="2" xfId="0" applyNumberFormat="1" applyFont="1" applyBorder="1"/>
    <xf numFmtId="173" fontId="35" fillId="0" borderId="0" xfId="0" applyNumberFormat="1" applyFont="1" applyBorder="1"/>
    <xf numFmtId="180" fontId="32" fillId="0" borderId="0" xfId="0" applyNumberFormat="1" applyFont="1" applyBorder="1"/>
    <xf numFmtId="0" fontId="31" fillId="0" borderId="0" xfId="0" applyFont="1" applyBorder="1"/>
    <xf numFmtId="0" fontId="31" fillId="0" borderId="0" xfId="0" applyFont="1"/>
    <xf numFmtId="177" fontId="31" fillId="0" borderId="0" xfId="0" applyNumberFormat="1" applyFont="1" applyBorder="1"/>
    <xf numFmtId="165" fontId="31" fillId="0" borderId="0" xfId="0" applyNumberFormat="1" applyFont="1" applyBorder="1"/>
    <xf numFmtId="0" fontId="58" fillId="0" borderId="6" xfId="0" applyFont="1" applyFill="1" applyBorder="1" applyAlignment="1">
      <alignment vertical="center"/>
    </xf>
    <xf numFmtId="167" fontId="58" fillId="0" borderId="6" xfId="219" applyFont="1" applyFill="1" applyBorder="1"/>
    <xf numFmtId="10" fontId="31" fillId="0" borderId="0" xfId="15" applyNumberFormat="1" applyFont="1" applyFill="1"/>
    <xf numFmtId="164" fontId="0" fillId="0" borderId="0" xfId="0" applyNumberFormat="1"/>
    <xf numFmtId="0" fontId="58" fillId="0" borderId="0" xfId="0" applyFont="1" applyFill="1" applyBorder="1" applyAlignment="1">
      <alignment vertical="center"/>
    </xf>
    <xf numFmtId="0" fontId="58" fillId="0" borderId="2" xfId="0" applyFont="1" applyFill="1" applyBorder="1" applyAlignment="1">
      <alignment vertical="center"/>
    </xf>
    <xf numFmtId="10" fontId="31" fillId="0" borderId="2" xfId="15" applyNumberFormat="1" applyFont="1" applyFill="1" applyBorder="1"/>
    <xf numFmtId="0" fontId="59" fillId="0" borderId="0" xfId="0" applyFont="1" applyFill="1" applyBorder="1"/>
    <xf numFmtId="167" fontId="59" fillId="0" borderId="0" xfId="0" applyNumberFormat="1" applyFont="1" applyFill="1" applyBorder="1"/>
    <xf numFmtId="166" fontId="59" fillId="0" borderId="0" xfId="16" applyFont="1" applyFill="1" applyBorder="1"/>
    <xf numFmtId="0" fontId="31" fillId="0" borderId="0" xfId="0" applyFont="1" applyFill="1"/>
    <xf numFmtId="0" fontId="58" fillId="0" borderId="6" xfId="0" applyFont="1" applyFill="1" applyBorder="1"/>
    <xf numFmtId="0" fontId="72" fillId="0" borderId="6" xfId="0" applyFont="1" applyFill="1" applyBorder="1"/>
    <xf numFmtId="180" fontId="58" fillId="0" borderId="6" xfId="219" applyNumberFormat="1" applyFont="1" applyFill="1" applyBorder="1"/>
    <xf numFmtId="9" fontId="31" fillId="0" borderId="0" xfId="15" applyFont="1"/>
    <xf numFmtId="0" fontId="58" fillId="0" borderId="0" xfId="0" applyFont="1" applyFill="1" applyBorder="1"/>
    <xf numFmtId="0" fontId="72" fillId="0" borderId="0" xfId="0" applyFont="1" applyFill="1" applyBorder="1"/>
    <xf numFmtId="180" fontId="58" fillId="0" borderId="0" xfId="219" applyNumberFormat="1" applyFont="1" applyFill="1" applyBorder="1"/>
    <xf numFmtId="180" fontId="58" fillId="0" borderId="0" xfId="16" applyNumberFormat="1" applyFont="1" applyFill="1" applyBorder="1"/>
    <xf numFmtId="10" fontId="31" fillId="0" borderId="0" xfId="15" applyNumberFormat="1" applyFont="1"/>
    <xf numFmtId="0" fontId="58" fillId="0" borderId="2" xfId="0" applyFont="1" applyFill="1" applyBorder="1"/>
    <xf numFmtId="0" fontId="72" fillId="0" borderId="2" xfId="0" applyFont="1" applyFill="1" applyBorder="1"/>
    <xf numFmtId="180" fontId="58" fillId="0" borderId="2" xfId="219" applyNumberFormat="1" applyFont="1" applyFill="1" applyBorder="1"/>
    <xf numFmtId="10" fontId="31" fillId="0" borderId="2" xfId="15" applyNumberFormat="1" applyFont="1" applyBorder="1"/>
    <xf numFmtId="180" fontId="59" fillId="0" borderId="0" xfId="16" applyNumberFormat="1" applyFont="1" applyFill="1" applyBorder="1"/>
    <xf numFmtId="0" fontId="31" fillId="0" borderId="6" xfId="0" applyFont="1" applyBorder="1" applyAlignment="1">
      <alignment horizontal="left"/>
    </xf>
    <xf numFmtId="173" fontId="0" fillId="0" borderId="0" xfId="16" applyNumberFormat="1" applyFont="1"/>
    <xf numFmtId="173" fontId="0" fillId="0" borderId="0" xfId="0" applyNumberFormat="1"/>
    <xf numFmtId="0" fontId="31" fillId="0" borderId="0" xfId="0" applyFont="1" applyBorder="1" applyAlignment="1">
      <alignment horizontal="left"/>
    </xf>
    <xf numFmtId="173" fontId="0" fillId="0" borderId="2" xfId="0" applyNumberFormat="1" applyBorder="1"/>
    <xf numFmtId="173" fontId="32" fillId="0" borderId="0" xfId="0" applyNumberFormat="1" applyFont="1"/>
    <xf numFmtId="0" fontId="31" fillId="0" borderId="6" xfId="0" applyFont="1" applyFill="1" applyBorder="1" applyAlignment="1">
      <alignment horizontal="left"/>
    </xf>
    <xf numFmtId="167" fontId="0" fillId="0" borderId="6" xfId="219" applyFont="1" applyFill="1" applyBorder="1"/>
    <xf numFmtId="0" fontId="31" fillId="0" borderId="0" xfId="0" applyFont="1" applyFill="1" applyBorder="1" applyAlignment="1">
      <alignment horizontal="left"/>
    </xf>
    <xf numFmtId="167" fontId="0" fillId="0" borderId="0" xfId="219" applyFont="1" applyFill="1" applyBorder="1"/>
    <xf numFmtId="9" fontId="31" fillId="0" borderId="0" xfId="15" applyFont="1" applyFill="1" applyBorder="1" applyAlignment="1">
      <alignment horizontal="right"/>
    </xf>
    <xf numFmtId="0" fontId="0" fillId="0" borderId="0" xfId="0" applyFont="1" applyFill="1" applyBorder="1" applyAlignment="1">
      <alignment horizontal="left"/>
    </xf>
    <xf numFmtId="167" fontId="31" fillId="0" borderId="0" xfId="219" applyFont="1" applyFill="1" applyBorder="1"/>
    <xf numFmtId="0" fontId="0" fillId="0" borderId="2" xfId="0" applyFont="1" applyFill="1" applyBorder="1" applyAlignment="1">
      <alignment horizontal="left"/>
    </xf>
    <xf numFmtId="167" fontId="0" fillId="0" borderId="2" xfId="219" applyFont="1" applyFill="1" applyBorder="1"/>
    <xf numFmtId="167" fontId="31" fillId="0" borderId="2" xfId="219" applyFont="1" applyFill="1" applyBorder="1"/>
    <xf numFmtId="178" fontId="31" fillId="0" borderId="2" xfId="0" applyNumberFormat="1" applyFont="1" applyFill="1" applyBorder="1"/>
    <xf numFmtId="167" fontId="32" fillId="0" borderId="0" xfId="219" applyFont="1" applyFill="1" applyBorder="1"/>
    <xf numFmtId="178" fontId="31" fillId="0" borderId="0" xfId="0" applyNumberFormat="1" applyFont="1" applyFill="1" applyBorder="1"/>
    <xf numFmtId="169" fontId="31" fillId="0" borderId="0" xfId="16" applyNumberFormat="1" applyFont="1" applyFill="1" applyBorder="1"/>
    <xf numFmtId="10" fontId="31" fillId="0" borderId="0" xfId="15" applyNumberFormat="1" applyFont="1" applyFill="1" applyBorder="1"/>
    <xf numFmtId="9" fontId="31" fillId="0" borderId="0" xfId="15" applyFont="1" applyFill="1" applyBorder="1"/>
    <xf numFmtId="167" fontId="31" fillId="0" borderId="2" xfId="219" applyFont="1" applyBorder="1"/>
    <xf numFmtId="9" fontId="31" fillId="0" borderId="2" xfId="15" applyFont="1" applyBorder="1"/>
    <xf numFmtId="167" fontId="0" fillId="0" borderId="0" xfId="0" applyNumberFormat="1"/>
    <xf numFmtId="0" fontId="0" fillId="0" borderId="6" xfId="0" applyBorder="1"/>
    <xf numFmtId="0" fontId="0" fillId="6" borderId="0" xfId="0" applyFill="1"/>
    <xf numFmtId="0" fontId="0" fillId="6" borderId="2" xfId="0" applyFill="1" applyBorder="1"/>
    <xf numFmtId="0" fontId="40" fillId="0" borderId="0" xfId="0" applyFont="1" applyAlignment="1">
      <alignment horizontal="left" indent="1"/>
    </xf>
    <xf numFmtId="0" fontId="40" fillId="0" borderId="0" xfId="0" applyFont="1" applyAlignment="1"/>
    <xf numFmtId="166" fontId="60" fillId="0" borderId="0" xfId="16" applyFont="1"/>
    <xf numFmtId="166" fontId="60" fillId="0" borderId="2" xfId="16" applyFont="1" applyBorder="1"/>
    <xf numFmtId="180" fontId="0" fillId="0" borderId="6" xfId="219" applyNumberFormat="1" applyFont="1" applyBorder="1"/>
    <xf numFmtId="180" fontId="0" fillId="0" borderId="6" xfId="0" applyNumberFormat="1" applyBorder="1"/>
    <xf numFmtId="180" fontId="0" fillId="0" borderId="0" xfId="219" applyNumberFormat="1" applyFont="1" applyBorder="1"/>
    <xf numFmtId="180" fontId="0" fillId="0" borderId="0" xfId="0" applyNumberFormat="1" applyBorder="1"/>
    <xf numFmtId="180" fontId="0" fillId="0" borderId="2" xfId="219" applyNumberFormat="1" applyFont="1" applyBorder="1"/>
    <xf numFmtId="180" fontId="0" fillId="0" borderId="2" xfId="0" applyNumberFormat="1" applyBorder="1"/>
    <xf numFmtId="180" fontId="0" fillId="0" borderId="0" xfId="219" applyNumberFormat="1" applyFont="1"/>
    <xf numFmtId="0" fontId="0" fillId="0" borderId="0" xfId="0" applyAlignment="1">
      <alignment horizontal="left" indent="1"/>
    </xf>
    <xf numFmtId="0" fontId="0" fillId="0" borderId="0" xfId="0" applyAlignment="1"/>
    <xf numFmtId="9" fontId="0" fillId="0" borderId="0" xfId="0" applyNumberFormat="1" applyAlignment="1">
      <alignment horizontal="left"/>
    </xf>
    <xf numFmtId="9" fontId="0" fillId="0" borderId="2" xfId="0" applyNumberFormat="1" applyBorder="1" applyAlignment="1">
      <alignment horizontal="left"/>
    </xf>
    <xf numFmtId="180" fontId="0" fillId="0" borderId="0" xfId="0" applyNumberFormat="1"/>
    <xf numFmtId="0" fontId="73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7" fontId="32" fillId="5" borderId="0" xfId="219" applyFont="1" applyFill="1" applyBorder="1"/>
    <xf numFmtId="0" fontId="40" fillId="0" borderId="0" xfId="0" applyFont="1" applyAlignment="1">
      <alignment horizontal="left"/>
    </xf>
    <xf numFmtId="4" fontId="32" fillId="5" borderId="0" xfId="0" applyNumberFormat="1" applyFont="1" applyFill="1"/>
    <xf numFmtId="0" fontId="32" fillId="5" borderId="0" xfId="0" applyFont="1" applyFill="1" applyBorder="1" applyAlignment="1">
      <alignment horizontal="left"/>
    </xf>
    <xf numFmtId="178" fontId="59" fillId="5" borderId="0" xfId="0" applyNumberFormat="1" applyFont="1" applyFill="1" applyBorder="1"/>
    <xf numFmtId="4" fontId="76" fillId="9" borderId="0" xfId="246" applyFont="1" applyFill="1" applyBorder="1" applyAlignment="1">
      <alignment vertical="center"/>
    </xf>
    <xf numFmtId="0" fontId="29" fillId="0" borderId="0" xfId="249"/>
    <xf numFmtId="4" fontId="77" fillId="9" borderId="0" xfId="246" applyFont="1" applyFill="1" applyBorder="1" applyAlignment="1">
      <alignment vertical="center"/>
    </xf>
    <xf numFmtId="0" fontId="78" fillId="0" borderId="0" xfId="249" applyFont="1" applyAlignment="1"/>
    <xf numFmtId="0" fontId="78" fillId="0" borderId="0" xfId="249" applyFont="1" applyAlignment="1">
      <alignment horizontal="left"/>
    </xf>
    <xf numFmtId="0" fontId="79" fillId="0" borderId="0" xfId="249" applyFont="1"/>
    <xf numFmtId="0" fontId="29" fillId="0" borderId="0" xfId="249" applyFont="1"/>
    <xf numFmtId="0" fontId="80" fillId="0" borderId="0" xfId="249" applyFont="1"/>
    <xf numFmtId="0" fontId="71" fillId="0" borderId="0" xfId="249" applyFont="1"/>
    <xf numFmtId="0" fontId="29" fillId="0" borderId="0" xfId="249" applyFont="1" applyAlignment="1">
      <alignment horizontal="center"/>
    </xf>
    <xf numFmtId="181" fontId="70" fillId="0" borderId="0" xfId="250" applyNumberFormat="1" applyFont="1" applyAlignment="1">
      <alignment horizontal="center"/>
    </xf>
    <xf numFmtId="175" fontId="70" fillId="9" borderId="0" xfId="249" applyNumberFormat="1" applyFont="1" applyFill="1" applyBorder="1" applyAlignment="1">
      <alignment horizontal="center" vertical="center"/>
    </xf>
    <xf numFmtId="9" fontId="70" fillId="0" borderId="0" xfId="251" applyFont="1" applyAlignment="1">
      <alignment horizontal="center"/>
    </xf>
    <xf numFmtId="10" fontId="70" fillId="9" borderId="0" xfId="251" applyNumberFormat="1" applyFont="1" applyFill="1" applyBorder="1" applyAlignment="1">
      <alignment horizontal="center" vertical="center"/>
    </xf>
    <xf numFmtId="181" fontId="29" fillId="0" borderId="0" xfId="249" applyNumberFormat="1" applyFont="1"/>
    <xf numFmtId="182" fontId="29" fillId="0" borderId="0" xfId="249" applyNumberFormat="1" applyFont="1"/>
    <xf numFmtId="165" fontId="0" fillId="0" borderId="0" xfId="252" applyFont="1"/>
    <xf numFmtId="0" fontId="74" fillId="0" borderId="0" xfId="249" applyFont="1"/>
    <xf numFmtId="0" fontId="81" fillId="0" borderId="0" xfId="249" applyFont="1"/>
    <xf numFmtId="0" fontId="29" fillId="9" borderId="0" xfId="249" applyFont="1" applyFill="1" applyAlignment="1">
      <alignment horizontal="center"/>
    </xf>
    <xf numFmtId="175" fontId="29" fillId="0" borderId="0" xfId="249" applyNumberFormat="1" applyFont="1" applyAlignment="1">
      <alignment horizontal="center"/>
    </xf>
    <xf numFmtId="9" fontId="29" fillId="0" borderId="0" xfId="249" applyNumberFormat="1" applyFont="1"/>
    <xf numFmtId="181" fontId="29" fillId="0" borderId="0" xfId="249" applyNumberFormat="1" applyFont="1" applyAlignment="1">
      <alignment horizontal="center"/>
    </xf>
    <xf numFmtId="181" fontId="75" fillId="9" borderId="0" xfId="249" applyNumberFormat="1" applyFont="1" applyFill="1" applyAlignment="1">
      <alignment horizontal="center"/>
    </xf>
    <xf numFmtId="9" fontId="0" fillId="0" borderId="0" xfId="251" applyFont="1"/>
    <xf numFmtId="181" fontId="70" fillId="0" borderId="0" xfId="250" applyNumberFormat="1" applyFont="1" applyFill="1" applyAlignment="1">
      <alignment horizontal="center"/>
    </xf>
    <xf numFmtId="184" fontId="0" fillId="0" borderId="0" xfId="252" applyNumberFormat="1" applyFont="1" applyFill="1"/>
    <xf numFmtId="1" fontId="29" fillId="0" borderId="0" xfId="249" applyNumberFormat="1" applyFont="1" applyAlignment="1">
      <alignment horizontal="center"/>
    </xf>
    <xf numFmtId="0" fontId="29" fillId="0" borderId="0" xfId="249" applyFont="1" applyFill="1"/>
    <xf numFmtId="0" fontId="29" fillId="9" borderId="0" xfId="249" applyFont="1" applyFill="1"/>
    <xf numFmtId="182" fontId="29" fillId="0" borderId="0" xfId="249" applyNumberFormat="1"/>
    <xf numFmtId="168" fontId="0" fillId="0" borderId="0" xfId="251" applyNumberFormat="1" applyFont="1" applyAlignment="1">
      <alignment horizontal="center"/>
    </xf>
    <xf numFmtId="183" fontId="29" fillId="0" borderId="0" xfId="249" applyNumberFormat="1" applyFont="1" applyAlignment="1">
      <alignment horizontal="center"/>
    </xf>
    <xf numFmtId="10" fontId="29" fillId="9" borderId="0" xfId="249" applyNumberFormat="1" applyFont="1" applyFill="1" applyAlignment="1">
      <alignment horizontal="center"/>
    </xf>
    <xf numFmtId="0" fontId="28" fillId="0" borderId="0" xfId="249" applyFont="1"/>
    <xf numFmtId="0" fontId="75" fillId="0" borderId="0" xfId="249" applyFont="1"/>
    <xf numFmtId="1" fontId="0" fillId="0" borderId="0" xfId="0" applyNumberFormat="1"/>
    <xf numFmtId="3" fontId="40" fillId="0" borderId="0" xfId="0" applyNumberFormat="1" applyFont="1" applyAlignment="1">
      <alignment horizontal="right" vertical="center"/>
    </xf>
    <xf numFmtId="9" fontId="60" fillId="0" borderId="2" xfId="0" applyNumberFormat="1" applyFont="1" applyBorder="1"/>
    <xf numFmtId="9" fontId="60" fillId="0" borderId="0" xfId="0" applyNumberFormat="1" applyFont="1"/>
    <xf numFmtId="0" fontId="37" fillId="10" borderId="0" xfId="0" applyFont="1" applyFill="1"/>
    <xf numFmtId="166" fontId="40" fillId="0" borderId="0" xfId="16" applyFont="1"/>
    <xf numFmtId="169" fontId="40" fillId="0" borderId="0" xfId="0" applyNumberFormat="1" applyFont="1" applyAlignment="1">
      <alignment horizontal="right" vertical="center"/>
    </xf>
    <xf numFmtId="0" fontId="27" fillId="0" borderId="0" xfId="249" applyFont="1"/>
    <xf numFmtId="181" fontId="70" fillId="0" borderId="2" xfId="250" applyNumberFormat="1" applyFont="1" applyBorder="1" applyAlignment="1">
      <alignment horizontal="center"/>
    </xf>
    <xf numFmtId="181" fontId="71" fillId="0" borderId="0" xfId="250" applyNumberFormat="1" applyFont="1" applyAlignment="1">
      <alignment horizontal="center"/>
    </xf>
    <xf numFmtId="182" fontId="75" fillId="0" borderId="0" xfId="249" applyNumberFormat="1" applyFont="1"/>
    <xf numFmtId="184" fontId="32" fillId="0" borderId="0" xfId="252" applyNumberFormat="1" applyFont="1"/>
    <xf numFmtId="166" fontId="29" fillId="0" borderId="0" xfId="16" applyFont="1"/>
    <xf numFmtId="166" fontId="29" fillId="0" borderId="0" xfId="249" applyNumberFormat="1"/>
    <xf numFmtId="0" fontId="27" fillId="9" borderId="0" xfId="249" applyFont="1" applyFill="1"/>
    <xf numFmtId="181" fontId="27" fillId="9" borderId="0" xfId="249" applyNumberFormat="1" applyFont="1" applyFill="1" applyAlignment="1">
      <alignment horizontal="center"/>
    </xf>
    <xf numFmtId="181" fontId="29" fillId="0" borderId="2" xfId="249" applyNumberFormat="1" applyFont="1" applyBorder="1"/>
    <xf numFmtId="9" fontId="29" fillId="0" borderId="0" xfId="249" applyNumberFormat="1"/>
    <xf numFmtId="1" fontId="0" fillId="0" borderId="0" xfId="16" applyNumberFormat="1" applyFont="1"/>
    <xf numFmtId="1" fontId="58" fillId="0" borderId="0" xfId="0" applyNumberFormat="1" applyFont="1" applyFill="1"/>
    <xf numFmtId="1" fontId="60" fillId="0" borderId="0" xfId="0" applyNumberFormat="1" applyFont="1"/>
    <xf numFmtId="1" fontId="39" fillId="0" borderId="0" xfId="0" applyNumberFormat="1" applyFont="1"/>
    <xf numFmtId="43" fontId="32" fillId="0" borderId="0" xfId="0" applyNumberFormat="1" applyFont="1" applyBorder="1"/>
    <xf numFmtId="4" fontId="70" fillId="9" borderId="0" xfId="249" applyNumberFormat="1" applyFont="1" applyFill="1" applyBorder="1" applyAlignment="1">
      <alignment horizontal="center" vertical="center"/>
    </xf>
    <xf numFmtId="0" fontId="26" fillId="0" borderId="0" xfId="249" applyFont="1"/>
    <xf numFmtId="0" fontId="26" fillId="0" borderId="0" xfId="253"/>
    <xf numFmtId="4" fontId="26" fillId="0" borderId="0" xfId="253" applyNumberFormat="1"/>
    <xf numFmtId="3" fontId="26" fillId="0" borderId="0" xfId="253" applyNumberFormat="1"/>
    <xf numFmtId="0" fontId="26" fillId="0" borderId="2" xfId="253" applyBorder="1"/>
    <xf numFmtId="0" fontId="26" fillId="0" borderId="0" xfId="253" applyFill="1"/>
    <xf numFmtId="0" fontId="26" fillId="5" borderId="0" xfId="253" applyFill="1"/>
    <xf numFmtId="9" fontId="26" fillId="0" borderId="0" xfId="253" applyNumberFormat="1"/>
    <xf numFmtId="43" fontId="0" fillId="0" borderId="0" xfId="0" applyNumberFormat="1"/>
    <xf numFmtId="41" fontId="26" fillId="0" borderId="0" xfId="254" applyFont="1"/>
    <xf numFmtId="41" fontId="26" fillId="0" borderId="0" xfId="253" applyNumberFormat="1"/>
    <xf numFmtId="41" fontId="0" fillId="0" borderId="0" xfId="254" applyFont="1"/>
    <xf numFmtId="166" fontId="64" fillId="0" borderId="0" xfId="255" applyFont="1" applyAlignment="1">
      <alignment horizontal="right" vertical="center"/>
    </xf>
    <xf numFmtId="166" fontId="40" fillId="0" borderId="0" xfId="255" applyFont="1"/>
    <xf numFmtId="166" fontId="63" fillId="0" borderId="0" xfId="255" applyFont="1" applyAlignment="1">
      <alignment horizontal="right" vertical="center"/>
    </xf>
    <xf numFmtId="169" fontId="40" fillId="0" borderId="0" xfId="255" applyNumberFormat="1" applyFont="1"/>
    <xf numFmtId="169" fontId="53" fillId="0" borderId="0" xfId="255" applyNumberFormat="1" applyFont="1"/>
    <xf numFmtId="170" fontId="65" fillId="0" borderId="0" xfId="255" applyNumberFormat="1" applyFont="1"/>
    <xf numFmtId="169" fontId="53" fillId="0" borderId="0" xfId="255" applyNumberFormat="1" applyFont="1" applyAlignment="1">
      <alignment horizontal="right" vertical="center"/>
    </xf>
    <xf numFmtId="10" fontId="63" fillId="5" borderId="5" xfId="256" applyNumberFormat="1" applyFont="1" applyFill="1" applyBorder="1" applyAlignment="1">
      <alignment horizontal="right" vertical="center"/>
    </xf>
    <xf numFmtId="0" fontId="26" fillId="0" borderId="0" xfId="253" applyBorder="1"/>
    <xf numFmtId="1" fontId="41" fillId="0" borderId="0" xfId="0" applyNumberFormat="1" applyFont="1"/>
    <xf numFmtId="1" fontId="37" fillId="0" borderId="0" xfId="0" applyNumberFormat="1" applyFont="1"/>
    <xf numFmtId="168" fontId="0" fillId="0" borderId="2" xfId="15" applyNumberFormat="1" applyFont="1" applyBorder="1" applyAlignment="1">
      <alignment horizontal="right" vertical="center" wrapText="1"/>
    </xf>
    <xf numFmtId="4" fontId="0" fillId="0" borderId="2" xfId="16" applyNumberFormat="1" applyFont="1" applyBorder="1" applyAlignment="1">
      <alignment horizontal="right" vertical="center" wrapText="1"/>
    </xf>
    <xf numFmtId="4" fontId="70" fillId="0" borderId="0" xfId="246" applyFont="1" applyFill="1"/>
    <xf numFmtId="4" fontId="70" fillId="0" borderId="0" xfId="246" applyFont="1"/>
    <xf numFmtId="166" fontId="53" fillId="0" borderId="0" xfId="16" applyFont="1"/>
    <xf numFmtId="172" fontId="29" fillId="0" borderId="0" xfId="219" applyNumberFormat="1" applyFont="1" applyAlignment="1"/>
    <xf numFmtId="166" fontId="0" fillId="0" borderId="0" xfId="255" applyFont="1"/>
    <xf numFmtId="10" fontId="0" fillId="0" borderId="0" xfId="256" applyNumberFormat="1" applyFont="1"/>
    <xf numFmtId="0" fontId="32" fillId="0" borderId="0" xfId="262" applyFont="1"/>
    <xf numFmtId="0" fontId="22" fillId="0" borderId="0" xfId="262"/>
    <xf numFmtId="0" fontId="22" fillId="0" borderId="0" xfId="262" applyFont="1"/>
    <xf numFmtId="167" fontId="22" fillId="0" borderId="0" xfId="219" applyFont="1"/>
    <xf numFmtId="172" fontId="22" fillId="0" borderId="0" xfId="219" applyNumberFormat="1" applyFont="1"/>
    <xf numFmtId="0" fontId="75" fillId="0" borderId="0" xfId="262" applyFont="1"/>
    <xf numFmtId="167" fontId="75" fillId="0" borderId="0" xfId="219" applyFont="1"/>
    <xf numFmtId="3" fontId="75" fillId="0" borderId="0" xfId="262" applyNumberFormat="1" applyFont="1"/>
    <xf numFmtId="170" fontId="22" fillId="0" borderId="0" xfId="262" applyNumberFormat="1"/>
    <xf numFmtId="172" fontId="22" fillId="0" borderId="0" xfId="262" applyNumberFormat="1"/>
    <xf numFmtId="169" fontId="0" fillId="0" borderId="0" xfId="255" applyNumberFormat="1" applyFont="1"/>
    <xf numFmtId="9" fontId="0" fillId="0" borderId="0" xfId="15" applyFont="1" applyAlignment="1">
      <alignment horizontal="right" vertical="center" wrapText="1"/>
    </xf>
    <xf numFmtId="4" fontId="0" fillId="0" borderId="0" xfId="16" applyNumberFormat="1" applyFont="1" applyBorder="1"/>
    <xf numFmtId="4" fontId="0" fillId="0" borderId="0" xfId="16" applyNumberFormat="1" applyFont="1" applyBorder="1" applyAlignment="1">
      <alignment horizontal="right" vertical="center" wrapText="1"/>
    </xf>
    <xf numFmtId="168" fontId="0" fillId="0" borderId="0" xfId="15" applyNumberFormat="1" applyFont="1" applyBorder="1" applyAlignment="1">
      <alignment horizontal="right" vertical="center" wrapText="1"/>
    </xf>
    <xf numFmtId="0" fontId="32" fillId="5" borderId="0" xfId="0" applyFont="1" applyFill="1" applyAlignment="1">
      <alignment horizontal="right" vertical="center" wrapText="1"/>
    </xf>
    <xf numFmtId="4" fontId="82" fillId="0" borderId="0" xfId="246" applyFont="1" applyFill="1" applyBorder="1" applyAlignment="1">
      <alignment horizontal="left" vertical="center"/>
    </xf>
    <xf numFmtId="4" fontId="82" fillId="0" borderId="0" xfId="246" applyFont="1" applyFill="1" applyBorder="1" applyAlignment="1">
      <alignment horizontal="center" vertical="center"/>
    </xf>
    <xf numFmtId="4" fontId="82" fillId="0" borderId="0" xfId="246" applyNumberFormat="1" applyFont="1" applyFill="1" applyBorder="1" applyAlignment="1">
      <alignment horizontal="center" vertical="center"/>
    </xf>
    <xf numFmtId="173" fontId="82" fillId="0" borderId="0" xfId="246" applyNumberFormat="1" applyFont="1" applyFill="1" applyBorder="1" applyAlignment="1">
      <alignment vertical="center"/>
    </xf>
    <xf numFmtId="4" fontId="82" fillId="0" borderId="0" xfId="246" applyNumberFormat="1" applyFont="1" applyFill="1" applyBorder="1" applyAlignment="1">
      <alignment horizontal="right" vertical="center"/>
    </xf>
    <xf numFmtId="166" fontId="0" fillId="0" borderId="0" xfId="0" applyNumberFormat="1" applyBorder="1"/>
    <xf numFmtId="166" fontId="32" fillId="5" borderId="0" xfId="0" applyNumberFormat="1" applyFont="1" applyFill="1" applyBorder="1"/>
    <xf numFmtId="2" fontId="58" fillId="0" borderId="0" xfId="0" applyNumberFormat="1" applyFont="1"/>
    <xf numFmtId="0" fontId="0" fillId="0" borderId="0" xfId="0" applyFont="1" applyBorder="1"/>
    <xf numFmtId="169" fontId="0" fillId="0" borderId="0" xfId="16" applyNumberFormat="1" applyFont="1"/>
    <xf numFmtId="0" fontId="0" fillId="0" borderId="0" xfId="249" applyFont="1" applyAlignment="1">
      <alignment horizontal="right" indent="1"/>
    </xf>
    <xf numFmtId="0" fontId="32" fillId="0" borderId="0" xfId="0" applyFont="1" applyAlignment="1">
      <alignment horizontal="center" vertical="center"/>
    </xf>
    <xf numFmtId="0" fontId="32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249" applyNumberFormat="1" applyFont="1" applyAlignment="1">
      <alignment horizontal="center"/>
    </xf>
    <xf numFmtId="190" fontId="0" fillId="0" borderId="0" xfId="0" applyNumberFormat="1" applyFont="1"/>
    <xf numFmtId="0" fontId="0" fillId="0" borderId="0" xfId="249" applyNumberFormat="1" applyFont="1" applyBorder="1" applyAlignment="1">
      <alignment horizontal="center"/>
    </xf>
    <xf numFmtId="0" fontId="32" fillId="0" borderId="0" xfId="253" applyFont="1"/>
    <xf numFmtId="0" fontId="21" fillId="0" borderId="0" xfId="253" applyFont="1"/>
    <xf numFmtId="41" fontId="21" fillId="0" borderId="0" xfId="254" applyFont="1"/>
    <xf numFmtId="185" fontId="21" fillId="0" borderId="0" xfId="254" applyNumberFormat="1" applyFont="1" applyFill="1"/>
    <xf numFmtId="185" fontId="21" fillId="0" borderId="0" xfId="254" applyNumberFormat="1" applyFont="1"/>
    <xf numFmtId="185" fontId="21" fillId="0" borderId="2" xfId="254" applyNumberFormat="1" applyFont="1" applyBorder="1"/>
    <xf numFmtId="166" fontId="26" fillId="0" borderId="0" xfId="253" applyNumberFormat="1"/>
    <xf numFmtId="0" fontId="26" fillId="0" borderId="0" xfId="253" applyFill="1" applyBorder="1"/>
    <xf numFmtId="185" fontId="21" fillId="0" borderId="0" xfId="254" applyNumberFormat="1" applyFont="1" applyBorder="1"/>
    <xf numFmtId="41" fontId="26" fillId="0" borderId="0" xfId="254" applyFont="1" applyBorder="1"/>
    <xf numFmtId="166" fontId="21" fillId="0" borderId="0" xfId="255" applyFont="1" applyBorder="1"/>
    <xf numFmtId="41" fontId="31" fillId="0" borderId="0" xfId="254" applyFont="1" applyFill="1"/>
    <xf numFmtId="172" fontId="0" fillId="0" borderId="0" xfId="0" applyNumberFormat="1"/>
    <xf numFmtId="0" fontId="32" fillId="0" borderId="6" xfId="0" applyFont="1" applyBorder="1" applyAlignment="1"/>
    <xf numFmtId="41" fontId="32" fillId="0" borderId="6" xfId="254" applyFont="1" applyBorder="1"/>
    <xf numFmtId="0" fontId="32" fillId="0" borderId="6" xfId="0" applyFont="1" applyBorder="1"/>
    <xf numFmtId="0" fontId="40" fillId="0" borderId="2" xfId="0" applyFont="1" applyBorder="1"/>
    <xf numFmtId="41" fontId="0" fillId="0" borderId="0" xfId="0" applyNumberFormat="1"/>
    <xf numFmtId="0" fontId="32" fillId="0" borderId="0" xfId="0" applyFont="1" applyAlignment="1">
      <alignment horizontal="center"/>
    </xf>
    <xf numFmtId="41" fontId="32" fillId="0" borderId="0" xfId="254" applyFont="1"/>
    <xf numFmtId="0" fontId="83" fillId="0" borderId="0" xfId="249" applyFont="1" applyAlignment="1">
      <alignment horizontal="center"/>
    </xf>
    <xf numFmtId="181" fontId="75" fillId="0" borderId="0" xfId="249" applyNumberFormat="1" applyFont="1" applyAlignment="1">
      <alignment horizontal="center"/>
    </xf>
    <xf numFmtId="175" fontId="75" fillId="0" borderId="0" xfId="249" applyNumberFormat="1" applyFont="1" applyAlignment="1">
      <alignment horizontal="center"/>
    </xf>
    <xf numFmtId="181" fontId="71" fillId="0" borderId="0" xfId="250" applyNumberFormat="1" applyFont="1" applyFill="1" applyAlignment="1">
      <alignment horizontal="center"/>
    </xf>
    <xf numFmtId="0" fontId="75" fillId="5" borderId="0" xfId="249" applyFont="1" applyFill="1"/>
    <xf numFmtId="9" fontId="29" fillId="0" borderId="0" xfId="15" applyFont="1"/>
    <xf numFmtId="0" fontId="0" fillId="0" borderId="0" xfId="0" applyNumberFormat="1"/>
    <xf numFmtId="191" fontId="0" fillId="0" borderId="0" xfId="254" applyNumberFormat="1" applyFont="1"/>
    <xf numFmtId="191" fontId="0" fillId="0" borderId="0" xfId="0" applyNumberFormat="1"/>
    <xf numFmtId="41" fontId="75" fillId="0" borderId="0" xfId="254" applyFont="1"/>
    <xf numFmtId="41" fontId="75" fillId="0" borderId="0" xfId="249" applyNumberFormat="1" applyFont="1"/>
    <xf numFmtId="2" fontId="29" fillId="0" borderId="0" xfId="249" applyNumberFormat="1" applyFont="1"/>
    <xf numFmtId="41" fontId="20" fillId="0" borderId="0" xfId="254" applyFont="1"/>
    <xf numFmtId="192" fontId="0" fillId="0" borderId="0" xfId="0" applyNumberFormat="1"/>
    <xf numFmtId="41" fontId="0" fillId="0" borderId="6" xfId="254" applyFont="1" applyBorder="1"/>
    <xf numFmtId="9" fontId="0" fillId="0" borderId="0" xfId="15" applyFont="1" applyBorder="1"/>
    <xf numFmtId="0" fontId="0" fillId="0" borderId="13" xfId="0" applyBorder="1"/>
    <xf numFmtId="0" fontId="19" fillId="0" borderId="0" xfId="263"/>
    <xf numFmtId="4" fontId="19" fillId="0" borderId="0" xfId="263" applyNumberFormat="1"/>
    <xf numFmtId="0" fontId="19" fillId="0" borderId="0" xfId="263" applyAlignment="1">
      <alignment horizontal="center"/>
    </xf>
    <xf numFmtId="4" fontId="19" fillId="0" borderId="0" xfId="263" applyNumberFormat="1" applyAlignment="1">
      <alignment horizontal="center"/>
    </xf>
    <xf numFmtId="4" fontId="75" fillId="0" borderId="0" xfId="263" applyNumberFormat="1" applyFont="1"/>
    <xf numFmtId="0" fontId="75" fillId="0" borderId="0" xfId="263" applyFont="1" applyAlignment="1">
      <alignment horizontal="center"/>
    </xf>
    <xf numFmtId="0" fontId="19" fillId="0" borderId="15" xfId="263" applyBorder="1"/>
    <xf numFmtId="0" fontId="19" fillId="0" borderId="22" xfId="263" applyBorder="1"/>
    <xf numFmtId="4" fontId="75" fillId="0" borderId="15" xfId="263" applyNumberFormat="1" applyFont="1" applyBorder="1"/>
    <xf numFmtId="0" fontId="75" fillId="0" borderId="15" xfId="263" applyFont="1" applyBorder="1" applyAlignment="1">
      <alignment horizontal="center"/>
    </xf>
    <xf numFmtId="0" fontId="75" fillId="0" borderId="22" xfId="263" applyFont="1" applyBorder="1" applyAlignment="1">
      <alignment horizontal="center"/>
    </xf>
    <xf numFmtId="4" fontId="75" fillId="0" borderId="15" xfId="263" applyNumberFormat="1" applyFont="1" applyBorder="1" applyAlignment="1">
      <alignment horizontal="center"/>
    </xf>
    <xf numFmtId="41" fontId="19" fillId="0" borderId="0" xfId="263" applyNumberFormat="1"/>
    <xf numFmtId="41" fontId="0" fillId="0" borderId="0" xfId="264" applyFont="1"/>
    <xf numFmtId="41" fontId="19" fillId="0" borderId="17" xfId="263" applyNumberFormat="1" applyBorder="1"/>
    <xf numFmtId="41" fontId="0" fillId="0" borderId="17" xfId="264" applyFont="1" applyBorder="1"/>
    <xf numFmtId="4" fontId="19" fillId="0" borderId="17" xfId="263" applyNumberFormat="1" applyBorder="1"/>
    <xf numFmtId="0" fontId="19" fillId="0" borderId="17" xfId="263" applyBorder="1"/>
    <xf numFmtId="0" fontId="19" fillId="0" borderId="17" xfId="263" applyBorder="1" applyAlignment="1">
      <alignment horizontal="center"/>
    </xf>
    <xf numFmtId="0" fontId="75" fillId="0" borderId="17" xfId="263" applyFont="1" applyBorder="1" applyAlignment="1">
      <alignment horizontal="center"/>
    </xf>
    <xf numFmtId="4" fontId="75" fillId="0" borderId="17" xfId="263" applyNumberFormat="1" applyFont="1" applyBorder="1" applyAlignment="1">
      <alignment horizontal="center"/>
    </xf>
    <xf numFmtId="9" fontId="0" fillId="0" borderId="0" xfId="265" applyFont="1"/>
    <xf numFmtId="9" fontId="0" fillId="0" borderId="0" xfId="15" applyFont="1" applyAlignment="1">
      <alignment horizontal="right" vertical="center" wrapText="1"/>
    </xf>
    <xf numFmtId="9" fontId="19" fillId="0" borderId="0" xfId="15" applyFont="1"/>
    <xf numFmtId="2" fontId="19" fillId="0" borderId="0" xfId="263" applyNumberFormat="1"/>
    <xf numFmtId="0" fontId="18" fillId="0" borderId="0" xfId="263" applyFont="1" applyAlignment="1">
      <alignment horizontal="center"/>
    </xf>
    <xf numFmtId="2" fontId="18" fillId="0" borderId="0" xfId="263" applyNumberFormat="1" applyFont="1"/>
    <xf numFmtId="0" fontId="18" fillId="0" borderId="0" xfId="263" applyFont="1" applyAlignment="1">
      <alignment horizontal="right"/>
    </xf>
    <xf numFmtId="0" fontId="19" fillId="0" borderId="0" xfId="263" applyAlignment="1">
      <alignment horizontal="right"/>
    </xf>
    <xf numFmtId="1" fontId="19" fillId="0" borderId="0" xfId="263" applyNumberFormat="1" applyAlignment="1">
      <alignment horizontal="center"/>
    </xf>
    <xf numFmtId="169" fontId="0" fillId="0" borderId="0" xfId="16" applyNumberFormat="1" applyFont="1" applyAlignment="1">
      <alignment horizontal="center"/>
    </xf>
    <xf numFmtId="0" fontId="29" fillId="0" borderId="0" xfId="249" applyBorder="1"/>
    <xf numFmtId="0" fontId="17" fillId="0" borderId="0" xfId="249" applyFont="1"/>
    <xf numFmtId="3" fontId="70" fillId="9" borderId="0" xfId="249" applyNumberFormat="1" applyFont="1" applyFill="1" applyBorder="1" applyAlignment="1">
      <alignment horizontal="center" vertical="center"/>
    </xf>
    <xf numFmtId="0" fontId="17" fillId="0" borderId="0" xfId="263" applyFont="1"/>
    <xf numFmtId="1" fontId="70" fillId="0" borderId="0" xfId="250" applyNumberFormat="1" applyFont="1" applyAlignment="1">
      <alignment horizontal="center"/>
    </xf>
    <xf numFmtId="4" fontId="84" fillId="0" borderId="0" xfId="246" applyFont="1" applyFill="1"/>
    <xf numFmtId="4" fontId="84" fillId="0" borderId="0" xfId="246" applyFont="1" applyFill="1" applyAlignment="1">
      <alignment horizontal="center"/>
    </xf>
    <xf numFmtId="4" fontId="85" fillId="0" borderId="0" xfId="246" applyFont="1" applyFill="1"/>
    <xf numFmtId="4" fontId="86" fillId="0" borderId="0" xfId="246" applyFont="1" applyFill="1" applyBorder="1" applyAlignment="1">
      <alignment horizontal="left" vertical="center"/>
    </xf>
    <xf numFmtId="4" fontId="84" fillId="0" borderId="7" xfId="246" applyFont="1" applyFill="1" applyBorder="1"/>
    <xf numFmtId="4" fontId="84" fillId="0" borderId="8" xfId="246" applyFont="1" applyFill="1" applyBorder="1" applyAlignment="1">
      <alignment horizontal="center"/>
    </xf>
    <xf numFmtId="0" fontId="87" fillId="0" borderId="8" xfId="266" applyFont="1" applyFill="1" applyBorder="1" applyAlignment="1">
      <alignment horizontal="center"/>
    </xf>
    <xf numFmtId="0" fontId="87" fillId="0" borderId="9" xfId="266" applyFont="1" applyFill="1" applyBorder="1" applyAlignment="1">
      <alignment horizontal="center"/>
    </xf>
    <xf numFmtId="4" fontId="84" fillId="0" borderId="10" xfId="246" applyFont="1" applyFill="1" applyBorder="1"/>
    <xf numFmtId="4" fontId="84" fillId="0" borderId="0" xfId="246" applyFont="1" applyFill="1" applyBorder="1" applyAlignment="1">
      <alignment horizontal="center"/>
    </xf>
    <xf numFmtId="0" fontId="87" fillId="0" borderId="0" xfId="266" applyFont="1" applyFill="1" applyBorder="1" applyAlignment="1">
      <alignment horizontal="center"/>
    </xf>
    <xf numFmtId="0" fontId="88" fillId="0" borderId="11" xfId="266" applyFont="1" applyFill="1" applyBorder="1" applyAlignment="1">
      <alignment horizontal="center"/>
    </xf>
    <xf numFmtId="4" fontId="84" fillId="0" borderId="12" xfId="246" applyFont="1" applyFill="1" applyBorder="1"/>
    <xf numFmtId="4" fontId="84" fillId="0" borderId="13" xfId="246" applyFont="1" applyFill="1" applyBorder="1" applyAlignment="1">
      <alignment horizontal="center"/>
    </xf>
    <xf numFmtId="0" fontId="87" fillId="0" borderId="13" xfId="266" applyFont="1" applyFill="1" applyBorder="1" applyAlignment="1">
      <alignment horizontal="center"/>
    </xf>
    <xf numFmtId="44" fontId="88" fillId="0" borderId="14" xfId="267" applyFont="1" applyFill="1" applyBorder="1" applyAlignment="1">
      <alignment horizontal="center"/>
    </xf>
    <xf numFmtId="186" fontId="89" fillId="0" borderId="0" xfId="246" applyNumberFormat="1" applyFont="1" applyFill="1" applyAlignment="1">
      <alignment horizontal="left"/>
    </xf>
    <xf numFmtId="4" fontId="91" fillId="0" borderId="15" xfId="246" applyFont="1" applyFill="1" applyBorder="1" applyAlignment="1">
      <alignment horizontal="center" vertical="center"/>
    </xf>
    <xf numFmtId="4" fontId="92" fillId="0" borderId="0" xfId="246" applyFont="1" applyFill="1"/>
    <xf numFmtId="1" fontId="91" fillId="0" borderId="15" xfId="246" quotePrefix="1" applyNumberFormat="1" applyFont="1" applyFill="1" applyBorder="1" applyAlignment="1">
      <alignment horizontal="left" vertical="center"/>
    </xf>
    <xf numFmtId="1" fontId="91" fillId="0" borderId="17" xfId="246" applyNumberFormat="1" applyFont="1" applyFill="1" applyBorder="1" applyAlignment="1">
      <alignment horizontal="center" vertical="center"/>
    </xf>
    <xf numFmtId="4" fontId="91" fillId="0" borderId="17" xfId="246" applyNumberFormat="1" applyFont="1" applyFill="1" applyBorder="1" applyAlignment="1">
      <alignment horizontal="center" vertical="center"/>
    </xf>
    <xf numFmtId="173" fontId="91" fillId="0" borderId="17" xfId="246" applyNumberFormat="1" applyFont="1" applyFill="1" applyBorder="1" applyAlignment="1">
      <alignment horizontal="center" vertical="center" wrapText="1"/>
    </xf>
    <xf numFmtId="173" fontId="91" fillId="0" borderId="17" xfId="246" applyNumberFormat="1" applyFont="1" applyFill="1" applyBorder="1" applyAlignment="1">
      <alignment horizontal="center" vertical="center"/>
    </xf>
    <xf numFmtId="4" fontId="93" fillId="0" borderId="6" xfId="246" applyFont="1" applyFill="1" applyBorder="1" applyAlignment="1">
      <alignment horizontal="left" vertical="center"/>
    </xf>
    <xf numFmtId="4" fontId="93" fillId="0" borderId="18" xfId="246" applyFont="1" applyFill="1" applyBorder="1" applyAlignment="1">
      <alignment horizontal="center" vertical="center"/>
    </xf>
    <xf numFmtId="4" fontId="93" fillId="0" borderId="6" xfId="246" applyNumberFormat="1" applyFont="1" applyFill="1" applyBorder="1" applyAlignment="1">
      <alignment horizontal="center" vertical="center"/>
    </xf>
    <xf numFmtId="173" fontId="93" fillId="0" borderId="6" xfId="246" applyNumberFormat="1" applyFont="1" applyFill="1" applyBorder="1"/>
    <xf numFmtId="173" fontId="93" fillId="0" borderId="19" xfId="246" applyNumberFormat="1" applyFont="1" applyFill="1" applyBorder="1"/>
    <xf numFmtId="4" fontId="93" fillId="0" borderId="0" xfId="246" applyFont="1" applyFill="1"/>
    <xf numFmtId="4" fontId="93" fillId="0" borderId="0" xfId="246" applyFont="1" applyFill="1" applyBorder="1" applyAlignment="1">
      <alignment horizontal="left" vertical="center"/>
    </xf>
    <xf numFmtId="4" fontId="93" fillId="0" borderId="20" xfId="246" applyFont="1" applyFill="1" applyBorder="1" applyAlignment="1">
      <alignment horizontal="center" vertical="center"/>
    </xf>
    <xf numFmtId="4" fontId="93" fillId="0" borderId="0" xfId="246" applyNumberFormat="1" applyFont="1" applyFill="1" applyBorder="1" applyAlignment="1">
      <alignment horizontal="center" vertical="center"/>
    </xf>
    <xf numFmtId="173" fontId="93" fillId="0" borderId="0" xfId="246" applyNumberFormat="1" applyFont="1" applyFill="1" applyBorder="1"/>
    <xf numFmtId="173" fontId="93" fillId="0" borderId="1" xfId="246" applyNumberFormat="1" applyFont="1" applyFill="1" applyBorder="1"/>
    <xf numFmtId="4" fontId="93" fillId="0" borderId="0" xfId="246" applyFont="1" applyFill="1" applyBorder="1" applyAlignment="1">
      <alignment horizontal="center"/>
    </xf>
    <xf numFmtId="4" fontId="93" fillId="0" borderId="20" xfId="246" applyNumberFormat="1" applyFont="1" applyFill="1" applyBorder="1"/>
    <xf numFmtId="4" fontId="91" fillId="0" borderId="22" xfId="246" applyFont="1" applyFill="1" applyBorder="1" applyAlignment="1">
      <alignment horizontal="left" vertical="center"/>
    </xf>
    <xf numFmtId="4" fontId="91" fillId="0" borderId="22" xfId="246" applyFont="1" applyFill="1" applyBorder="1" applyAlignment="1">
      <alignment horizontal="center" vertical="center"/>
    </xf>
    <xf numFmtId="4" fontId="91" fillId="0" borderId="15" xfId="246" applyNumberFormat="1" applyFont="1" applyFill="1" applyBorder="1" applyAlignment="1">
      <alignment horizontal="center" vertical="center"/>
    </xf>
    <xf numFmtId="173" fontId="91" fillId="0" borderId="15" xfId="246" applyNumberFormat="1" applyFont="1" applyFill="1" applyBorder="1" applyAlignment="1">
      <alignment vertical="center"/>
    </xf>
    <xf numFmtId="173" fontId="91" fillId="0" borderId="23" xfId="246" applyNumberFormat="1" applyFont="1" applyFill="1" applyBorder="1" applyAlignment="1">
      <alignment vertical="center"/>
    </xf>
    <xf numFmtId="4" fontId="93" fillId="0" borderId="18" xfId="246" applyNumberFormat="1" applyFont="1" applyFill="1" applyBorder="1" applyAlignment="1">
      <alignment horizontal="center"/>
    </xf>
    <xf numFmtId="4" fontId="93" fillId="0" borderId="20" xfId="246" applyNumberFormat="1" applyFont="1" applyFill="1" applyBorder="1" applyAlignment="1">
      <alignment horizontal="center"/>
    </xf>
    <xf numFmtId="173" fontId="93" fillId="0" borderId="0" xfId="266" applyNumberFormat="1" applyFont="1" applyFill="1" applyBorder="1"/>
    <xf numFmtId="4" fontId="93" fillId="0" borderId="20" xfId="266" applyNumberFormat="1" applyFont="1" applyFill="1" applyBorder="1" applyAlignment="1" applyProtection="1">
      <alignment horizontal="center"/>
    </xf>
    <xf numFmtId="4" fontId="91" fillId="0" borderId="15" xfId="246" applyFont="1" applyFill="1" applyBorder="1" applyAlignment="1">
      <alignment horizontal="left" vertical="center"/>
    </xf>
    <xf numFmtId="2" fontId="93" fillId="0" borderId="0" xfId="246" applyNumberFormat="1" applyFont="1" applyFill="1" applyBorder="1" applyAlignment="1">
      <alignment horizontal="left"/>
    </xf>
    <xf numFmtId="4" fontId="93" fillId="0" borderId="24" xfId="266" applyNumberFormat="1" applyFont="1" applyFill="1" applyBorder="1" applyAlignment="1" applyProtection="1">
      <alignment horizontal="justify" vertical="justify"/>
    </xf>
    <xf numFmtId="4" fontId="93" fillId="0" borderId="0" xfId="246" applyNumberFormat="1" applyFont="1" applyFill="1" applyBorder="1"/>
    <xf numFmtId="0" fontId="93" fillId="0" borderId="0" xfId="246" applyNumberFormat="1" applyFont="1" applyFill="1" applyBorder="1"/>
    <xf numFmtId="4" fontId="93" fillId="0" borderId="20" xfId="246" applyNumberFormat="1" applyFont="1" applyFill="1" applyBorder="1" applyAlignment="1"/>
    <xf numFmtId="4" fontId="93" fillId="0" borderId="6" xfId="246" applyFont="1" applyFill="1" applyBorder="1" applyAlignment="1">
      <alignment horizontal="center"/>
    </xf>
    <xf numFmtId="4" fontId="93" fillId="0" borderId="25" xfId="246" applyNumberFormat="1" applyFont="1" applyFill="1" applyBorder="1"/>
    <xf numFmtId="4" fontId="93" fillId="0" borderId="6" xfId="246" applyNumberFormat="1" applyFont="1" applyFill="1" applyBorder="1" applyAlignment="1">
      <alignment horizontal="center"/>
    </xf>
    <xf numFmtId="4" fontId="93" fillId="0" borderId="28" xfId="246" applyNumberFormat="1" applyFont="1" applyFill="1" applyBorder="1"/>
    <xf numFmtId="4" fontId="93" fillId="0" borderId="0" xfId="246" applyNumberFormat="1" applyFont="1" applyFill="1" applyBorder="1" applyAlignment="1">
      <alignment horizontal="center"/>
    </xf>
    <xf numFmtId="4" fontId="93" fillId="0" borderId="0" xfId="246" applyFont="1" applyFill="1" applyBorder="1" applyAlignment="1">
      <alignment horizontal="center" vertical="center"/>
    </xf>
    <xf numFmtId="4" fontId="89" fillId="0" borderId="15" xfId="246" applyFont="1" applyFill="1" applyBorder="1" applyAlignment="1">
      <alignment horizontal="left" vertical="center"/>
    </xf>
    <xf numFmtId="187" fontId="89" fillId="0" borderId="22" xfId="246" applyNumberFormat="1" applyFont="1" applyFill="1" applyBorder="1" applyAlignment="1">
      <alignment vertical="center"/>
    </xf>
    <xf numFmtId="4" fontId="94" fillId="0" borderId="15" xfId="246" applyFont="1" applyFill="1" applyBorder="1" applyAlignment="1">
      <alignment horizontal="center"/>
    </xf>
    <xf numFmtId="4" fontId="94" fillId="0" borderId="15" xfId="246" applyFont="1" applyFill="1" applyBorder="1"/>
    <xf numFmtId="173" fontId="89" fillId="0" borderId="23" xfId="248" applyNumberFormat="1" applyFont="1" applyFill="1" applyBorder="1" applyAlignment="1">
      <alignment horizontal="right" vertical="center"/>
    </xf>
    <xf numFmtId="4" fontId="91" fillId="0" borderId="0" xfId="246" applyFont="1" applyFill="1" applyBorder="1" applyAlignment="1">
      <alignment horizontal="left" vertical="center"/>
    </xf>
    <xf numFmtId="187" fontId="91" fillId="0" borderId="0" xfId="246" applyNumberFormat="1" applyFont="1" applyFill="1" applyBorder="1" applyAlignment="1">
      <alignment vertical="center"/>
    </xf>
    <xf numFmtId="4" fontId="93" fillId="0" borderId="0" xfId="246" applyFont="1" applyFill="1" applyBorder="1"/>
    <xf numFmtId="173" fontId="91" fillId="0" borderId="0" xfId="248" applyNumberFormat="1" applyFont="1" applyFill="1" applyBorder="1" applyAlignment="1">
      <alignment horizontal="right" vertical="center"/>
    </xf>
    <xf numFmtId="173" fontId="91" fillId="0" borderId="15" xfId="246" applyNumberFormat="1" applyFont="1" applyFill="1" applyBorder="1" applyAlignment="1">
      <alignment horizontal="center" vertical="center"/>
    </xf>
    <xf numFmtId="173" fontId="91" fillId="0" borderId="23" xfId="246" applyNumberFormat="1" applyFont="1" applyFill="1" applyBorder="1" applyAlignment="1">
      <alignment horizontal="center" vertical="center"/>
    </xf>
    <xf numFmtId="0" fontId="93" fillId="0" borderId="20" xfId="246" applyNumberFormat="1" applyFont="1" applyFill="1" applyBorder="1"/>
    <xf numFmtId="0" fontId="93" fillId="0" borderId="20" xfId="246" applyNumberFormat="1" applyFont="1" applyFill="1" applyBorder="1" applyAlignment="1">
      <alignment horizontal="center"/>
    </xf>
    <xf numFmtId="4" fontId="93" fillId="0" borderId="20" xfId="246" applyNumberFormat="1" applyFont="1" applyFill="1" applyBorder="1" applyAlignment="1">
      <alignment wrapText="1"/>
    </xf>
    <xf numFmtId="4" fontId="91" fillId="0" borderId="15" xfId="246" applyFont="1" applyFill="1" applyBorder="1" applyAlignment="1">
      <alignment vertical="center"/>
    </xf>
    <xf numFmtId="4" fontId="93" fillId="0" borderId="20" xfId="246" applyNumberFormat="1" applyFont="1" applyFill="1" applyBorder="1" applyAlignment="1">
      <alignment horizontal="justify"/>
    </xf>
    <xf numFmtId="0" fontId="93" fillId="0" borderId="0" xfId="246" applyNumberFormat="1" applyFont="1" applyFill="1" applyBorder="1" applyAlignment="1"/>
    <xf numFmtId="4" fontId="93" fillId="0" borderId="0" xfId="246" applyFont="1" applyFill="1" applyBorder="1" applyAlignment="1"/>
    <xf numFmtId="4" fontId="93" fillId="0" borderId="0" xfId="246" applyNumberFormat="1" applyFont="1" applyFill="1" applyBorder="1" applyAlignment="1">
      <alignment horizontal="justify"/>
    </xf>
    <xf numFmtId="4" fontId="95" fillId="0" borderId="0" xfId="246" applyFont="1" applyFill="1"/>
    <xf numFmtId="173" fontId="93" fillId="0" borderId="0" xfId="246" applyNumberFormat="1" applyFont="1" applyFill="1"/>
    <xf numFmtId="4" fontId="91" fillId="0" borderId="22" xfId="246" applyFont="1" applyFill="1" applyBorder="1" applyAlignment="1">
      <alignment vertical="center"/>
    </xf>
    <xf numFmtId="0" fontId="85" fillId="0" borderId="0" xfId="266" applyFont="1" applyFill="1"/>
    <xf numFmtId="4" fontId="93" fillId="0" borderId="0" xfId="246" applyFont="1" applyFill="1" applyBorder="1" applyAlignment="1">
      <alignment vertical="center"/>
    </xf>
    <xf numFmtId="188" fontId="93" fillId="0" borderId="0" xfId="266" applyNumberFormat="1" applyFont="1" applyFill="1" applyBorder="1" applyAlignment="1">
      <alignment horizontal="center"/>
    </xf>
    <xf numFmtId="4" fontId="93" fillId="0" borderId="21" xfId="246" applyFont="1" applyFill="1" applyBorder="1" applyAlignment="1">
      <alignment horizontal="center" vertical="center"/>
    </xf>
    <xf numFmtId="173" fontId="93" fillId="0" borderId="2" xfId="246" applyNumberFormat="1" applyFont="1" applyFill="1" applyBorder="1"/>
    <xf numFmtId="4" fontId="96" fillId="0" borderId="15" xfId="246" applyFont="1" applyFill="1" applyBorder="1" applyAlignment="1">
      <alignment horizontal="left" vertical="center"/>
    </xf>
    <xf numFmtId="4" fontId="89" fillId="0" borderId="15" xfId="246" applyFont="1" applyFill="1" applyBorder="1" applyAlignment="1">
      <alignment horizontal="right" vertical="center"/>
    </xf>
    <xf numFmtId="4" fontId="89" fillId="0" borderId="15" xfId="246" applyNumberFormat="1" applyFont="1" applyFill="1" applyBorder="1" applyAlignment="1">
      <alignment horizontal="center" vertical="center"/>
    </xf>
    <xf numFmtId="173" fontId="89" fillId="0" borderId="15" xfId="246" applyNumberFormat="1" applyFont="1" applyFill="1" applyBorder="1" applyAlignment="1">
      <alignment vertical="center"/>
    </xf>
    <xf numFmtId="173" fontId="89" fillId="0" borderId="15" xfId="248" applyNumberFormat="1" applyFont="1" applyFill="1" applyBorder="1" applyAlignment="1">
      <alignment horizontal="right" vertical="center"/>
    </xf>
    <xf numFmtId="4" fontId="89" fillId="0" borderId="22" xfId="246" applyFont="1" applyFill="1" applyBorder="1" applyAlignment="1">
      <alignment horizontal="center" vertical="center"/>
    </xf>
    <xf numFmtId="4" fontId="84" fillId="0" borderId="26" xfId="246" applyFont="1" applyFill="1" applyBorder="1"/>
    <xf numFmtId="4" fontId="97" fillId="0" borderId="26" xfId="246" applyFont="1" applyFill="1" applyBorder="1" applyAlignment="1">
      <alignment horizontal="right" vertical="center"/>
    </xf>
    <xf numFmtId="189" fontId="97" fillId="0" borderId="26" xfId="246" applyNumberFormat="1" applyFont="1" applyFill="1" applyBorder="1" applyAlignment="1">
      <alignment horizontal="right" vertical="center"/>
    </xf>
    <xf numFmtId="3" fontId="97" fillId="0" borderId="27" xfId="246" applyNumberFormat="1" applyFont="1" applyFill="1" applyBorder="1" applyAlignment="1">
      <alignment horizontal="right" vertical="center"/>
    </xf>
    <xf numFmtId="3" fontId="97" fillId="0" borderId="26" xfId="266" applyNumberFormat="1" applyFont="1" applyFill="1" applyBorder="1" applyAlignment="1">
      <alignment horizontal="right" vertical="center"/>
    </xf>
    <xf numFmtId="175" fontId="97" fillId="0" borderId="26" xfId="266" applyNumberFormat="1" applyFont="1" applyFill="1" applyBorder="1" applyAlignment="1">
      <alignment horizontal="right" vertical="center"/>
    </xf>
    <xf numFmtId="3" fontId="98" fillId="0" borderId="26" xfId="266" applyNumberFormat="1" applyFont="1" applyFill="1" applyBorder="1" applyAlignment="1">
      <alignment horizontal="right" vertical="center"/>
    </xf>
    <xf numFmtId="189" fontId="97" fillId="0" borderId="26" xfId="266" applyNumberFormat="1" applyFont="1" applyFill="1" applyBorder="1" applyAlignment="1">
      <alignment horizontal="right" vertical="center"/>
    </xf>
    <xf numFmtId="176" fontId="97" fillId="0" borderId="26" xfId="266" applyNumberFormat="1" applyFont="1" applyFill="1" applyBorder="1" applyAlignment="1">
      <alignment horizontal="right" vertical="center"/>
    </xf>
    <xf numFmtId="9" fontId="70" fillId="0" borderId="0" xfId="268" applyFont="1"/>
    <xf numFmtId="4" fontId="97" fillId="0" borderId="26" xfId="266" applyNumberFormat="1" applyFont="1" applyFill="1" applyBorder="1" applyAlignment="1">
      <alignment horizontal="right" vertical="center"/>
    </xf>
    <xf numFmtId="177" fontId="97" fillId="0" borderId="26" xfId="266" applyNumberFormat="1" applyFont="1" applyFill="1" applyBorder="1" applyAlignment="1">
      <alignment horizontal="right" vertical="center"/>
    </xf>
    <xf numFmtId="4" fontId="91" fillId="0" borderId="26" xfId="266" applyNumberFormat="1" applyFont="1" applyFill="1" applyBorder="1" applyAlignment="1">
      <alignment horizontal="right" vertical="center"/>
    </xf>
    <xf numFmtId="0" fontId="97" fillId="0" borderId="26" xfId="266" applyNumberFormat="1" applyFont="1" applyFill="1" applyBorder="1" applyAlignment="1">
      <alignment horizontal="right" vertical="center"/>
    </xf>
    <xf numFmtId="1" fontId="0" fillId="0" borderId="0" xfId="254" applyNumberFormat="1" applyFont="1"/>
    <xf numFmtId="167" fontId="22" fillId="0" borderId="0" xfId="219" applyNumberFormat="1" applyFont="1"/>
    <xf numFmtId="0" fontId="0" fillId="0" borderId="2" xfId="0" applyFont="1" applyBorder="1" applyAlignment="1">
      <alignment horizontal="left"/>
    </xf>
    <xf numFmtId="181" fontId="29" fillId="0" borderId="0" xfId="249" applyNumberFormat="1"/>
    <xf numFmtId="41" fontId="73" fillId="0" borderId="0" xfId="254" applyFont="1" applyAlignment="1">
      <alignment horizontal="right" vertical="center"/>
    </xf>
    <xf numFmtId="0" fontId="15" fillId="0" borderId="0" xfId="249" applyFont="1"/>
    <xf numFmtId="0" fontId="0" fillId="0" borderId="0" xfId="0" applyFont="1" applyBorder="1" applyAlignment="1">
      <alignment horizontal="left"/>
    </xf>
    <xf numFmtId="1" fontId="26" fillId="0" borderId="0" xfId="253" applyNumberFormat="1"/>
    <xf numFmtId="1" fontId="21" fillId="0" borderId="0" xfId="254" applyNumberFormat="1" applyFont="1"/>
    <xf numFmtId="1" fontId="26" fillId="0" borderId="0" xfId="253" applyNumberFormat="1" applyBorder="1"/>
    <xf numFmtId="0" fontId="14" fillId="0" borderId="0" xfId="253" applyFont="1"/>
    <xf numFmtId="1" fontId="14" fillId="0" borderId="0" xfId="253" applyNumberFormat="1" applyFont="1"/>
    <xf numFmtId="9" fontId="26" fillId="0" borderId="0" xfId="15" applyFont="1"/>
    <xf numFmtId="9" fontId="31" fillId="0" borderId="2" xfId="256" applyFont="1" applyBorder="1"/>
    <xf numFmtId="0" fontId="13" fillId="0" borderId="0" xfId="249" applyFont="1"/>
    <xf numFmtId="166" fontId="40" fillId="0" borderId="0" xfId="16" applyNumberFormat="1" applyFont="1"/>
    <xf numFmtId="0" fontId="12" fillId="0" borderId="0" xfId="253" applyFont="1"/>
    <xf numFmtId="191" fontId="26" fillId="0" borderId="0" xfId="254" applyNumberFormat="1" applyFont="1"/>
    <xf numFmtId="191" fontId="26" fillId="0" borderId="0" xfId="253" applyNumberFormat="1"/>
    <xf numFmtId="193" fontId="59" fillId="0" borderId="0" xfId="219" applyNumberFormat="1" applyFont="1" applyFill="1" applyBorder="1"/>
    <xf numFmtId="193" fontId="32" fillId="0" borderId="0" xfId="0" applyNumberFormat="1" applyFont="1" applyFill="1"/>
    <xf numFmtId="194" fontId="64" fillId="0" borderId="0" xfId="0" applyNumberFormat="1" applyFont="1" applyAlignment="1">
      <alignment horizontal="right" vertical="center"/>
    </xf>
    <xf numFmtId="10" fontId="29" fillId="5" borderId="0" xfId="249" applyNumberFormat="1" applyFont="1" applyFill="1" applyAlignment="1">
      <alignment horizontal="center"/>
    </xf>
    <xf numFmtId="0" fontId="105" fillId="0" borderId="1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0" borderId="13" xfId="0" applyFont="1" applyBorder="1" applyAlignment="1">
      <alignment vertical="center"/>
    </xf>
    <xf numFmtId="0" fontId="73" fillId="0" borderId="13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0" fillId="0" borderId="0" xfId="263" applyFont="1" applyAlignment="1">
      <alignment horizontal="right"/>
    </xf>
    <xf numFmtId="4" fontId="97" fillId="0" borderId="12" xfId="246" applyFont="1" applyFill="1" applyBorder="1" applyAlignment="1"/>
    <xf numFmtId="4" fontId="97" fillId="0" borderId="13" xfId="246" applyFont="1" applyFill="1" applyBorder="1" applyAlignment="1"/>
    <xf numFmtId="4" fontId="97" fillId="0" borderId="14" xfId="246" applyFont="1" applyFill="1" applyBorder="1" applyAlignment="1"/>
    <xf numFmtId="195" fontId="93" fillId="0" borderId="6" xfId="246" applyNumberFormat="1" applyFont="1" applyFill="1" applyBorder="1" applyAlignment="1">
      <alignment horizontal="center" vertical="center"/>
    </xf>
    <xf numFmtId="4" fontId="91" fillId="0" borderId="20" xfId="246" applyNumberFormat="1" applyFont="1" applyFill="1" applyBorder="1"/>
    <xf numFmtId="4" fontId="91" fillId="0" borderId="20" xfId="246" applyNumberFormat="1" applyFont="1" applyFill="1" applyBorder="1" applyAlignment="1">
      <alignment horizontal="center"/>
    </xf>
    <xf numFmtId="4" fontId="91" fillId="0" borderId="0" xfId="246" applyFont="1" applyFill="1" applyBorder="1" applyAlignment="1">
      <alignment horizontal="center"/>
    </xf>
    <xf numFmtId="173" fontId="91" fillId="0" borderId="0" xfId="246" applyNumberFormat="1" applyFont="1" applyFill="1" applyBorder="1"/>
    <xf numFmtId="173" fontId="91" fillId="0" borderId="1" xfId="246" applyNumberFormat="1" applyFont="1" applyFill="1" applyBorder="1"/>
    <xf numFmtId="4" fontId="91" fillId="0" borderId="0" xfId="246" applyNumberFormat="1" applyFont="1" applyFill="1" applyBorder="1"/>
    <xf numFmtId="1" fontId="91" fillId="0" borderId="22" xfId="246" quotePrefix="1" applyNumberFormat="1" applyFont="1" applyFill="1" applyBorder="1" applyAlignment="1">
      <alignment horizontal="left" vertical="center"/>
    </xf>
    <xf numFmtId="4" fontId="93" fillId="0" borderId="21" xfId="246" applyNumberFormat="1" applyFont="1" applyFill="1" applyBorder="1" applyAlignment="1">
      <alignment horizontal="center"/>
    </xf>
    <xf numFmtId="4" fontId="93" fillId="0" borderId="2" xfId="246" applyFont="1" applyFill="1" applyBorder="1" applyAlignment="1">
      <alignment horizontal="center"/>
    </xf>
    <xf numFmtId="173" fontId="93" fillId="0" borderId="29" xfId="246" applyNumberFormat="1" applyFont="1" applyFill="1" applyBorder="1"/>
    <xf numFmtId="4" fontId="72" fillId="0" borderId="15" xfId="246" applyFont="1" applyFill="1" applyBorder="1" applyAlignment="1">
      <alignment horizontal="center"/>
    </xf>
    <xf numFmtId="4" fontId="89" fillId="0" borderId="15" xfId="246" applyFont="1" applyFill="1" applyBorder="1" applyAlignment="1">
      <alignment horizontal="right"/>
    </xf>
    <xf numFmtId="4" fontId="96" fillId="0" borderId="22" xfId="246" applyFont="1" applyFill="1" applyBorder="1" applyAlignment="1">
      <alignment horizontal="left" vertical="center"/>
    </xf>
    <xf numFmtId="4" fontId="102" fillId="0" borderId="26" xfId="246" applyFont="1" applyFill="1" applyBorder="1"/>
    <xf numFmtId="3" fontId="103" fillId="0" borderId="27" xfId="246" applyNumberFormat="1" applyFont="1" applyFill="1" applyBorder="1" applyAlignment="1">
      <alignment horizontal="right" vertical="center"/>
    </xf>
    <xf numFmtId="189" fontId="103" fillId="0" borderId="26" xfId="246" applyNumberFormat="1" applyFont="1" applyFill="1" applyBorder="1" applyAlignment="1">
      <alignment horizontal="right" vertical="center"/>
    </xf>
    <xf numFmtId="4" fontId="19" fillId="0" borderId="18" xfId="263" applyNumberFormat="1" applyBorder="1" applyAlignment="1">
      <alignment horizontal="center" vertical="center"/>
    </xf>
    <xf numFmtId="4" fontId="19" fillId="0" borderId="21" xfId="263" applyNumberFormat="1" applyBorder="1" applyAlignment="1">
      <alignment horizontal="center" vertical="center"/>
    </xf>
    <xf numFmtId="3" fontId="19" fillId="0" borderId="0" xfId="263" applyNumberFormat="1"/>
    <xf numFmtId="0" fontId="8" fillId="0" borderId="0" xfId="263" applyFont="1" applyAlignment="1">
      <alignment horizontal="right"/>
    </xf>
    <xf numFmtId="167" fontId="0" fillId="0" borderId="0" xfId="219" applyFont="1" applyBorder="1"/>
    <xf numFmtId="9" fontId="0" fillId="0" borderId="0" xfId="15" applyNumberFormat="1" applyFont="1" applyBorder="1"/>
    <xf numFmtId="0" fontId="32" fillId="0" borderId="0" xfId="0" applyFont="1" applyFill="1" applyBorder="1" applyAlignment="1">
      <alignment horizontal="center"/>
    </xf>
    <xf numFmtId="2" fontId="58" fillId="0" borderId="0" xfId="0" applyNumberFormat="1" applyFont="1" applyFill="1" applyBorder="1"/>
    <xf numFmtId="171" fontId="57" fillId="0" borderId="0" xfId="0" applyNumberFormat="1" applyFont="1" applyFill="1" applyBorder="1"/>
    <xf numFmtId="166" fontId="32" fillId="0" borderId="0" xfId="16" applyFont="1" applyFill="1" applyBorder="1"/>
    <xf numFmtId="0" fontId="0" fillId="0" borderId="0" xfId="0" applyFont="1" applyFill="1" applyBorder="1"/>
    <xf numFmtId="167" fontId="57" fillId="0" borderId="0" xfId="219" applyFont="1" applyFill="1" applyBorder="1"/>
    <xf numFmtId="43" fontId="0" fillId="0" borderId="0" xfId="0" applyNumberFormat="1" applyFill="1" applyBorder="1"/>
    <xf numFmtId="170" fontId="64" fillId="0" borderId="0" xfId="16" applyNumberFormat="1" applyFont="1"/>
    <xf numFmtId="196" fontId="0" fillId="0" borderId="0" xfId="0" applyNumberFormat="1"/>
    <xf numFmtId="9" fontId="73" fillId="0" borderId="0" xfId="0" applyNumberFormat="1" applyFont="1" applyAlignment="1">
      <alignment horizontal="right" vertical="center"/>
    </xf>
    <xf numFmtId="9" fontId="0" fillId="0" borderId="0" xfId="15" applyFont="1" applyFill="1"/>
    <xf numFmtId="180" fontId="0" fillId="0" borderId="0" xfId="0" applyNumberFormat="1" applyFill="1" applyBorder="1"/>
    <xf numFmtId="41" fontId="69" fillId="0" borderId="0" xfId="254" applyFont="1" applyFill="1" applyBorder="1" applyAlignment="1">
      <alignment horizontal="left" vertical="center"/>
    </xf>
    <xf numFmtId="41" fontId="73" fillId="0" borderId="0" xfId="254" applyFont="1" applyAlignment="1">
      <alignment vertical="center"/>
    </xf>
    <xf numFmtId="41" fontId="29" fillId="0" borderId="0" xfId="254" applyFont="1"/>
    <xf numFmtId="0" fontId="7" fillId="0" borderId="0" xfId="249" applyFont="1"/>
    <xf numFmtId="0" fontId="7" fillId="9" borderId="0" xfId="249" applyFont="1" applyFill="1"/>
    <xf numFmtId="0" fontId="40" fillId="11" borderId="0" xfId="0" applyFont="1" applyFill="1" applyAlignment="1"/>
    <xf numFmtId="0" fontId="40" fillId="11" borderId="0" xfId="0" applyFont="1" applyFill="1" applyAlignment="1">
      <alignment horizontal="center" vertical="center"/>
    </xf>
    <xf numFmtId="169" fontId="40" fillId="11" borderId="0" xfId="16" applyNumberFormat="1" applyFont="1" applyFill="1"/>
    <xf numFmtId="0" fontId="40" fillId="11" borderId="0" xfId="0" applyFont="1" applyFill="1"/>
    <xf numFmtId="0" fontId="7" fillId="0" borderId="0" xfId="253" applyFont="1"/>
    <xf numFmtId="0" fontId="7" fillId="0" borderId="2" xfId="249" applyFont="1" applyBorder="1"/>
    <xf numFmtId="181" fontId="27" fillId="9" borderId="2" xfId="249" applyNumberFormat="1" applyFont="1" applyFill="1" applyBorder="1" applyAlignment="1">
      <alignment horizontal="center"/>
    </xf>
    <xf numFmtId="9" fontId="0" fillId="0" borderId="2" xfId="251" applyFont="1" applyBorder="1"/>
    <xf numFmtId="0" fontId="75" fillId="0" borderId="0" xfId="249" applyFont="1" applyAlignment="1">
      <alignment horizontal="right"/>
    </xf>
    <xf numFmtId="9" fontId="32" fillId="0" borderId="0" xfId="251" applyFont="1"/>
    <xf numFmtId="181" fontId="29" fillId="9" borderId="0" xfId="249" applyNumberFormat="1" applyFont="1" applyFill="1" applyAlignment="1">
      <alignment horizontal="right"/>
    </xf>
    <xf numFmtId="181" fontId="75" fillId="9" borderId="0" xfId="249" applyNumberFormat="1" applyFont="1" applyFill="1" applyAlignment="1">
      <alignment horizontal="right"/>
    </xf>
    <xf numFmtId="10" fontId="29" fillId="0" borderId="0" xfId="249" applyNumberFormat="1"/>
    <xf numFmtId="1" fontId="29" fillId="0" borderId="0" xfId="249" applyNumberFormat="1"/>
    <xf numFmtId="49" fontId="29" fillId="0" borderId="0" xfId="249" applyNumberFormat="1"/>
    <xf numFmtId="0" fontId="29" fillId="0" borderId="2" xfId="249" applyBorder="1"/>
    <xf numFmtId="0" fontId="29" fillId="0" borderId="29" xfId="249" applyBorder="1"/>
    <xf numFmtId="0" fontId="29" fillId="0" borderId="21" xfId="249" applyBorder="1"/>
    <xf numFmtId="49" fontId="29" fillId="0" borderId="1" xfId="249" applyNumberFormat="1" applyBorder="1" applyAlignment="1">
      <alignment horizontal="center"/>
    </xf>
    <xf numFmtId="49" fontId="29" fillId="0" borderId="18" xfId="249" applyNumberFormat="1" applyBorder="1" applyAlignment="1">
      <alignment horizontal="center"/>
    </xf>
    <xf numFmtId="181" fontId="29" fillId="0" borderId="1" xfId="249" applyNumberFormat="1" applyBorder="1" applyAlignment="1">
      <alignment horizontal="center"/>
    </xf>
    <xf numFmtId="181" fontId="29" fillId="0" borderId="20" xfId="249" applyNumberFormat="1" applyBorder="1" applyAlignment="1">
      <alignment horizontal="center"/>
    </xf>
    <xf numFmtId="0" fontId="29" fillId="0" borderId="1" xfId="249" applyBorder="1" applyAlignment="1">
      <alignment horizontal="center"/>
    </xf>
    <xf numFmtId="0" fontId="29" fillId="0" borderId="20" xfId="249" applyBorder="1" applyAlignment="1">
      <alignment horizontal="center"/>
    </xf>
    <xf numFmtId="9" fontId="22" fillId="0" borderId="0" xfId="15" applyFont="1"/>
    <xf numFmtId="41" fontId="6" fillId="0" borderId="0" xfId="254" applyFont="1"/>
    <xf numFmtId="167" fontId="6" fillId="0" borderId="0" xfId="219" applyFont="1"/>
    <xf numFmtId="0" fontId="5" fillId="0" borderId="0" xfId="262" applyFont="1"/>
    <xf numFmtId="0" fontId="19" fillId="0" borderId="0" xfId="263" applyBorder="1" applyAlignment="1">
      <alignment horizontal="center"/>
    </xf>
    <xf numFmtId="0" fontId="19" fillId="0" borderId="0" xfId="263" applyBorder="1"/>
    <xf numFmtId="4" fontId="19" fillId="0" borderId="0" xfId="263" applyNumberFormat="1" applyBorder="1"/>
    <xf numFmtId="41" fontId="0" fillId="0" borderId="0" xfId="264" applyFont="1" applyBorder="1"/>
    <xf numFmtId="41" fontId="19" fillId="0" borderId="0" xfId="263" applyNumberFormat="1" applyBorder="1"/>
    <xf numFmtId="0" fontId="32" fillId="0" borderId="0" xfId="0" applyFont="1" applyAlignment="1">
      <alignment horizontal="center"/>
    </xf>
    <xf numFmtId="41" fontId="32" fillId="5" borderId="0" xfId="0" applyNumberFormat="1" applyFont="1" applyFill="1"/>
    <xf numFmtId="10" fontId="32" fillId="5" borderId="0" xfId="0" applyNumberFormat="1" applyFont="1" applyFill="1"/>
    <xf numFmtId="4" fontId="19" fillId="0" borderId="20" xfId="263" applyNumberFormat="1" applyBorder="1" applyAlignment="1">
      <alignment horizontal="center" vertical="center"/>
    </xf>
    <xf numFmtId="4" fontId="0" fillId="0" borderId="0" xfId="0" applyNumberFormat="1"/>
    <xf numFmtId="0" fontId="3" fillId="0" borderId="0" xfId="249" applyFont="1" applyAlignment="1">
      <alignment horizontal="left" indent="1"/>
    </xf>
    <xf numFmtId="0" fontId="2" fillId="0" borderId="0" xfId="263" applyFont="1" applyAlignment="1">
      <alignment horizontal="right"/>
    </xf>
    <xf numFmtId="0" fontId="1" fillId="0" borderId="0" xfId="249" applyFont="1" applyAlignment="1">
      <alignment horizontal="left"/>
    </xf>
    <xf numFmtId="0" fontId="1" fillId="0" borderId="0" xfId="253" applyFont="1"/>
    <xf numFmtId="0" fontId="1" fillId="0" borderId="0" xfId="249" applyFont="1" applyAlignment="1">
      <alignment horizontal="left" indent="1"/>
    </xf>
    <xf numFmtId="1" fontId="1" fillId="0" borderId="0" xfId="249" applyNumberFormat="1" applyFont="1" applyAlignment="1">
      <alignment horizontal="center"/>
    </xf>
    <xf numFmtId="10" fontId="63" fillId="5" borderId="5" xfId="15" applyNumberFormat="1" applyFont="1" applyFill="1" applyBorder="1" applyAlignment="1">
      <alignment horizontal="right" vertical="center"/>
    </xf>
    <xf numFmtId="197" fontId="86" fillId="0" borderId="0" xfId="246" applyNumberFormat="1" applyFont="1" applyFill="1"/>
    <xf numFmtId="0" fontId="93" fillId="0" borderId="8" xfId="0" applyFont="1" applyFill="1" applyBorder="1" applyAlignment="1">
      <alignment horizontal="center"/>
    </xf>
    <xf numFmtId="0" fontId="93" fillId="0" borderId="9" xfId="0" applyFont="1" applyFill="1" applyBorder="1" applyAlignment="1">
      <alignment horizontal="center"/>
    </xf>
    <xf numFmtId="0" fontId="93" fillId="0" borderId="0" xfId="0" applyFont="1" applyFill="1" applyBorder="1" applyAlignment="1">
      <alignment horizontal="center"/>
    </xf>
    <xf numFmtId="0" fontId="91" fillId="0" borderId="11" xfId="0" applyFont="1" applyFill="1" applyBorder="1" applyAlignment="1">
      <alignment horizontal="center"/>
    </xf>
    <xf numFmtId="167" fontId="91" fillId="0" borderId="11" xfId="219" applyFont="1" applyFill="1" applyBorder="1" applyAlignment="1">
      <alignment horizontal="center"/>
    </xf>
    <xf numFmtId="173" fontId="93" fillId="0" borderId="0" xfId="0" applyNumberFormat="1" applyFont="1" applyFill="1" applyBorder="1"/>
    <xf numFmtId="197" fontId="84" fillId="0" borderId="0" xfId="246" applyNumberFormat="1" applyFont="1" applyFill="1"/>
    <xf numFmtId="173" fontId="86" fillId="0" borderId="0" xfId="246" applyNumberFormat="1" applyFont="1" applyFill="1" applyBorder="1" applyAlignment="1">
      <alignment horizontal="center" vertical="center"/>
    </xf>
    <xf numFmtId="4" fontId="91" fillId="0" borderId="22" xfId="246" applyNumberFormat="1" applyFont="1" applyFill="1" applyBorder="1" applyAlignment="1"/>
    <xf numFmtId="4" fontId="91" fillId="0" borderId="15" xfId="246" applyFont="1" applyFill="1" applyBorder="1" applyAlignment="1">
      <alignment horizontal="center"/>
    </xf>
    <xf numFmtId="173" fontId="91" fillId="0" borderId="15" xfId="246" applyNumberFormat="1" applyFont="1" applyFill="1" applyBorder="1"/>
    <xf numFmtId="173" fontId="91" fillId="0" borderId="23" xfId="246" applyNumberFormat="1" applyFont="1" applyFill="1" applyBorder="1"/>
    <xf numFmtId="0" fontId="106" fillId="0" borderId="22" xfId="246" applyNumberFormat="1" applyFont="1" applyFill="1" applyBorder="1" applyAlignment="1"/>
    <xf numFmtId="0" fontId="106" fillId="0" borderId="22" xfId="246" applyNumberFormat="1" applyFont="1" applyFill="1" applyBorder="1" applyAlignment="1">
      <alignment horizontal="center"/>
    </xf>
    <xf numFmtId="4" fontId="106" fillId="0" borderId="15" xfId="246" applyFont="1" applyFill="1" applyBorder="1" applyAlignment="1">
      <alignment horizontal="center"/>
    </xf>
    <xf numFmtId="173" fontId="106" fillId="0" borderId="15" xfId="246" applyNumberFormat="1" applyFont="1" applyFill="1" applyBorder="1"/>
    <xf numFmtId="173" fontId="106" fillId="0" borderId="23" xfId="246" applyNumberFormat="1" applyFont="1" applyFill="1" applyBorder="1"/>
    <xf numFmtId="4" fontId="93" fillId="0" borderId="22" xfId="246" applyNumberFormat="1" applyFont="1" applyFill="1" applyBorder="1"/>
    <xf numFmtId="4" fontId="93" fillId="0" borderId="22" xfId="246" applyNumberFormat="1" applyFont="1" applyFill="1" applyBorder="1" applyAlignment="1">
      <alignment horizontal="center"/>
    </xf>
    <xf numFmtId="4" fontId="93" fillId="0" borderId="15" xfId="246" applyFont="1" applyFill="1" applyBorder="1" applyAlignment="1">
      <alignment horizontal="center"/>
    </xf>
    <xf numFmtId="173" fontId="93" fillId="0" borderId="15" xfId="246" applyNumberFormat="1" applyFont="1" applyFill="1" applyBorder="1"/>
    <xf numFmtId="173" fontId="93" fillId="0" borderId="23" xfId="246" applyNumberFormat="1" applyFont="1" applyFill="1" applyBorder="1"/>
    <xf numFmtId="4" fontId="93" fillId="0" borderId="18" xfId="246" applyNumberFormat="1" applyFont="1" applyFill="1" applyBorder="1" applyAlignment="1">
      <alignment horizontal="justify"/>
    </xf>
    <xf numFmtId="4" fontId="93" fillId="0" borderId="18" xfId="246" applyNumberFormat="1" applyFont="1" applyFill="1" applyBorder="1" applyAlignment="1">
      <alignment horizontal="center" vertical="center"/>
    </xf>
    <xf numFmtId="4" fontId="93" fillId="0" borderId="6" xfId="246" applyFont="1" applyFill="1" applyBorder="1" applyAlignment="1">
      <alignment horizontal="center" vertical="center"/>
    </xf>
    <xf numFmtId="173" fontId="93" fillId="0" borderId="6" xfId="246" applyNumberFormat="1" applyFont="1" applyFill="1" applyBorder="1" applyAlignment="1">
      <alignment vertical="center"/>
    </xf>
    <xf numFmtId="173" fontId="93" fillId="0" borderId="19" xfId="246" applyNumberFormat="1" applyFont="1" applyFill="1" applyBorder="1" applyAlignment="1">
      <alignment vertical="center"/>
    </xf>
    <xf numFmtId="4" fontId="93" fillId="0" borderId="22" xfId="246" applyNumberFormat="1" applyFont="1" applyFill="1" applyBorder="1" applyAlignment="1"/>
    <xf numFmtId="4" fontId="93" fillId="0" borderId="21" xfId="246" applyFont="1" applyFill="1" applyBorder="1" applyAlignment="1"/>
    <xf numFmtId="188" fontId="93" fillId="0" borderId="0" xfId="0" applyNumberFormat="1" applyFont="1" applyFill="1" applyBorder="1" applyAlignment="1">
      <alignment horizontal="center"/>
    </xf>
    <xf numFmtId="3" fontId="97" fillId="0" borderId="26" xfId="0" applyNumberFormat="1" applyFont="1" applyFill="1" applyBorder="1" applyAlignment="1">
      <alignment horizontal="right" vertical="center"/>
    </xf>
    <xf numFmtId="175" fontId="97" fillId="0" borderId="26" xfId="0" applyNumberFormat="1" applyFont="1" applyFill="1" applyBorder="1" applyAlignment="1">
      <alignment horizontal="right" vertical="center"/>
    </xf>
    <xf numFmtId="189" fontId="97" fillId="0" borderId="26" xfId="0" applyNumberFormat="1" applyFont="1" applyFill="1" applyBorder="1" applyAlignment="1">
      <alignment horizontal="right" vertical="center"/>
    </xf>
    <xf numFmtId="3" fontId="107" fillId="0" borderId="26" xfId="0" applyNumberFormat="1" applyFont="1" applyFill="1" applyBorder="1" applyAlignment="1">
      <alignment horizontal="right" vertical="center"/>
    </xf>
    <xf numFmtId="176" fontId="107" fillId="0" borderId="26" xfId="0" applyNumberFormat="1" applyFont="1" applyFill="1" applyBorder="1" applyAlignment="1">
      <alignment horizontal="right" vertical="center"/>
    </xf>
    <xf numFmtId="9" fontId="108" fillId="0" borderId="0" xfId="15" applyFont="1" applyFill="1"/>
    <xf numFmtId="4" fontId="109" fillId="0" borderId="26" xfId="246" applyFont="1" applyFill="1" applyBorder="1"/>
    <xf numFmtId="4" fontId="107" fillId="0" borderId="26" xfId="0" applyNumberFormat="1" applyFont="1" applyFill="1" applyBorder="1" applyAlignment="1">
      <alignment horizontal="right" vertical="center"/>
    </xf>
    <xf numFmtId="177" fontId="107" fillId="0" borderId="26" xfId="0" applyNumberFormat="1" applyFont="1" applyFill="1" applyBorder="1" applyAlignment="1">
      <alignment horizontal="right" vertical="center"/>
    </xf>
    <xf numFmtId="197" fontId="108" fillId="0" borderId="0" xfId="246" applyNumberFormat="1" applyFont="1" applyFill="1"/>
    <xf numFmtId="4" fontId="109" fillId="0" borderId="0" xfId="246" applyFont="1" applyFill="1"/>
    <xf numFmtId="4" fontId="97" fillId="0" borderId="26" xfId="0" applyNumberFormat="1" applyFont="1" applyFill="1" applyBorder="1" applyAlignment="1">
      <alignment horizontal="right" vertical="center"/>
    </xf>
    <xf numFmtId="177" fontId="97" fillId="0" borderId="26" xfId="0" applyNumberFormat="1" applyFont="1" applyFill="1" applyBorder="1" applyAlignment="1">
      <alignment horizontal="right" vertical="center"/>
    </xf>
    <xf numFmtId="176" fontId="97" fillId="0" borderId="26" xfId="0" applyNumberFormat="1" applyFont="1" applyFill="1" applyBorder="1" applyAlignment="1">
      <alignment horizontal="right" vertical="center"/>
    </xf>
    <xf numFmtId="4" fontId="91" fillId="0" borderId="26" xfId="0" applyNumberFormat="1" applyFont="1" applyFill="1" applyBorder="1" applyAlignment="1">
      <alignment horizontal="right" vertical="center"/>
    </xf>
    <xf numFmtId="0" fontId="97" fillId="0" borderId="26" xfId="0" applyNumberFormat="1" applyFont="1" applyFill="1" applyBorder="1" applyAlignment="1">
      <alignment horizontal="right" vertical="center"/>
    </xf>
    <xf numFmtId="168" fontId="70" fillId="0" borderId="0" xfId="251" applyNumberFormat="1" applyFont="1" applyAlignment="1">
      <alignment horizontal="center"/>
    </xf>
    <xf numFmtId="198" fontId="22" fillId="0" borderId="0" xfId="219" applyNumberFormat="1" applyFont="1"/>
    <xf numFmtId="10" fontId="29" fillId="0" borderId="0" xfId="15" applyNumberFormat="1" applyFont="1"/>
    <xf numFmtId="41" fontId="70" fillId="0" borderId="0" xfId="254" applyFont="1"/>
    <xf numFmtId="10" fontId="29" fillId="0" borderId="0" xfId="254" applyNumberFormat="1" applyFont="1"/>
    <xf numFmtId="43" fontId="32" fillId="0" borderId="0" xfId="0" applyNumberFormat="1" applyFont="1" applyFill="1" applyBorder="1"/>
    <xf numFmtId="191" fontId="31" fillId="0" borderId="0" xfId="254" applyNumberFormat="1" applyFont="1" applyBorder="1"/>
    <xf numFmtId="43" fontId="0" fillId="0" borderId="0" xfId="0" applyNumberFormat="1" applyFill="1"/>
    <xf numFmtId="199" fontId="0" fillId="0" borderId="0" xfId="15" applyNumberFormat="1" applyFont="1"/>
    <xf numFmtId="200" fontId="0" fillId="0" borderId="0" xfId="0" applyNumberFormat="1"/>
    <xf numFmtId="10" fontId="32" fillId="0" borderId="0" xfId="15" applyNumberFormat="1" applyFont="1" applyFill="1" applyBorder="1"/>
    <xf numFmtId="0" fontId="3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7" fillId="0" borderId="0" xfId="249" applyFont="1" applyAlignment="1">
      <alignment horizontal="center"/>
    </xf>
    <xf numFmtId="0" fontId="29" fillId="0" borderId="0" xfId="249" applyAlignment="1">
      <alignment horizontal="center"/>
    </xf>
    <xf numFmtId="0" fontId="53" fillId="0" borderId="0" xfId="0" applyFont="1" applyAlignment="1">
      <alignment wrapText="1"/>
    </xf>
    <xf numFmtId="0" fontId="32" fillId="0" borderId="0" xfId="0" applyFont="1" applyAlignment="1">
      <alignment horizontal="right"/>
    </xf>
    <xf numFmtId="0" fontId="59" fillId="0" borderId="6" xfId="0" applyFont="1" applyFill="1" applyBorder="1" applyAlignment="1">
      <alignment horizontal="right" wrapText="1"/>
    </xf>
    <xf numFmtId="0" fontId="0" fillId="0" borderId="6" xfId="0" applyBorder="1" applyAlignment="1">
      <alignment horizontal="right" wrapText="1"/>
    </xf>
    <xf numFmtId="0" fontId="32" fillId="5" borderId="0" xfId="0" applyFont="1" applyFill="1" applyAlignment="1">
      <alignment horizontal="right"/>
    </xf>
    <xf numFmtId="0" fontId="32" fillId="5" borderId="0" xfId="0" applyFont="1" applyFill="1" applyAlignment="1">
      <alignment horizontal="right" wrapText="1"/>
    </xf>
    <xf numFmtId="0" fontId="0" fillId="5" borderId="0" xfId="0" applyFill="1" applyAlignment="1">
      <alignment horizontal="right" wrapText="1"/>
    </xf>
    <xf numFmtId="0" fontId="32" fillId="0" borderId="0" xfId="0" applyFont="1" applyAlignment="1">
      <alignment horizont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9" fontId="0" fillId="0" borderId="0" xfId="15" applyFont="1" applyAlignment="1">
      <alignment horizontal="right" vertical="center" wrapText="1"/>
    </xf>
    <xf numFmtId="0" fontId="42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42" fillId="0" borderId="0" xfId="0" applyFont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0" fontId="46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5" fillId="2" borderId="0" xfId="0" applyFont="1" applyFill="1" applyAlignment="1">
      <alignment horizontal="left" vertical="center" wrapText="1"/>
    </xf>
    <xf numFmtId="4" fontId="90" fillId="0" borderId="3" xfId="246" applyFont="1" applyFill="1" applyBorder="1" applyAlignment="1">
      <alignment horizontal="center"/>
    </xf>
    <xf numFmtId="4" fontId="90" fillId="0" borderId="4" xfId="246" applyFont="1" applyFill="1" applyBorder="1" applyAlignment="1">
      <alignment horizontal="center"/>
    </xf>
    <xf numFmtId="4" fontId="90" fillId="0" borderId="5" xfId="246" applyFont="1" applyFill="1" applyBorder="1" applyAlignment="1">
      <alignment horizontal="center"/>
    </xf>
    <xf numFmtId="4" fontId="91" fillId="0" borderId="16" xfId="246" applyFont="1" applyFill="1" applyBorder="1" applyAlignment="1">
      <alignment horizontal="center" vertical="center"/>
    </xf>
    <xf numFmtId="0" fontId="4" fillId="0" borderId="6" xfId="263" applyFont="1" applyBorder="1" applyAlignment="1">
      <alignment horizontal="right"/>
    </xf>
    <xf numFmtId="0" fontId="19" fillId="0" borderId="6" xfId="263" applyBorder="1" applyAlignment="1">
      <alignment horizontal="right"/>
    </xf>
    <xf numFmtId="0" fontId="104" fillId="0" borderId="0" xfId="0" applyFont="1" applyBorder="1" applyAlignment="1">
      <alignment horizontal="center" vertical="center"/>
    </xf>
  </cellXfs>
  <cellStyles count="275">
    <cellStyle name="Comma" xfId="16" builtinId="3"/>
    <cellStyle name="Comma [0]" xfId="254" builtinId="6"/>
    <cellStyle name="Currency" xfId="219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Millares [0] 2" xfId="264" xr:uid="{00000000-0005-0000-0000-0000F4000000}"/>
    <cellStyle name="Millares 2" xfId="250" xr:uid="{00000000-0005-0000-0000-0000F5000000}"/>
    <cellStyle name="Millares 3" xfId="255" xr:uid="{00000000-0005-0000-0000-0000F6000000}"/>
    <cellStyle name="Moneda 2" xfId="252" xr:uid="{00000000-0005-0000-0000-0000F8000000}"/>
    <cellStyle name="Moneda 3" xfId="248" xr:uid="{00000000-0005-0000-0000-0000F9000000}"/>
    <cellStyle name="Moneda 4" xfId="267" xr:uid="{00000000-0005-0000-0000-0000FA000000}"/>
    <cellStyle name="Moneda 5" xfId="269" xr:uid="{00000000-0005-0000-0000-0000FB000000}"/>
    <cellStyle name="Moneda 6" xfId="273" xr:uid="{00000000-0005-0000-0000-0000FC000000}"/>
    <cellStyle name="Normal" xfId="0" builtinId="0"/>
    <cellStyle name="Normal 10" xfId="266" xr:uid="{00000000-0005-0000-0000-0000FE000000}"/>
    <cellStyle name="Normal 11" xfId="270" xr:uid="{00000000-0005-0000-0000-0000FF000000}"/>
    <cellStyle name="Normal 12" xfId="272" xr:uid="{00000000-0005-0000-0000-000000010000}"/>
    <cellStyle name="Normal 2" xfId="247" xr:uid="{00000000-0005-0000-0000-000001010000}"/>
    <cellStyle name="Normal 3" xfId="246" xr:uid="{00000000-0005-0000-0000-000002010000}"/>
    <cellStyle name="Normal 4" xfId="249" xr:uid="{00000000-0005-0000-0000-000003010000}"/>
    <cellStyle name="Normal 4 2" xfId="262" xr:uid="{00000000-0005-0000-0000-000004010000}"/>
    <cellStyle name="Normal 5" xfId="253" xr:uid="{00000000-0005-0000-0000-000005010000}"/>
    <cellStyle name="Normal 6" xfId="257" xr:uid="{00000000-0005-0000-0000-000006010000}"/>
    <cellStyle name="Normal 7" xfId="259" xr:uid="{00000000-0005-0000-0000-000007010000}"/>
    <cellStyle name="Normal 8" xfId="261" xr:uid="{00000000-0005-0000-0000-000008010000}"/>
    <cellStyle name="Normal 9" xfId="263" xr:uid="{00000000-0005-0000-0000-000009010000}"/>
    <cellStyle name="Percent" xfId="15" builtinId="5"/>
    <cellStyle name="Porcentaje 2" xfId="251" xr:uid="{00000000-0005-0000-0000-00000B010000}"/>
    <cellStyle name="Porcentaje 3" xfId="256" xr:uid="{00000000-0005-0000-0000-00000C010000}"/>
    <cellStyle name="Porcentaje 4" xfId="258" xr:uid="{00000000-0005-0000-0000-00000D010000}"/>
    <cellStyle name="Porcentaje 5" xfId="260" xr:uid="{00000000-0005-0000-0000-00000E010000}"/>
    <cellStyle name="Porcentaje 6" xfId="265" xr:uid="{00000000-0005-0000-0000-00000F010000}"/>
    <cellStyle name="Porcentaje 7" xfId="268" xr:uid="{00000000-0005-0000-0000-000010010000}"/>
    <cellStyle name="Porcentaje 8" xfId="271" xr:uid="{00000000-0005-0000-0000-000011010000}"/>
    <cellStyle name="Porcentaje 9" xfId="274" xr:uid="{00000000-0005-0000-0000-000012010000}"/>
  </cellStyles>
  <dxfs count="27"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ill>
        <patternFill>
          <bgColor rgb="FFFFFF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6" tint="0.39994506668294322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1208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133350</xdr:rowOff>
    </xdr:from>
    <xdr:to>
      <xdr:col>1</xdr:col>
      <xdr:colOff>1143</xdr:colOff>
      <xdr:row>1</xdr:row>
      <xdr:rowOff>136017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41850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133350</xdr:rowOff>
    </xdr:from>
    <xdr:to>
      <xdr:col>1</xdr:col>
      <xdr:colOff>1143</xdr:colOff>
      <xdr:row>1</xdr:row>
      <xdr:rowOff>136017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41850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409575</xdr:colOff>
      <xdr:row>1</xdr:row>
      <xdr:rowOff>133350</xdr:rowOff>
    </xdr:from>
    <xdr:to>
      <xdr:col>4</xdr:col>
      <xdr:colOff>410718</xdr:colOff>
      <xdr:row>1</xdr:row>
      <xdr:rowOff>136017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64375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409575</xdr:colOff>
      <xdr:row>1</xdr:row>
      <xdr:rowOff>133350</xdr:rowOff>
    </xdr:from>
    <xdr:to>
      <xdr:col>4</xdr:col>
      <xdr:colOff>410718</xdr:colOff>
      <xdr:row>1</xdr:row>
      <xdr:rowOff>136017</xdr:rowOff>
    </xdr:to>
    <xdr:pic>
      <xdr:nvPicPr>
        <xdr:cNvPr id="5" name="Picture 13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64375" y="323850"/>
          <a:ext cx="1143" cy="2667"/>
        </a:xfrm>
        <a:prstGeom prst="rect">
          <a:avLst/>
        </a:prstGeom>
        <a:noFill/>
      </xdr:spPr>
    </xdr:pic>
    <xdr:clientData/>
  </xdr:twoCellAnchor>
  <xdr:twoCellAnchor>
    <xdr:from>
      <xdr:col>1</xdr:col>
      <xdr:colOff>408610</xdr:colOff>
      <xdr:row>1</xdr:row>
      <xdr:rowOff>36584</xdr:rowOff>
    </xdr:from>
    <xdr:to>
      <xdr:col>3</xdr:col>
      <xdr:colOff>368953</xdr:colOff>
      <xdr:row>3</xdr:row>
      <xdr:rowOff>169934</xdr:rowOff>
    </xdr:to>
    <xdr:pic>
      <xdr:nvPicPr>
        <xdr:cNvPr id="6" name="Picture 1" descr="Logo Amco final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050460" y="227084"/>
          <a:ext cx="950943" cy="501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15</xdr:col>
      <xdr:colOff>355600</xdr:colOff>
      <xdr:row>167</xdr:row>
      <xdr:rowOff>12702</xdr:rowOff>
    </xdr:to>
    <xdr:sp macro="" textlink="">
      <xdr:nvSpPr>
        <xdr:cNvPr id="7" name="AutoShape 1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11036300" y="23615650"/>
          <a:ext cx="4889500" cy="7219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 editAs="oneCell">
    <xdr:from>
      <xdr:col>0</xdr:col>
      <xdr:colOff>3494839</xdr:colOff>
      <xdr:row>0</xdr:row>
      <xdr:rowOff>0</xdr:rowOff>
    </xdr:from>
    <xdr:to>
      <xdr:col>0</xdr:col>
      <xdr:colOff>4640747</xdr:colOff>
      <xdr:row>4</xdr:row>
      <xdr:rowOff>173933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4839" y="0"/>
          <a:ext cx="1145908" cy="923233"/>
        </a:xfrm>
        <a:prstGeom prst="rect">
          <a:avLst/>
        </a:prstGeom>
      </xdr:spPr>
    </xdr:pic>
    <xdr:clientData/>
  </xdr:twoCellAnchor>
  <xdr:twoCellAnchor editAs="oneCell">
    <xdr:from>
      <xdr:col>6</xdr:col>
      <xdr:colOff>386096</xdr:colOff>
      <xdr:row>118</xdr:row>
      <xdr:rowOff>89623</xdr:rowOff>
    </xdr:from>
    <xdr:to>
      <xdr:col>12</xdr:col>
      <xdr:colOff>258331</xdr:colOff>
      <xdr:row>162</xdr:row>
      <xdr:rowOff>138766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5446" y="21863773"/>
          <a:ext cx="4406135" cy="8177143"/>
        </a:xfrm>
        <a:prstGeom prst="rect">
          <a:avLst/>
        </a:prstGeom>
      </xdr:spPr>
    </xdr:pic>
    <xdr:clientData/>
  </xdr:twoCellAnchor>
  <xdr:twoCellAnchor editAs="oneCell">
    <xdr:from>
      <xdr:col>8</xdr:col>
      <xdr:colOff>474868</xdr:colOff>
      <xdr:row>48</xdr:row>
      <xdr:rowOff>123239</xdr:rowOff>
    </xdr:from>
    <xdr:to>
      <xdr:col>35</xdr:col>
      <xdr:colOff>483703</xdr:colOff>
      <xdr:row>115</xdr:row>
      <xdr:rowOff>150975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55518" y="8994189"/>
          <a:ext cx="20411385" cy="123784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133350</xdr:rowOff>
    </xdr:from>
    <xdr:to>
      <xdr:col>1</xdr:col>
      <xdr:colOff>1143</xdr:colOff>
      <xdr:row>1</xdr:row>
      <xdr:rowOff>136017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E4A0971C-53EB-2B40-ABC9-DA8C597E9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86200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133350</xdr:rowOff>
    </xdr:from>
    <xdr:to>
      <xdr:col>1</xdr:col>
      <xdr:colOff>1143</xdr:colOff>
      <xdr:row>1</xdr:row>
      <xdr:rowOff>136017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BB8F4A85-4568-1344-B438-E1A785A63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86200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409575</xdr:colOff>
      <xdr:row>1</xdr:row>
      <xdr:rowOff>133350</xdr:rowOff>
    </xdr:from>
    <xdr:to>
      <xdr:col>4</xdr:col>
      <xdr:colOff>410718</xdr:colOff>
      <xdr:row>1</xdr:row>
      <xdr:rowOff>136017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1124BE33-7724-E043-ADDE-8568F334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10325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409575</xdr:colOff>
      <xdr:row>1</xdr:row>
      <xdr:rowOff>133350</xdr:rowOff>
    </xdr:from>
    <xdr:to>
      <xdr:col>4</xdr:col>
      <xdr:colOff>410718</xdr:colOff>
      <xdr:row>1</xdr:row>
      <xdr:rowOff>136017</xdr:rowOff>
    </xdr:to>
    <xdr:pic>
      <xdr:nvPicPr>
        <xdr:cNvPr id="5" name="Picture 13">
          <a:extLst>
            <a:ext uri="{FF2B5EF4-FFF2-40B4-BE49-F238E27FC236}">
              <a16:creationId xmlns:a16="http://schemas.microsoft.com/office/drawing/2014/main" id="{CEE5D391-3D42-A743-A53D-67946E041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10325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751417</xdr:colOff>
      <xdr:row>0</xdr:row>
      <xdr:rowOff>0</xdr:rowOff>
    </xdr:from>
    <xdr:to>
      <xdr:col>12</xdr:col>
      <xdr:colOff>104203</xdr:colOff>
      <xdr:row>3</xdr:row>
      <xdr:rowOff>25400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D5427C-906D-3A4C-88E5-4E45D1E63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6967" y="0"/>
          <a:ext cx="3512036" cy="5905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3</xdr:row>
      <xdr:rowOff>169332</xdr:rowOff>
    </xdr:from>
    <xdr:to>
      <xdr:col>27</xdr:col>
      <xdr:colOff>646563</xdr:colOff>
      <xdr:row>28</xdr:row>
      <xdr:rowOff>59531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0F7DFB-1CF7-CE4C-B158-E1BAE9B8C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0900" y="728132"/>
          <a:ext cx="17429613" cy="4512999"/>
        </a:xfrm>
        <a:prstGeom prst="rect">
          <a:avLst/>
        </a:prstGeom>
      </xdr:spPr>
    </xdr:pic>
    <xdr:clientData/>
  </xdr:twoCellAnchor>
  <xdr:twoCellAnchor editAs="oneCell">
    <xdr:from>
      <xdr:col>7</xdr:col>
      <xdr:colOff>112976</xdr:colOff>
      <xdr:row>78</xdr:row>
      <xdr:rowOff>101336</xdr:rowOff>
    </xdr:from>
    <xdr:to>
      <xdr:col>13</xdr:col>
      <xdr:colOff>654660</xdr:colOff>
      <xdr:row>129</xdr:row>
      <xdr:rowOff>169201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0FA9C77-681E-314D-A0C5-BFDCF3F65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8526" y="14363436"/>
          <a:ext cx="5513734" cy="972621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.MUNOZ/Desktop/Proyecto%20Lagunilla/160428-Modelo%20Lagunilla%20-%20Cop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.munoz/AppData/Local/Microsoft/Windows/INetCache/Content.Outlook/XOUVTRFO/180214%20PRESUPUESTO%20NOVAZUL%20(00000003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aquel%20Mu&#241;oz\Proyecto%20Avante-Las%20Lajas\20181201%20Presupuesto%20Infra%20Avan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is Financiero "/>
      <sheetName val="GANT"/>
      <sheetName val="Flujo de caja"/>
      <sheetName val="Flujo de caja inflado"/>
      <sheetName val="Costeo"/>
      <sheetName val="Cuadro de areas"/>
      <sheetName val="Ingresos"/>
      <sheetName val="Ingresos2"/>
      <sheetName val="Deuda"/>
      <sheetName val="Dashboard"/>
      <sheetName val="Presupuesto Lagunilla"/>
      <sheetName val="Planilla"/>
      <sheetName val="Resumen"/>
    </sheetNames>
    <sheetDataSet>
      <sheetData sheetId="0" refreshError="1"/>
      <sheetData sheetId="1"/>
      <sheetData sheetId="2"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210087.56000596436</v>
          </cell>
          <cell r="AB12">
            <v>210087.56000596436</v>
          </cell>
          <cell r="AC12">
            <v>210087.56000596436</v>
          </cell>
          <cell r="AD12">
            <v>210087.56000596436</v>
          </cell>
          <cell r="AE12">
            <v>210087.56000596436</v>
          </cell>
          <cell r="AF12">
            <v>210087.56000596436</v>
          </cell>
          <cell r="AG12">
            <v>210087.56000596436</v>
          </cell>
          <cell r="AH12">
            <v>210087.56000596436</v>
          </cell>
          <cell r="AI12">
            <v>210087.56000596436</v>
          </cell>
          <cell r="AJ12">
            <v>210087.56000596436</v>
          </cell>
          <cell r="AK12">
            <v>210087.56000596436</v>
          </cell>
          <cell r="AL12">
            <v>210087.56000596436</v>
          </cell>
          <cell r="AM12">
            <v>210087.56000596436</v>
          </cell>
          <cell r="AN12">
            <v>210087.56000596436</v>
          </cell>
          <cell r="AO12">
            <v>210087.56000596436</v>
          </cell>
          <cell r="AP12">
            <v>210087.56000596436</v>
          </cell>
          <cell r="AQ12">
            <v>210087.56000596436</v>
          </cell>
          <cell r="AR12">
            <v>210087.56000596436</v>
          </cell>
          <cell r="AS12">
            <v>210087.56000596436</v>
          </cell>
          <cell r="AT12">
            <v>210087.56000596436</v>
          </cell>
          <cell r="AU12">
            <v>210087.56000596436</v>
          </cell>
          <cell r="AV12">
            <v>210087.56000596436</v>
          </cell>
          <cell r="AW12">
            <v>210087.56000596436</v>
          </cell>
          <cell r="AX12">
            <v>210087.56000596436</v>
          </cell>
          <cell r="AY12">
            <v>210087.56000596436</v>
          </cell>
          <cell r="AZ12">
            <v>210087.56000596436</v>
          </cell>
          <cell r="BA12">
            <v>210087.56000596436</v>
          </cell>
          <cell r="BB12">
            <v>210087.56000596436</v>
          </cell>
          <cell r="BC12">
            <v>210087.56000596436</v>
          </cell>
          <cell r="BD12">
            <v>210087.56000596436</v>
          </cell>
          <cell r="BE12">
            <v>210087.56000596436</v>
          </cell>
          <cell r="BF12">
            <v>210087.56000596436</v>
          </cell>
          <cell r="BG12">
            <v>210087.56000596436</v>
          </cell>
          <cell r="BH12">
            <v>210087.56000596436</v>
          </cell>
          <cell r="BI12">
            <v>210087.56000596436</v>
          </cell>
          <cell r="BJ12">
            <v>210087.56000596436</v>
          </cell>
          <cell r="BK12">
            <v>210087.56000596436</v>
          </cell>
          <cell r="BL12">
            <v>210087.56000596436</v>
          </cell>
          <cell r="BM12">
            <v>210087.56000596436</v>
          </cell>
          <cell r="BN12">
            <v>210087.56000596436</v>
          </cell>
          <cell r="BO12">
            <v>210087.56000596436</v>
          </cell>
          <cell r="BP12">
            <v>210087.56000596436</v>
          </cell>
          <cell r="BQ12">
            <v>210087.56000596436</v>
          </cell>
          <cell r="BR12">
            <v>210087.56000596436</v>
          </cell>
          <cell r="BS12">
            <v>210087.56000596436</v>
          </cell>
          <cell r="BT12">
            <v>210087.56000596436</v>
          </cell>
          <cell r="BU12">
            <v>210087.56000596436</v>
          </cell>
          <cell r="BV12">
            <v>210087.56000596436</v>
          </cell>
          <cell r="BW12">
            <v>210087.56000596436</v>
          </cell>
          <cell r="BX12">
            <v>210087.56000596436</v>
          </cell>
          <cell r="BY12">
            <v>210087.56000596436</v>
          </cell>
        </row>
      </sheetData>
      <sheetData sheetId="3" refreshError="1"/>
      <sheetData sheetId="4">
        <row r="9">
          <cell r="C9">
            <v>1751365.85</v>
          </cell>
        </row>
      </sheetData>
      <sheetData sheetId="5" refreshError="1"/>
      <sheetData sheetId="6" refreshError="1"/>
      <sheetData sheetId="7" refreshError="1"/>
      <sheetData sheetId="8">
        <row r="2">
          <cell r="B2">
            <v>7.0000000000000007E-2</v>
          </cell>
        </row>
        <row r="18">
          <cell r="B18">
            <v>6.9999992847442627E-2</v>
          </cell>
          <cell r="C18">
            <v>6.9999992847442627E-2</v>
          </cell>
          <cell r="D18">
            <v>6.9999992847442627E-2</v>
          </cell>
          <cell r="E18">
            <v>6.9999992847442627E-2</v>
          </cell>
          <cell r="F18">
            <v>6.9999992847442627E-2</v>
          </cell>
          <cell r="G18">
            <v>6.9999992847442627E-2</v>
          </cell>
          <cell r="H18">
            <v>6.9999992847442627E-2</v>
          </cell>
          <cell r="I18">
            <v>6.9999992847442627E-2</v>
          </cell>
          <cell r="J18">
            <v>6.9999992847442627E-2</v>
          </cell>
          <cell r="K18">
            <v>6.9999992847442627E-2</v>
          </cell>
          <cell r="L18">
            <v>6.9999992847442627E-2</v>
          </cell>
          <cell r="M18">
            <v>6.9999992847442627E-2</v>
          </cell>
          <cell r="N18">
            <v>6.9999992847442627E-2</v>
          </cell>
          <cell r="O18">
            <v>6.9999992847442627E-2</v>
          </cell>
          <cell r="P18">
            <v>6.9999992847442627E-2</v>
          </cell>
          <cell r="Q18">
            <v>6.9999992847442627E-2</v>
          </cell>
          <cell r="R18">
            <v>6.9999992847442627E-2</v>
          </cell>
          <cell r="S18">
            <v>17828.571428571428</v>
          </cell>
          <cell r="T18">
            <v>35657.142857142855</v>
          </cell>
          <cell r="U18">
            <v>53485.714285714283</v>
          </cell>
          <cell r="V18">
            <v>71314.28571428571</v>
          </cell>
          <cell r="W18">
            <v>89142.85714285713</v>
          </cell>
          <cell r="X18">
            <v>106971.42857142855</v>
          </cell>
          <cell r="Y18">
            <v>124799.99999999997</v>
          </cell>
          <cell r="Z18">
            <v>124799.99999999997</v>
          </cell>
          <cell r="AA18">
            <v>124799.99999999997</v>
          </cell>
          <cell r="AB18">
            <v>124799.99999999997</v>
          </cell>
          <cell r="AC18">
            <v>124799.99999999997</v>
          </cell>
          <cell r="AD18">
            <v>124799.99999999997</v>
          </cell>
          <cell r="AE18">
            <v>124799.99999999997</v>
          </cell>
          <cell r="AF18">
            <v>124799.99999999997</v>
          </cell>
          <cell r="AG18">
            <v>124799.99999999997</v>
          </cell>
          <cell r="AH18">
            <v>124799.99999999997</v>
          </cell>
          <cell r="AI18">
            <v>124799.99999999997</v>
          </cell>
          <cell r="AJ18">
            <v>124799.99999999997</v>
          </cell>
          <cell r="AK18">
            <v>124799.99999999997</v>
          </cell>
          <cell r="AL18">
            <v>124799.99999999997</v>
          </cell>
          <cell r="AM18">
            <v>124799.99999999997</v>
          </cell>
          <cell r="AN18">
            <v>124799.99999999997</v>
          </cell>
          <cell r="AO18">
            <v>124799.99999999997</v>
          </cell>
          <cell r="AP18">
            <v>124799.99999999997</v>
          </cell>
          <cell r="AQ18">
            <v>124799.99999999997</v>
          </cell>
          <cell r="AR18">
            <v>124799.99999999997</v>
          </cell>
          <cell r="AS18">
            <v>124799.99999999997</v>
          </cell>
          <cell r="AT18">
            <v>124799.99999999997</v>
          </cell>
          <cell r="AU18">
            <v>124799.99999999997</v>
          </cell>
          <cell r="AV18">
            <v>124799.99999999997</v>
          </cell>
          <cell r="AW18">
            <v>124799.99999999997</v>
          </cell>
          <cell r="AX18">
            <v>124799.99999999997</v>
          </cell>
          <cell r="AY18">
            <v>124799.99999999997</v>
          </cell>
          <cell r="AZ18">
            <v>124799.99999999997</v>
          </cell>
          <cell r="BA18">
            <v>124799.99999999997</v>
          </cell>
          <cell r="BB18">
            <v>124799.99999999997</v>
          </cell>
          <cell r="BC18">
            <v>124799.99999999997</v>
          </cell>
          <cell r="BD18">
            <v>124799.99999999997</v>
          </cell>
          <cell r="BE18">
            <v>124799.99999999997</v>
          </cell>
          <cell r="BF18">
            <v>124799.99999999997</v>
          </cell>
          <cell r="BG18">
            <v>124799.99999999997</v>
          </cell>
          <cell r="BH18">
            <v>124799.99999999997</v>
          </cell>
          <cell r="BI18">
            <v>124799.99999999997</v>
          </cell>
          <cell r="BJ18">
            <v>124799.99999999997</v>
          </cell>
          <cell r="BK18">
            <v>124799.99999999997</v>
          </cell>
          <cell r="BL18">
            <v>124799.99999999997</v>
          </cell>
          <cell r="BM18">
            <v>124799.99999999997</v>
          </cell>
          <cell r="BN18">
            <v>124799.99999999997</v>
          </cell>
          <cell r="BO18">
            <v>124799.99999999997</v>
          </cell>
          <cell r="BP18">
            <v>124799.99999999997</v>
          </cell>
          <cell r="BQ18">
            <v>124799.99999999997</v>
          </cell>
          <cell r="BR18">
            <v>106971.42857142855</v>
          </cell>
          <cell r="BS18">
            <v>89142.85714285713</v>
          </cell>
          <cell r="BT18">
            <v>71314.28571428571</v>
          </cell>
          <cell r="BU18">
            <v>53485.714285714283</v>
          </cell>
          <cell r="BV18">
            <v>35657.142857142855</v>
          </cell>
          <cell r="BW18">
            <v>17828.571428571428</v>
          </cell>
        </row>
      </sheetData>
      <sheetData sheetId="9">
        <row r="14">
          <cell r="C14">
            <v>0.05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26ene"/>
      <sheetName val="Muros"/>
      <sheetName val="Cant DEHC 24ene"/>
      <sheetName val="Infraestructura DEHC"/>
      <sheetName val="PTARs"/>
    </sheetNames>
    <sheetDataSet>
      <sheetData sheetId="0" refreshError="1"/>
      <sheetData sheetId="1">
        <row r="22">
          <cell r="G22">
            <v>260443.14932375442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0"/>
      <sheetName val="Avante 26-11-18"/>
      <sheetName val="Avante 10-12-18"/>
      <sheetName val="Quarzo"/>
      <sheetName val="Cuadro de areas"/>
    </sheetNames>
    <sheetDataSet>
      <sheetData sheetId="0"/>
      <sheetData sheetId="1"/>
      <sheetData sheetId="2"/>
      <sheetData sheetId="3">
        <row r="148">
          <cell r="E148">
            <v>286780.50304943108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K89"/>
  <sheetViews>
    <sheetView showGridLines="0" topLeftCell="B20" zoomScale="120" zoomScaleNormal="120" workbookViewId="0">
      <selection activeCell="D29" sqref="D29"/>
    </sheetView>
  </sheetViews>
  <sheetFormatPr defaultColWidth="11" defaultRowHeight="15" x14ac:dyDescent="0.25"/>
  <cols>
    <col min="1" max="1" width="1.125" style="217" customWidth="1"/>
    <col min="2" max="2" width="15.625" style="217" customWidth="1"/>
    <col min="3" max="3" width="19.875" style="217" customWidth="1"/>
    <col min="4" max="4" width="13.125" style="217" customWidth="1"/>
    <col min="5" max="5" width="11.375" style="217" customWidth="1"/>
    <col min="6" max="6" width="10.625" style="217" hidden="1" customWidth="1"/>
    <col min="7" max="7" width="3.625" style="217" customWidth="1"/>
    <col min="8" max="8" width="28.5" style="217" bestFit="1" customWidth="1"/>
    <col min="9" max="9" width="10.625" style="217" bestFit="1" customWidth="1"/>
    <col min="10" max="10" width="8.25" style="217" bestFit="1" customWidth="1"/>
    <col min="11" max="11" width="5.75" style="217" bestFit="1" customWidth="1"/>
    <col min="12" max="12" width="10" style="217" bestFit="1" customWidth="1"/>
    <col min="13" max="13" width="3.875" style="217" bestFit="1" customWidth="1"/>
    <col min="14" max="14" width="9.125" style="217" bestFit="1" customWidth="1"/>
    <col min="15" max="15" width="9.875" style="217" bestFit="1" customWidth="1"/>
    <col min="16" max="16" width="5.125" style="217" bestFit="1" customWidth="1"/>
    <col min="17" max="18" width="11.125" style="217" bestFit="1" customWidth="1"/>
    <col min="19" max="19" width="11.625" style="217" bestFit="1" customWidth="1"/>
    <col min="20" max="16384" width="11" style="217"/>
  </cols>
  <sheetData>
    <row r="2" spans="2:13" x14ac:dyDescent="0.25">
      <c r="B2" s="216" t="s">
        <v>223</v>
      </c>
      <c r="C2" s="216"/>
      <c r="D2" s="216"/>
      <c r="E2" s="216"/>
      <c r="F2" s="216"/>
      <c r="G2" s="216"/>
      <c r="H2" s="216"/>
      <c r="I2" s="216"/>
      <c r="J2" s="216"/>
    </row>
    <row r="3" spans="2:13" x14ac:dyDescent="0.25">
      <c r="B3" s="218" t="s">
        <v>725</v>
      </c>
      <c r="C3" s="218"/>
      <c r="D3" s="218"/>
      <c r="E3" s="218"/>
      <c r="F3" s="218"/>
      <c r="G3" s="218"/>
      <c r="H3" s="218"/>
      <c r="I3" s="218"/>
      <c r="J3" s="218"/>
    </row>
    <row r="4" spans="2:13" x14ac:dyDescent="0.25">
      <c r="B4" s="219" t="s">
        <v>224</v>
      </c>
      <c r="C4" s="219"/>
      <c r="D4" s="219"/>
      <c r="E4" s="219"/>
      <c r="F4" s="219"/>
      <c r="G4" s="219"/>
      <c r="H4" s="219"/>
      <c r="I4" s="219"/>
      <c r="J4" s="219"/>
    </row>
    <row r="5" spans="2:13" x14ac:dyDescent="0.25">
      <c r="C5" s="220"/>
      <c r="D5" s="220"/>
      <c r="E5" s="220"/>
      <c r="F5" s="220"/>
      <c r="G5" s="220"/>
      <c r="H5" s="220"/>
      <c r="I5" s="220"/>
      <c r="J5" s="220"/>
    </row>
    <row r="6" spans="2:13" x14ac:dyDescent="0.25">
      <c r="B6" s="221"/>
      <c r="C6" s="222"/>
      <c r="D6" s="222"/>
      <c r="E6" s="222"/>
      <c r="F6" s="222"/>
      <c r="G6" s="222"/>
    </row>
    <row r="7" spans="2:13" x14ac:dyDescent="0.25">
      <c r="B7" s="221"/>
      <c r="C7" s="222"/>
      <c r="D7" s="222"/>
      <c r="E7" s="222"/>
      <c r="F7" s="222"/>
      <c r="G7" s="222"/>
    </row>
    <row r="8" spans="2:13" x14ac:dyDescent="0.25">
      <c r="B8" s="223" t="s">
        <v>225</v>
      </c>
      <c r="C8" s="224"/>
      <c r="D8" s="222"/>
      <c r="E8" s="222"/>
      <c r="F8" s="222"/>
      <c r="G8" s="222"/>
      <c r="H8" s="223" t="s">
        <v>226</v>
      </c>
      <c r="I8" s="222"/>
    </row>
    <row r="9" spans="2:13" x14ac:dyDescent="0.25">
      <c r="B9" s="222"/>
      <c r="C9" s="222"/>
      <c r="D9" s="222"/>
      <c r="E9" s="222"/>
      <c r="F9" s="222"/>
      <c r="G9" s="222"/>
      <c r="H9" s="222"/>
      <c r="I9" s="225"/>
      <c r="L9" s="588"/>
    </row>
    <row r="10" spans="2:13" x14ac:dyDescent="0.25">
      <c r="B10" s="222" t="s">
        <v>227</v>
      </c>
      <c r="C10" s="222"/>
      <c r="D10" s="226">
        <f>Costeo!C8</f>
        <v>53.281671424719924</v>
      </c>
      <c r="E10" s="683"/>
      <c r="F10" s="222"/>
      <c r="G10" s="222"/>
      <c r="H10" s="222" t="s">
        <v>228</v>
      </c>
      <c r="I10" s="227">
        <f>'Cuadro de areas'!B4</f>
        <v>28152.27</v>
      </c>
    </row>
    <row r="11" spans="2:13" ht="15.75" x14ac:dyDescent="0.25">
      <c r="B11" s="222" t="s">
        <v>229</v>
      </c>
      <c r="C11" s="222"/>
      <c r="D11" s="226">
        <f>Costeo!C9</f>
        <v>1500000</v>
      </c>
      <c r="E11" s="683">
        <f>+D11/$D$17</f>
        <v>0.12134280383485094</v>
      </c>
      <c r="F11" s="588"/>
      <c r="G11" s="287"/>
      <c r="H11" s="589" t="s">
        <v>742</v>
      </c>
      <c r="I11" s="227">
        <f>Costeo!C13</f>
        <v>13754.86</v>
      </c>
    </row>
    <row r="12" spans="2:13" ht="15.75" x14ac:dyDescent="0.25">
      <c r="B12" s="589" t="s">
        <v>738</v>
      </c>
      <c r="C12" s="222"/>
      <c r="D12" s="226">
        <f>Costeo!$C$51</f>
        <v>2126409.0550935101</v>
      </c>
      <c r="E12" s="683">
        <f>+D12/$D$17</f>
        <v>0.17201629122990836</v>
      </c>
      <c r="F12" s="588"/>
      <c r="G12" s="287"/>
      <c r="H12" s="222" t="s">
        <v>230</v>
      </c>
      <c r="I12" s="229">
        <f>I11/I10</f>
        <v>0.4885879540086821</v>
      </c>
    </row>
    <row r="13" spans="2:13" ht="15.75" x14ac:dyDescent="0.25">
      <c r="B13" s="589" t="s">
        <v>739</v>
      </c>
      <c r="C13" s="222"/>
      <c r="D13" s="226">
        <f>Costeo!$H$12</f>
        <v>48139.210674796741</v>
      </c>
      <c r="E13" s="683">
        <f t="shared" ref="E13:E16" si="0">+D13/$D$17</f>
        <v>3.894231198450949E-3</v>
      </c>
      <c r="F13" s="588"/>
      <c r="G13" s="287"/>
      <c r="H13" s="410" t="s">
        <v>578</v>
      </c>
      <c r="I13" s="226">
        <f>AVERAGE(Costeo!D111,Costeo!D79,Costeo!D95)</f>
        <v>771.19616881144748</v>
      </c>
    </row>
    <row r="14" spans="2:13" ht="15.75" x14ac:dyDescent="0.25">
      <c r="B14" s="410" t="s">
        <v>577</v>
      </c>
      <c r="C14" s="231"/>
      <c r="D14" s="226">
        <f>Costeo!$C$73+Costeo!$C$105+Costeo!C89</f>
        <v>6640004</v>
      </c>
      <c r="E14" s="683">
        <f t="shared" si="0"/>
        <v>0.53714446855641707</v>
      </c>
      <c r="F14" s="588"/>
      <c r="G14" s="287"/>
      <c r="H14" s="410" t="s">
        <v>580</v>
      </c>
      <c r="I14" s="275">
        <f>AVERAGE(Ingresos!$C$6,Ingresos!$C$14,Ingresos!G6)</f>
        <v>108.02666666666666</v>
      </c>
      <c r="J14" s="276" t="s">
        <v>51</v>
      </c>
      <c r="L14" s="370"/>
    </row>
    <row r="15" spans="2:13" ht="15.75" x14ac:dyDescent="0.25">
      <c r="B15" s="533" t="s">
        <v>660</v>
      </c>
      <c r="C15" s="231"/>
      <c r="D15" s="226">
        <f>Costeo!$G$78</f>
        <v>335783.11106047744</v>
      </c>
      <c r="E15" s="683">
        <f t="shared" si="0"/>
        <v>2.7163242784311654E-2</v>
      </c>
      <c r="F15" s="588"/>
      <c r="G15" s="287"/>
      <c r="H15" s="410" t="s">
        <v>579</v>
      </c>
      <c r="I15" s="411">
        <f>Ingresos!C24</f>
        <v>123</v>
      </c>
      <c r="J15" s="524" t="s">
        <v>317</v>
      </c>
    </row>
    <row r="16" spans="2:13" ht="15.75" x14ac:dyDescent="0.25">
      <c r="B16" s="222" t="s">
        <v>231</v>
      </c>
      <c r="C16" s="222"/>
      <c r="D16" s="260">
        <f>Costeo!$I$70+Costeo!$H$64+Costeo!$H$54</f>
        <v>1711337.112967303</v>
      </c>
      <c r="E16" s="683">
        <f t="shared" si="0"/>
        <v>0.13843896239606107</v>
      </c>
      <c r="F16" s="287"/>
      <c r="G16" s="287"/>
      <c r="H16" s="222"/>
      <c r="I16" s="227"/>
      <c r="L16" s="371"/>
      <c r="M16" s="366"/>
    </row>
    <row r="17" spans="2:17" x14ac:dyDescent="0.25">
      <c r="B17" s="251" t="s">
        <v>272</v>
      </c>
      <c r="C17" s="262"/>
      <c r="D17" s="261">
        <f>SUM(D11:D16)</f>
        <v>12361672.489796087</v>
      </c>
      <c r="E17" s="228">
        <f>SUM(E11:E16)</f>
        <v>1</v>
      </c>
      <c r="F17" s="233"/>
      <c r="G17" s="233"/>
      <c r="H17" s="222"/>
      <c r="I17" s="225"/>
    </row>
    <row r="18" spans="2:17" x14ac:dyDescent="0.25">
      <c r="B18" s="222"/>
      <c r="C18" s="231"/>
      <c r="D18" s="226"/>
      <c r="E18" s="228"/>
      <c r="F18" s="233"/>
      <c r="G18" s="233"/>
      <c r="H18" s="234" t="s">
        <v>233</v>
      </c>
      <c r="I18" s="225"/>
      <c r="J18" s="222"/>
    </row>
    <row r="19" spans="2:17" x14ac:dyDescent="0.25">
      <c r="B19" s="222"/>
      <c r="C19" s="222"/>
      <c r="D19" s="226"/>
      <c r="E19" s="226"/>
      <c r="F19" s="230"/>
      <c r="G19" s="230"/>
      <c r="H19" s="222"/>
      <c r="I19" s="235"/>
      <c r="J19" s="222"/>
    </row>
    <row r="20" spans="2:17" x14ac:dyDescent="0.25">
      <c r="B20" s="223" t="s">
        <v>232</v>
      </c>
      <c r="C20" s="224"/>
      <c r="D20" s="226"/>
      <c r="E20" s="226"/>
      <c r="F20" s="372"/>
      <c r="G20" s="372"/>
      <c r="H20" s="222" t="s">
        <v>234</v>
      </c>
      <c r="I20" s="601">
        <f>D11</f>
        <v>1500000</v>
      </c>
      <c r="J20" s="237"/>
    </row>
    <row r="21" spans="2:17" x14ac:dyDescent="0.25">
      <c r="B21" s="223"/>
      <c r="C21" s="224"/>
      <c r="D21" s="226"/>
      <c r="E21" s="226"/>
      <c r="F21" s="222"/>
      <c r="G21" s="222"/>
      <c r="H21" s="589" t="s">
        <v>738</v>
      </c>
      <c r="I21" s="601">
        <f>Costeo!$C$51-Costeo!$C$42</f>
        <v>2089172.8700839477</v>
      </c>
      <c r="J21" s="237"/>
    </row>
    <row r="22" spans="2:17" ht="15.75" x14ac:dyDescent="0.25">
      <c r="B22" s="361" t="s">
        <v>88</v>
      </c>
      <c r="C22" s="263"/>
      <c r="D22" s="261"/>
      <c r="E22" s="236"/>
      <c r="F22" s="222"/>
      <c r="G22" s="222"/>
      <c r="H22" s="589" t="s">
        <v>739</v>
      </c>
      <c r="I22" s="601">
        <f>Costeo!$C$42+Costeo!$H$12</f>
        <v>85375.395684359217</v>
      </c>
      <c r="J22" s="237"/>
    </row>
    <row r="23" spans="2:17" ht="15.75" x14ac:dyDescent="0.25">
      <c r="B23" s="251"/>
      <c r="C23" s="263"/>
      <c r="D23" s="261"/>
      <c r="F23" s="222"/>
      <c r="G23" s="222"/>
      <c r="H23" s="410" t="str">
        <f>B15</f>
        <v>Gastos Financieros y gastos legales</v>
      </c>
      <c r="I23" s="601">
        <f>D15</f>
        <v>335783.11106047744</v>
      </c>
      <c r="J23" s="237"/>
    </row>
    <row r="24" spans="2:17" ht="15.75" x14ac:dyDescent="0.25">
      <c r="B24" s="251" t="s">
        <v>646</v>
      </c>
      <c r="C24" s="251"/>
      <c r="D24" s="363">
        <f>SUM(D25:D26)</f>
        <v>10589</v>
      </c>
      <c r="E24" s="363" t="s">
        <v>581</v>
      </c>
      <c r="F24" s="222"/>
      <c r="G24" s="222"/>
      <c r="H24" s="250" t="s">
        <v>88</v>
      </c>
      <c r="I24" s="601">
        <f>D14</f>
        <v>6640004</v>
      </c>
      <c r="J24" s="240"/>
    </row>
    <row r="25" spans="2:17" x14ac:dyDescent="0.25">
      <c r="B25" s="629" t="s">
        <v>760</v>
      </c>
      <c r="C25" s="222"/>
      <c r="D25" s="236">
        <f>Ingresos!$C$7</f>
        <v>5469</v>
      </c>
      <c r="E25" s="413">
        <f>Costeo!C69</f>
        <v>50</v>
      </c>
      <c r="F25" s="222"/>
      <c r="G25" s="222"/>
      <c r="H25" s="524" t="s">
        <v>644</v>
      </c>
      <c r="I25" s="601">
        <f>D16</f>
        <v>1711337.112967303</v>
      </c>
      <c r="J25" s="237"/>
    </row>
    <row r="26" spans="2:17" x14ac:dyDescent="0.25">
      <c r="B26" s="633" t="s">
        <v>773</v>
      </c>
      <c r="C26" s="222"/>
      <c r="D26" s="236">
        <f>Ingresos!$C$15</f>
        <v>5120</v>
      </c>
      <c r="E26" s="413">
        <f>Costeo!C101</f>
        <v>40</v>
      </c>
      <c r="F26" s="222"/>
      <c r="G26" s="222"/>
      <c r="J26" s="222"/>
    </row>
    <row r="27" spans="2:17" x14ac:dyDescent="0.25">
      <c r="B27" s="633" t="s">
        <v>772</v>
      </c>
      <c r="C27" s="222"/>
      <c r="D27" s="236">
        <f>Ingresos!$G$7</f>
        <v>2861.1</v>
      </c>
      <c r="E27" s="413">
        <v>33</v>
      </c>
      <c r="F27" s="222"/>
      <c r="G27" s="222"/>
      <c r="H27" s="266" t="s">
        <v>273</v>
      </c>
      <c r="I27" s="602">
        <f>SUM(I20:I25)</f>
        <v>12361672.489796087</v>
      </c>
    </row>
    <row r="28" spans="2:17" ht="15.75" x14ac:dyDescent="0.25">
      <c r="B28" s="251" t="s">
        <v>520</v>
      </c>
      <c r="C28" s="362"/>
      <c r="D28" s="261">
        <f>AVERAGE(D29:D30)</f>
        <v>744.54499198455596</v>
      </c>
      <c r="E28" s="226"/>
      <c r="F28" s="222"/>
      <c r="G28" s="222"/>
      <c r="H28" s="245"/>
      <c r="I28" s="239"/>
      <c r="J28" s="240"/>
    </row>
    <row r="29" spans="2:17" ht="15.75" x14ac:dyDescent="0.25">
      <c r="B29" s="629" t="s">
        <v>760</v>
      </c>
      <c r="C29" s="238"/>
      <c r="D29" s="226">
        <f>Costeo!$D$79</f>
        <v>749.33549989539699</v>
      </c>
      <c r="E29" s="226"/>
      <c r="F29" s="222"/>
      <c r="G29" s="222"/>
      <c r="H29" s="589" t="s">
        <v>744</v>
      </c>
      <c r="I29" s="267">
        <f>I20</f>
        <v>1500000</v>
      </c>
      <c r="J29" s="240">
        <f>I29/$I$32</f>
        <v>0.30680036068641703</v>
      </c>
    </row>
    <row r="30" spans="2:17" ht="15.75" x14ac:dyDescent="0.25">
      <c r="B30" s="633" t="s">
        <v>773</v>
      </c>
      <c r="C30" s="238"/>
      <c r="D30" s="226">
        <f>Costeo!$D$111</f>
        <v>739.75448407371505</v>
      </c>
      <c r="E30" s="226"/>
      <c r="F30" s="242"/>
      <c r="G30" s="242"/>
      <c r="H30" s="590" t="s">
        <v>736</v>
      </c>
      <c r="I30" s="267">
        <f>I21</f>
        <v>2089172.8700839477</v>
      </c>
      <c r="J30" s="240">
        <f t="shared" ref="J30:J31" si="1">I30/$I$32</f>
        <v>0.42730599338535485</v>
      </c>
    </row>
    <row r="31" spans="2:17" ht="15.75" x14ac:dyDescent="0.25">
      <c r="B31" s="633" t="s">
        <v>772</v>
      </c>
      <c r="C31" s="238"/>
      <c r="D31" s="226">
        <f>Costeo!$D$95</f>
        <v>824.49852246523062</v>
      </c>
      <c r="E31" s="226"/>
      <c r="F31" s="242"/>
      <c r="G31" s="242"/>
      <c r="H31" s="596" t="s">
        <v>737</v>
      </c>
      <c r="I31" s="597">
        <v>1300000</v>
      </c>
      <c r="J31" s="598">
        <f t="shared" si="1"/>
        <v>0.26589364592822812</v>
      </c>
      <c r="Q31" s="409"/>
    </row>
    <row r="32" spans="2:17" ht="15.75" x14ac:dyDescent="0.25">
      <c r="B32" s="251" t="s">
        <v>521</v>
      </c>
      <c r="C32" s="251"/>
      <c r="D32" s="364">
        <f>AVERAGE(D33:D34)</f>
        <v>1111.2611820665015</v>
      </c>
      <c r="E32" s="241"/>
      <c r="F32" s="242"/>
      <c r="G32" s="242"/>
      <c r="H32" s="599" t="s">
        <v>743</v>
      </c>
      <c r="I32" s="239">
        <f>SUM(I29:I31)</f>
        <v>4889172.8700839477</v>
      </c>
      <c r="J32" s="600">
        <f>SUM(J29:J31)</f>
        <v>1</v>
      </c>
      <c r="Q32" s="409"/>
    </row>
    <row r="33" spans="2:37" ht="15.75" x14ac:dyDescent="0.25">
      <c r="B33" s="629" t="s">
        <v>760</v>
      </c>
      <c r="C33" s="222"/>
      <c r="D33" s="241">
        <f>Ingresos!$C$8</f>
        <v>1118.4111938737267</v>
      </c>
      <c r="E33" s="241"/>
      <c r="F33" s="242"/>
      <c r="G33" s="242"/>
      <c r="I33" s="267"/>
      <c r="J33" s="240"/>
      <c r="Q33" s="409"/>
    </row>
    <row r="34" spans="2:37" ht="15.75" x14ac:dyDescent="0.25">
      <c r="B34" s="633" t="s">
        <v>773</v>
      </c>
      <c r="C34" s="222"/>
      <c r="D34" s="241">
        <f>Ingresos!$C$16</f>
        <v>1104.1111702592762</v>
      </c>
      <c r="E34" s="241"/>
      <c r="F34" s="222"/>
      <c r="G34" s="222"/>
      <c r="H34" s="259" t="s">
        <v>271</v>
      </c>
      <c r="I34" s="268">
        <f>I25+I23+I22</f>
        <v>2132495.6197121395</v>
      </c>
      <c r="J34" s="240"/>
      <c r="AA34" s="522" t="e">
        <f>#REF!-D11</f>
        <v>#REF!</v>
      </c>
      <c r="AC34" s="694" t="s">
        <v>492</v>
      </c>
      <c r="AD34" s="695"/>
      <c r="AE34" s="334" t="s">
        <v>493</v>
      </c>
      <c r="AF34" s="340"/>
      <c r="AG34" s="694" t="s">
        <v>494</v>
      </c>
      <c r="AH34" s="694"/>
      <c r="AI34" s="335"/>
      <c r="AJ34" s="336"/>
      <c r="AK34" s="337" t="s">
        <v>55</v>
      </c>
    </row>
    <row r="35" spans="2:37" ht="15.75" x14ac:dyDescent="0.25">
      <c r="B35" s="633" t="s">
        <v>772</v>
      </c>
      <c r="C35" s="222"/>
      <c r="D35" s="241">
        <f>Ingresos!$G$8</f>
        <v>1230.5948096495979</v>
      </c>
      <c r="E35" s="241"/>
      <c r="F35" s="222"/>
      <c r="G35" s="222"/>
      <c r="H35" s="259"/>
      <c r="I35" s="230">
        <f>I32+I34</f>
        <v>7021668.4897960871</v>
      </c>
      <c r="J35" s="269"/>
      <c r="AC35" s="333">
        <v>272</v>
      </c>
      <c r="AD35" s="332" t="s">
        <v>51</v>
      </c>
      <c r="AE35" s="338">
        <v>1</v>
      </c>
      <c r="AF35" s="340"/>
      <c r="AG35" s="332">
        <f>AC35*AE35</f>
        <v>272</v>
      </c>
      <c r="AH35" s="408" t="s">
        <v>51</v>
      </c>
      <c r="AI35" s="331"/>
      <c r="AJ35" s="339">
        <f>AG35*AK35</f>
        <v>6528</v>
      </c>
      <c r="AK35" s="37">
        <v>24</v>
      </c>
    </row>
    <row r="36" spans="2:37" ht="15.75" x14ac:dyDescent="0.25">
      <c r="B36" s="251" t="s">
        <v>582</v>
      </c>
      <c r="C36" s="263"/>
      <c r="D36" s="261">
        <f>Ingresos!$C$21</f>
        <v>15290494.82091137</v>
      </c>
      <c r="E36" s="226"/>
      <c r="F36" s="222"/>
      <c r="G36" s="222"/>
      <c r="AC36" s="333">
        <v>49</v>
      </c>
      <c r="AD36" s="332" t="s">
        <v>51</v>
      </c>
      <c r="AE36" s="338">
        <v>5</v>
      </c>
      <c r="AF36" s="340"/>
      <c r="AG36" s="332">
        <f>AC36*AE36</f>
        <v>245</v>
      </c>
      <c r="AH36" s="37" t="s">
        <v>51</v>
      </c>
      <c r="AI36" s="331"/>
      <c r="AJ36" s="339">
        <f>AG36*AK36</f>
        <v>5880</v>
      </c>
      <c r="AK36" s="37">
        <v>24</v>
      </c>
    </row>
    <row r="37" spans="2:37" x14ac:dyDescent="0.25">
      <c r="B37" s="250" t="s">
        <v>253</v>
      </c>
      <c r="C37" s="222"/>
      <c r="D37" s="634">
        <f>Ingresos!C25</f>
        <v>3</v>
      </c>
      <c r="E37" s="243"/>
      <c r="F37" s="222"/>
      <c r="G37" s="222"/>
    </row>
    <row r="38" spans="2:37" x14ac:dyDescent="0.25">
      <c r="B38" s="222" t="s">
        <v>237</v>
      </c>
      <c r="C38" s="222"/>
      <c r="D38" s="243">
        <f>Ingresos!C32</f>
        <v>50</v>
      </c>
      <c r="E38" s="243"/>
      <c r="F38" s="244"/>
      <c r="G38" s="244"/>
    </row>
    <row r="39" spans="2:37" x14ac:dyDescent="0.25">
      <c r="B39" s="222"/>
      <c r="C39" s="222"/>
      <c r="D39" s="243"/>
      <c r="E39" s="243"/>
      <c r="F39" s="244"/>
      <c r="G39" s="244"/>
    </row>
    <row r="40" spans="2:37" x14ac:dyDescent="0.25">
      <c r="B40" s="222"/>
      <c r="C40" s="222"/>
      <c r="D40" s="225"/>
      <c r="E40" s="243"/>
      <c r="F40" s="222"/>
      <c r="G40" s="222"/>
    </row>
    <row r="41" spans="2:37" x14ac:dyDescent="0.25">
      <c r="B41" s="223" t="s">
        <v>238</v>
      </c>
      <c r="C41" s="224"/>
      <c r="D41" s="225"/>
      <c r="E41" s="225"/>
      <c r="F41" s="222"/>
      <c r="G41" s="222"/>
    </row>
    <row r="42" spans="2:37" x14ac:dyDescent="0.25">
      <c r="B42" s="222"/>
      <c r="C42" s="222"/>
      <c r="D42" s="225"/>
      <c r="E42" s="225"/>
      <c r="F42" s="230"/>
      <c r="G42" s="230"/>
    </row>
    <row r="43" spans="2:37" x14ac:dyDescent="0.25">
      <c r="B43" s="222" t="s">
        <v>239</v>
      </c>
      <c r="C43" s="222"/>
      <c r="D43" s="304">
        <f>D36</f>
        <v>15290494.82091137</v>
      </c>
      <c r="E43" s="238"/>
      <c r="F43" s="233"/>
      <c r="G43" s="686"/>
      <c r="H43" s="588"/>
    </row>
    <row r="44" spans="2:37" x14ac:dyDescent="0.25">
      <c r="B44" s="222" t="s">
        <v>240</v>
      </c>
      <c r="C44" s="222"/>
      <c r="D44" s="304">
        <f>D17</f>
        <v>12361672.489796087</v>
      </c>
      <c r="E44" s="238"/>
      <c r="F44" s="222"/>
      <c r="G44" s="588"/>
      <c r="H44" s="588"/>
    </row>
    <row r="45" spans="2:37" ht="15.75" x14ac:dyDescent="0.25">
      <c r="B45" s="222" t="s">
        <v>241</v>
      </c>
      <c r="C45" s="232"/>
      <c r="D45" s="304">
        <f>D43-D44</f>
        <v>2928822.3311152831</v>
      </c>
      <c r="E45" s="247">
        <f>+D45/D43</f>
        <v>0.19154529434258782</v>
      </c>
      <c r="F45" s="222"/>
      <c r="G45" s="588"/>
      <c r="H45" s="588"/>
      <c r="I45" s="685"/>
      <c r="K45" s="603"/>
    </row>
    <row r="46" spans="2:37" ht="15.75" x14ac:dyDescent="0.25">
      <c r="B46" s="259" t="s">
        <v>270</v>
      </c>
      <c r="C46" s="232"/>
      <c r="D46" s="304">
        <f>D45/5.25</f>
        <v>557870.92021243484</v>
      </c>
      <c r="E46" s="247"/>
      <c r="F46" s="222"/>
      <c r="G46" s="588"/>
      <c r="H46" s="588"/>
    </row>
    <row r="47" spans="2:37" x14ac:dyDescent="0.25">
      <c r="B47" s="222"/>
      <c r="C47" s="222"/>
      <c r="D47" s="248"/>
      <c r="E47" s="248"/>
      <c r="F47" s="222"/>
      <c r="G47" s="588"/>
      <c r="H47" s="588"/>
    </row>
    <row r="48" spans="2:37" x14ac:dyDescent="0.25">
      <c r="B48" s="365" t="s">
        <v>46</v>
      </c>
      <c r="C48" s="245"/>
      <c r="D48" s="541">
        <f>'Flujo de caja'!C96</f>
        <v>0.35969370007514956</v>
      </c>
      <c r="E48" s="249"/>
      <c r="G48" s="685"/>
      <c r="H48" s="687"/>
    </row>
    <row r="49" spans="2:8" x14ac:dyDescent="0.25">
      <c r="B49" s="222"/>
      <c r="C49" s="222"/>
      <c r="D49" s="238"/>
      <c r="E49" s="238"/>
      <c r="F49" s="265"/>
      <c r="G49" s="265"/>
    </row>
    <row r="50" spans="2:8" x14ac:dyDescent="0.25">
      <c r="B50" s="222"/>
      <c r="C50" s="222"/>
      <c r="D50" s="238"/>
      <c r="E50" s="238"/>
      <c r="F50" s="265"/>
      <c r="G50" s="265"/>
    </row>
    <row r="51" spans="2:8" x14ac:dyDescent="0.25">
      <c r="B51" s="222"/>
      <c r="C51" s="222"/>
      <c r="D51" s="238"/>
      <c r="E51" s="238"/>
      <c r="F51" s="265"/>
      <c r="G51" s="265"/>
      <c r="H51" s="589"/>
    </row>
    <row r="52" spans="2:8" x14ac:dyDescent="0.25">
      <c r="B52" s="222"/>
      <c r="C52" s="222"/>
      <c r="D52" s="238"/>
      <c r="E52" s="238"/>
      <c r="F52" s="265"/>
      <c r="G52" s="265"/>
      <c r="H52" s="589"/>
    </row>
    <row r="53" spans="2:8" x14ac:dyDescent="0.25">
      <c r="B53" s="222"/>
      <c r="C53" s="222"/>
      <c r="D53" s="238"/>
      <c r="E53" s="238"/>
      <c r="F53" s="265"/>
      <c r="G53" s="265"/>
      <c r="H53" s="589"/>
    </row>
    <row r="54" spans="2:8" x14ac:dyDescent="0.25">
      <c r="B54" s="222"/>
      <c r="C54" s="222"/>
      <c r="D54" s="238"/>
      <c r="E54" s="238"/>
      <c r="F54" s="265"/>
      <c r="G54" s="265"/>
      <c r="H54" s="589"/>
    </row>
    <row r="55" spans="2:8" x14ac:dyDescent="0.25">
      <c r="B55" s="222"/>
      <c r="C55" s="222"/>
      <c r="D55" s="238"/>
      <c r="E55" s="238"/>
      <c r="F55" s="265"/>
      <c r="G55" s="265"/>
      <c r="H55" s="589"/>
    </row>
    <row r="56" spans="2:8" x14ac:dyDescent="0.25">
      <c r="B56" s="222"/>
      <c r="C56" s="222"/>
      <c r="D56" s="238"/>
      <c r="E56" s="238"/>
      <c r="F56" s="265"/>
      <c r="G56" s="265"/>
      <c r="H56" s="589"/>
    </row>
    <row r="57" spans="2:8" x14ac:dyDescent="0.25">
      <c r="B57" s="222"/>
      <c r="C57" s="222"/>
      <c r="D57" s="238"/>
      <c r="E57" s="238"/>
      <c r="F57" s="265"/>
      <c r="G57" s="265"/>
      <c r="H57" s="589"/>
    </row>
    <row r="58" spans="2:8" x14ac:dyDescent="0.25">
      <c r="B58" s="222"/>
      <c r="C58" s="222"/>
      <c r="D58" s="238"/>
      <c r="E58" s="238"/>
      <c r="F58" s="265"/>
      <c r="G58" s="265"/>
      <c r="H58" s="589"/>
    </row>
    <row r="59" spans="2:8" x14ac:dyDescent="0.25">
      <c r="B59" s="222"/>
      <c r="C59" s="222"/>
      <c r="D59" s="238"/>
      <c r="E59" s="238"/>
      <c r="F59" s="265"/>
      <c r="G59" s="265"/>
      <c r="H59" s="589"/>
    </row>
    <row r="60" spans="2:8" x14ac:dyDescent="0.25">
      <c r="B60" s="222"/>
      <c r="C60" s="222"/>
      <c r="D60" s="238"/>
      <c r="E60" s="238"/>
      <c r="F60" s="265"/>
      <c r="G60" s="265"/>
      <c r="H60" s="589"/>
    </row>
    <row r="61" spans="2:8" x14ac:dyDescent="0.25">
      <c r="B61" s="222"/>
      <c r="C61" s="222"/>
      <c r="D61" s="238"/>
      <c r="E61" s="238"/>
      <c r="F61" s="265"/>
      <c r="G61" s="265"/>
      <c r="H61" s="589"/>
    </row>
    <row r="62" spans="2:8" x14ac:dyDescent="0.25">
      <c r="B62" s="222"/>
      <c r="C62" s="222"/>
      <c r="D62" s="238"/>
      <c r="E62" s="238"/>
      <c r="F62" s="265"/>
      <c r="G62" s="265"/>
      <c r="H62" s="589"/>
    </row>
    <row r="63" spans="2:8" x14ac:dyDescent="0.25">
      <c r="B63" s="222"/>
      <c r="C63" s="222"/>
      <c r="D63" s="238"/>
      <c r="E63" s="238"/>
      <c r="F63" s="265"/>
      <c r="G63" s="265"/>
      <c r="H63" s="589"/>
    </row>
    <row r="64" spans="2:8" x14ac:dyDescent="0.25">
      <c r="B64" s="222"/>
      <c r="C64" s="222"/>
      <c r="D64" s="238"/>
      <c r="E64" s="238"/>
      <c r="F64" s="265"/>
      <c r="G64" s="265"/>
      <c r="H64" s="589"/>
    </row>
    <row r="65" spans="2:10" x14ac:dyDescent="0.25">
      <c r="B65" s="222"/>
      <c r="C65" s="222"/>
      <c r="D65" s="238"/>
      <c r="E65" s="238"/>
      <c r="F65" s="265"/>
      <c r="G65" s="265"/>
      <c r="H65" s="589"/>
    </row>
    <row r="66" spans="2:10" x14ac:dyDescent="0.25">
      <c r="B66" s="222"/>
      <c r="C66" s="222"/>
      <c r="D66" s="238"/>
      <c r="E66" s="238"/>
      <c r="F66" s="265"/>
      <c r="G66" s="265"/>
      <c r="H66" s="589"/>
    </row>
    <row r="67" spans="2:10" x14ac:dyDescent="0.25">
      <c r="B67" s="222"/>
      <c r="C67" s="222"/>
      <c r="D67" s="238"/>
      <c r="E67" s="238"/>
      <c r="F67" s="265"/>
      <c r="G67" s="265"/>
      <c r="H67" s="589"/>
    </row>
    <row r="68" spans="2:10" x14ac:dyDescent="0.25">
      <c r="B68" s="222"/>
      <c r="C68" s="222"/>
      <c r="D68" s="238"/>
      <c r="E68" s="238"/>
      <c r="F68" s="265"/>
      <c r="G68" s="265"/>
      <c r="H68" s="589"/>
    </row>
    <row r="69" spans="2:10" x14ac:dyDescent="0.25">
      <c r="D69" s="264"/>
      <c r="H69" s="589"/>
    </row>
    <row r="70" spans="2:10" x14ac:dyDescent="0.25">
      <c r="C70" s="246"/>
      <c r="D70" s="264"/>
      <c r="H70" s="589"/>
    </row>
    <row r="71" spans="2:10" x14ac:dyDescent="0.25">
      <c r="D71" s="264"/>
    </row>
    <row r="72" spans="2:10" x14ac:dyDescent="0.25">
      <c r="B72" s="589" t="s">
        <v>745</v>
      </c>
      <c r="C72" s="522">
        <f>D11</f>
        <v>1500000</v>
      </c>
      <c r="D72" s="522">
        <f>D11</f>
        <v>1500000</v>
      </c>
      <c r="H72" s="589"/>
    </row>
    <row r="73" spans="2:10" x14ac:dyDescent="0.25">
      <c r="B73" s="589" t="s">
        <v>746</v>
      </c>
      <c r="D73" s="603">
        <f>Deuda!B6</f>
        <v>9.5000000000000001E-2</v>
      </c>
      <c r="H73" s="589"/>
      <c r="I73" s="589"/>
      <c r="J73" s="589"/>
    </row>
    <row r="74" spans="2:10" x14ac:dyDescent="0.25">
      <c r="B74" s="589" t="s">
        <v>748</v>
      </c>
      <c r="D74" s="589">
        <v>65</v>
      </c>
      <c r="E74" s="589"/>
      <c r="H74" s="589"/>
    </row>
    <row r="75" spans="2:10" x14ac:dyDescent="0.25">
      <c r="F75" s="589"/>
      <c r="H75" s="589"/>
    </row>
    <row r="76" spans="2:10" x14ac:dyDescent="0.25">
      <c r="B76" s="589"/>
      <c r="D76" s="589"/>
      <c r="F76" s="589"/>
    </row>
    <row r="77" spans="2:10" x14ac:dyDescent="0.25">
      <c r="B77" s="696" t="s">
        <v>92</v>
      </c>
      <c r="C77" s="697"/>
      <c r="D77" s="697"/>
      <c r="E77" s="697"/>
    </row>
    <row r="78" spans="2:10" x14ac:dyDescent="0.25">
      <c r="B78" s="589" t="s">
        <v>747</v>
      </c>
      <c r="D78" s="604" t="e">
        <f>#REF!</f>
        <v>#REF!</v>
      </c>
      <c r="E78" s="589"/>
      <c r="F78" s="605"/>
    </row>
    <row r="79" spans="2:10" x14ac:dyDescent="0.25">
      <c r="B79" s="589" t="e">
        <f>#REF!</f>
        <v>#REF!</v>
      </c>
      <c r="D79" s="522" t="e">
        <f>#REF!</f>
        <v>#REF!</v>
      </c>
      <c r="F79" s="522"/>
    </row>
    <row r="80" spans="2:10" x14ac:dyDescent="0.25">
      <c r="B80" s="589" t="e">
        <f>#REF!</f>
        <v>#REF!</v>
      </c>
      <c r="D80" s="522" t="e">
        <f>#REF!</f>
        <v>#REF!</v>
      </c>
      <c r="F80" s="522"/>
    </row>
    <row r="81" spans="2:6" x14ac:dyDescent="0.25">
      <c r="B81" s="589" t="s">
        <v>9</v>
      </c>
      <c r="D81" s="217">
        <v>33</v>
      </c>
    </row>
    <row r="83" spans="2:6" x14ac:dyDescent="0.25">
      <c r="B83" s="589" t="s">
        <v>88</v>
      </c>
    </row>
    <row r="84" spans="2:6" x14ac:dyDescent="0.25">
      <c r="B84" s="589"/>
    </row>
    <row r="85" spans="2:6" x14ac:dyDescent="0.25">
      <c r="B85" s="606"/>
      <c r="C85" s="606"/>
      <c r="D85" s="607" t="str">
        <f>B29</f>
        <v>Tipo Novazul 3D-1 (109,38)</v>
      </c>
      <c r="E85" s="608" t="str">
        <f>B34</f>
        <v>Tipo Citrino 3D (128)</v>
      </c>
      <c r="F85" s="409"/>
    </row>
    <row r="86" spans="2:6" x14ac:dyDescent="0.25">
      <c r="B86" s="217" t="str">
        <f>B78</f>
        <v xml:space="preserve">Absorción </v>
      </c>
      <c r="D86" s="609">
        <f>D37</f>
        <v>3</v>
      </c>
      <c r="E86" s="610">
        <f>D37</f>
        <v>3</v>
      </c>
      <c r="F86" s="409"/>
    </row>
    <row r="87" spans="2:6" x14ac:dyDescent="0.25">
      <c r="B87" s="217" t="e">
        <f>B79</f>
        <v>#REF!</v>
      </c>
      <c r="D87" s="611">
        <f>D29</f>
        <v>749.33549989539699</v>
      </c>
      <c r="E87" s="612">
        <f>D30</f>
        <v>739.75448407371505</v>
      </c>
      <c r="F87" s="409"/>
    </row>
    <row r="88" spans="2:6" x14ac:dyDescent="0.25">
      <c r="B88" s="217" t="e">
        <f>B80</f>
        <v>#REF!</v>
      </c>
      <c r="D88" s="611">
        <f>D33</f>
        <v>1118.4111938737267</v>
      </c>
      <c r="E88" s="612">
        <f>D34</f>
        <v>1104.1111702592762</v>
      </c>
      <c r="F88" s="409"/>
    </row>
    <row r="89" spans="2:6" x14ac:dyDescent="0.25">
      <c r="B89" s="589" t="s">
        <v>9</v>
      </c>
      <c r="D89" s="613">
        <v>50</v>
      </c>
      <c r="E89" s="614">
        <v>30</v>
      </c>
      <c r="F89" s="409"/>
    </row>
  </sheetData>
  <mergeCells count="3">
    <mergeCell ref="AC34:AD34"/>
    <mergeCell ref="AG34:AH34"/>
    <mergeCell ref="B77:E77"/>
  </mergeCells>
  <pageMargins left="0.7" right="0.7" top="0.75" bottom="0.75" header="0.3" footer="0.3"/>
  <pageSetup paperSize="9" orientation="portrait" r:id="rId1"/>
  <headerFooter>
    <oddFooter>&amp;CClassified - Personal Information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0"/>
  <sheetViews>
    <sheetView showGridLines="0" workbookViewId="0">
      <selection activeCell="H34" sqref="H34"/>
    </sheetView>
  </sheetViews>
  <sheetFormatPr defaultColWidth="11" defaultRowHeight="15.75" outlineLevelRow="1" x14ac:dyDescent="0.25"/>
  <cols>
    <col min="1" max="1" width="20.375" bestFit="1" customWidth="1"/>
  </cols>
  <sheetData>
    <row r="1" spans="1:9" ht="21" x14ac:dyDescent="0.35">
      <c r="A1" s="38" t="s">
        <v>725</v>
      </c>
    </row>
    <row r="4" spans="1:9" x14ac:dyDescent="0.25">
      <c r="A4" s="35" t="s">
        <v>3</v>
      </c>
    </row>
    <row r="5" spans="1:9" x14ac:dyDescent="0.25">
      <c r="B5" s="359" t="s">
        <v>512</v>
      </c>
      <c r="C5" s="359" t="s">
        <v>513</v>
      </c>
      <c r="D5" s="359" t="s">
        <v>514</v>
      </c>
      <c r="E5" s="359" t="s">
        <v>515</v>
      </c>
      <c r="F5" s="359" t="s">
        <v>516</v>
      </c>
      <c r="G5" s="359" t="s">
        <v>517</v>
      </c>
      <c r="H5" s="359" t="s">
        <v>518</v>
      </c>
      <c r="I5" s="624" t="s">
        <v>758</v>
      </c>
    </row>
    <row r="6" spans="1:9" x14ac:dyDescent="0.25">
      <c r="A6" t="s">
        <v>256</v>
      </c>
      <c r="B6" s="287">
        <f>SUM(B7:B8)</f>
        <v>321224.60581792414</v>
      </c>
      <c r="C6" s="287">
        <f t="shared" ref="C6:G6" si="0">SUM(C7:C8)</f>
        <v>991269.58998264046</v>
      </c>
      <c r="D6" s="287">
        <f t="shared" si="0"/>
        <v>986932.15050369047</v>
      </c>
      <c r="E6" s="287">
        <f t="shared" si="0"/>
        <v>751586.36645545333</v>
      </c>
      <c r="F6" s="287">
        <f t="shared" si="0"/>
        <v>7086.2514225659288</v>
      </c>
      <c r="G6" s="287">
        <f t="shared" si="0"/>
        <v>0</v>
      </c>
      <c r="H6" s="287">
        <f t="shared" ref="H6:I6" si="1">SUM(H7:H8)</f>
        <v>0</v>
      </c>
      <c r="I6" s="287">
        <f t="shared" si="1"/>
        <v>0</v>
      </c>
    </row>
    <row r="7" spans="1:9" hidden="1" outlineLevel="1" x14ac:dyDescent="0.25">
      <c r="A7" s="204" t="s">
        <v>92</v>
      </c>
      <c r="B7" s="287">
        <f>SUM('Flujo de caja'!D9:O9)</f>
        <v>0</v>
      </c>
      <c r="C7" s="287">
        <f>SUM('Flujo de caja'!P9:AA9)</f>
        <v>0</v>
      </c>
      <c r="D7" s="287">
        <f>SUM('Flujo de caja'!AB9:AM9)</f>
        <v>0</v>
      </c>
      <c r="E7" s="287">
        <f>SUM('Flujo de caja'!AN9:AY9)</f>
        <v>0</v>
      </c>
      <c r="F7" s="287">
        <f>SUM('Flujo de caja'!AZ9:BK9)</f>
        <v>0</v>
      </c>
      <c r="G7" s="287">
        <f>SUM('Flujo de caja'!BL9:BR9)</f>
        <v>0</v>
      </c>
      <c r="H7" s="287">
        <f>SUM('Flujo de caja'!BM9:BS9)</f>
        <v>0</v>
      </c>
      <c r="I7" s="287">
        <f>SUM('Flujo de caja'!BN9:BT9)</f>
        <v>0</v>
      </c>
    </row>
    <row r="8" spans="1:9" hidden="1" outlineLevel="1" x14ac:dyDescent="0.25">
      <c r="A8" s="204" t="s">
        <v>88</v>
      </c>
      <c r="B8" s="287">
        <f>SUM('Flujo de caja'!D10:O10)</f>
        <v>321224.60581792414</v>
      </c>
      <c r="C8" s="287">
        <f>SUM('Flujo de caja'!P10:AA10)</f>
        <v>991269.58998264046</v>
      </c>
      <c r="D8" s="287">
        <f>SUM('Flujo de caja'!AB10:AM10)</f>
        <v>986932.15050369047</v>
      </c>
      <c r="E8" s="287">
        <f>SUM('Flujo de caja'!AN10:AY10)</f>
        <v>751586.36645545333</v>
      </c>
      <c r="F8" s="287">
        <f>SUM('Flujo de caja'!AZ10:BK10)</f>
        <v>7086.2514225659288</v>
      </c>
      <c r="G8" s="287">
        <f>SUM('Flujo de caja'!BL10:BR10)</f>
        <v>0</v>
      </c>
      <c r="H8" s="287">
        <f>SUM('Flujo de caja'!BS10:CD10)</f>
        <v>0</v>
      </c>
      <c r="I8" s="287">
        <f>SUM('Flujo de caja'!CE10:CL10)</f>
        <v>0</v>
      </c>
    </row>
    <row r="9" spans="1:9" collapsed="1" x14ac:dyDescent="0.25">
      <c r="A9" t="s">
        <v>14</v>
      </c>
      <c r="B9" s="287">
        <f t="shared" ref="B9:I9" si="2">SUM(B10:B11)</f>
        <v>0</v>
      </c>
      <c r="C9" s="287">
        <f t="shared" si="2"/>
        <v>3991505.0489387135</v>
      </c>
      <c r="D9" s="287">
        <f t="shared" si="2"/>
        <v>3866841.9389532669</v>
      </c>
      <c r="E9" s="287">
        <f t="shared" si="2"/>
        <v>3793999.280067401</v>
      </c>
      <c r="F9" s="287">
        <f t="shared" si="2"/>
        <v>580049.58876971481</v>
      </c>
      <c r="G9" s="287">
        <f t="shared" si="2"/>
        <v>0</v>
      </c>
      <c r="H9" s="287">
        <f t="shared" si="2"/>
        <v>0</v>
      </c>
      <c r="I9" s="287">
        <f t="shared" si="2"/>
        <v>0</v>
      </c>
    </row>
    <row r="10" spans="1:9" hidden="1" outlineLevel="1" x14ac:dyDescent="0.25">
      <c r="A10" s="204" t="s">
        <v>92</v>
      </c>
      <c r="B10" s="287">
        <f>SUM('Flujo de caja'!D14:O14)</f>
        <v>0</v>
      </c>
      <c r="C10" s="287">
        <f>SUM('Flujo de caja'!P14:AA14)</f>
        <v>0</v>
      </c>
      <c r="D10" s="287">
        <f>SUM('Flujo de caja'!AB14:AM14)</f>
        <v>0</v>
      </c>
      <c r="E10" s="287">
        <f>SUM('Flujo de caja'!AN14:AY14)</f>
        <v>0</v>
      </c>
      <c r="F10" s="287">
        <f>SUM('Flujo de caja'!AZ14:BK14)</f>
        <v>0</v>
      </c>
      <c r="G10" s="287">
        <f>SUM('Flujo de caja'!BL14:BR14)</f>
        <v>0</v>
      </c>
      <c r="H10" s="287">
        <f>SUM('Flujo de caja'!BM14:BS14)</f>
        <v>0</v>
      </c>
      <c r="I10" s="287">
        <f>SUM('Flujo de caja'!BN14:BT14)</f>
        <v>0</v>
      </c>
    </row>
    <row r="11" spans="1:9" hidden="1" outlineLevel="1" x14ac:dyDescent="0.25">
      <c r="A11" s="204" t="s">
        <v>88</v>
      </c>
      <c r="B11" s="287">
        <f>SUM('Flujo de caja'!D15:O15)</f>
        <v>0</v>
      </c>
      <c r="C11" s="287">
        <f>SUM('Flujo de caja'!P15:AA15)</f>
        <v>3991505.0489387135</v>
      </c>
      <c r="D11" s="287">
        <f>SUM('Flujo de caja'!AB15:AM15)</f>
        <v>3866841.9389532669</v>
      </c>
      <c r="E11" s="287">
        <f>SUM('Flujo de caja'!AN15:AY15)</f>
        <v>3793999.280067401</v>
      </c>
      <c r="F11" s="287">
        <f>SUM('Flujo de caja'!AZ15:BK15)</f>
        <v>580049.58876971481</v>
      </c>
      <c r="G11" s="287">
        <f>SUM('Flujo de caja'!BL15:BR15)</f>
        <v>0</v>
      </c>
      <c r="H11" s="287">
        <f>SUM('Flujo de caja'!BS15:CD15)</f>
        <v>0</v>
      </c>
      <c r="I11" s="287">
        <f>SUM('Flujo de caja'!CE15:CL15)</f>
        <v>0</v>
      </c>
    </row>
    <row r="12" spans="1:9" collapsed="1" x14ac:dyDescent="0.25">
      <c r="A12" s="354" t="s">
        <v>510</v>
      </c>
      <c r="B12" s="355">
        <f>B9+B6</f>
        <v>321224.60581792414</v>
      </c>
      <c r="C12" s="355">
        <f t="shared" ref="C12:H12" si="3">C9+C6</f>
        <v>4982774.638921354</v>
      </c>
      <c r="D12" s="355">
        <f t="shared" si="3"/>
        <v>4853774.0894569578</v>
      </c>
      <c r="E12" s="355">
        <f t="shared" si="3"/>
        <v>4545585.6465228545</v>
      </c>
      <c r="F12" s="355">
        <f t="shared" si="3"/>
        <v>587135.84019228071</v>
      </c>
      <c r="G12" s="355">
        <f t="shared" si="3"/>
        <v>0</v>
      </c>
      <c r="H12" s="355">
        <f t="shared" si="3"/>
        <v>0</v>
      </c>
      <c r="I12" s="355">
        <f t="shared" ref="I12" si="4">I9+I6</f>
        <v>0</v>
      </c>
    </row>
    <row r="13" spans="1:9" x14ac:dyDescent="0.25">
      <c r="B13" s="287"/>
      <c r="C13" s="287"/>
      <c r="D13" s="287"/>
      <c r="E13" s="287"/>
      <c r="F13" s="287"/>
      <c r="G13" s="287"/>
      <c r="H13" s="287"/>
      <c r="I13" s="287"/>
    </row>
    <row r="14" spans="1:9" x14ac:dyDescent="0.25">
      <c r="A14" s="35" t="s">
        <v>507</v>
      </c>
      <c r="B14" s="287"/>
      <c r="C14" s="287"/>
      <c r="D14" s="287"/>
      <c r="E14" s="287"/>
      <c r="F14" s="287"/>
      <c r="G14" s="287"/>
      <c r="H14" s="287"/>
      <c r="I14" s="287"/>
    </row>
    <row r="15" spans="1:9" x14ac:dyDescent="0.25">
      <c r="B15" s="287"/>
      <c r="C15" s="287"/>
      <c r="D15" s="287"/>
      <c r="E15" s="287"/>
      <c r="F15" s="287"/>
      <c r="G15" s="287"/>
      <c r="H15" s="287"/>
      <c r="I15" s="287"/>
    </row>
    <row r="16" spans="1:9" x14ac:dyDescent="0.25">
      <c r="A16" t="s">
        <v>7</v>
      </c>
      <c r="B16" s="287">
        <f>SUM('Flujo de caja'!D26:O26)</f>
        <v>1500000</v>
      </c>
      <c r="C16" s="287">
        <f>SUM('Flujo de caja'!P26:AA26)</f>
        <v>0</v>
      </c>
      <c r="D16" s="287">
        <f>SUM('Flujo de caja'!AB26:AM26)</f>
        <v>0</v>
      </c>
      <c r="E16" s="287">
        <f>SUM('Flujo de caja'!AN26:AY26)</f>
        <v>0</v>
      </c>
      <c r="F16" s="287">
        <f>SUM('Flujo de caja'!AZ26:BK26)</f>
        <v>0</v>
      </c>
      <c r="G16" s="287">
        <f>SUM('Flujo de caja'!BL26:BR26)</f>
        <v>0</v>
      </c>
      <c r="H16" s="287">
        <f>SUM('Flujo de caja'!BS26:CD26)</f>
        <v>0</v>
      </c>
      <c r="I16" s="287">
        <f>SUM('Flujo de caja'!CE26:CL26)</f>
        <v>0</v>
      </c>
    </row>
    <row r="17" spans="1:9" x14ac:dyDescent="0.25">
      <c r="A17" t="s">
        <v>509</v>
      </c>
      <c r="B17" s="287">
        <f>SUM('Flujo de caja'!D50:O50)</f>
        <v>2048669.8404631191</v>
      </c>
      <c r="C17" s="287">
        <f>SUM('Flujo de caja'!P50:AA50)</f>
        <v>40503.029620828747</v>
      </c>
      <c r="D17" s="287">
        <f>SUM('Flujo de caja'!AB50:AM50)</f>
        <v>0</v>
      </c>
      <c r="E17" s="287">
        <f>SUM('Flujo de caja'!AN50:AY50)</f>
        <v>0</v>
      </c>
      <c r="F17" s="287">
        <f>SUM('Flujo de caja'!AZ50:BK50)</f>
        <v>0</v>
      </c>
      <c r="G17" s="287">
        <f>SUM('Flujo de caja'!BL50:BR50)</f>
        <v>0</v>
      </c>
      <c r="H17" s="287">
        <f>SUM('Flujo de caja'!BS50:CD50)</f>
        <v>0</v>
      </c>
      <c r="I17" s="287">
        <f>SUM('Flujo de caja'!CE50:CL50)</f>
        <v>0</v>
      </c>
    </row>
    <row r="18" spans="1:9" x14ac:dyDescent="0.25">
      <c r="A18" t="s">
        <v>88</v>
      </c>
      <c r="B18" s="287">
        <f>SUM('Flujo de caja'!D46:O46)</f>
        <v>609831.1</v>
      </c>
      <c r="C18" s="287">
        <f>SUM('Flujo de caja'!P46:AA46)</f>
        <v>2170957.4375</v>
      </c>
      <c r="D18" s="287">
        <f>SUM('Flujo de caja'!AB46:AM46)</f>
        <v>2140483.6999999997</v>
      </c>
      <c r="E18" s="287">
        <f>SUM('Flujo de caja'!AN46:AY46)</f>
        <v>1682779.1</v>
      </c>
      <c r="F18" s="287">
        <f>SUM('Flujo de caja'!AZ46:BK46)</f>
        <v>52112.662499999999</v>
      </c>
      <c r="G18" s="287">
        <f>SUM('Flujo de caja'!BL46:BR46)</f>
        <v>0</v>
      </c>
      <c r="H18" s="287">
        <f>SUM('Flujo de caja'!BS46:CD46)</f>
        <v>0</v>
      </c>
      <c r="I18" s="287">
        <f>SUM('Flujo de caja'!CE46:CL46)</f>
        <v>0</v>
      </c>
    </row>
    <row r="19" spans="1:9" x14ac:dyDescent="0.25">
      <c r="A19" t="s">
        <v>508</v>
      </c>
      <c r="B19" s="287">
        <f>SUM('Flujo de caja'!D73:O73)</f>
        <v>564469.98149125464</v>
      </c>
      <c r="C19" s="287">
        <f>SUM('Flujo de caja'!P73:AA73)</f>
        <v>419152.06206434796</v>
      </c>
      <c r="D19" s="287">
        <f>SUM('Flujo de caja'!AB73:AM73)</f>
        <v>418963.34661719349</v>
      </c>
      <c r="E19" s="287">
        <f>SUM('Flujo de caja'!AN73:AY73)</f>
        <v>418774.63117003901</v>
      </c>
      <c r="F19" s="287">
        <f>SUM('Flujo de caja'!AZ73:BK73)</f>
        <v>68703.05641451868</v>
      </c>
      <c r="G19" s="287">
        <f>SUM('Flujo de caja'!BL73:BR73)</f>
        <v>0</v>
      </c>
      <c r="H19" s="287">
        <f>SUM('Flujo de caja'!BS73:CD73)</f>
        <v>0</v>
      </c>
      <c r="I19" s="287">
        <f>SUM('Flujo de caja'!CE73:CL73)</f>
        <v>0</v>
      </c>
    </row>
    <row r="20" spans="1:9" x14ac:dyDescent="0.25">
      <c r="A20" t="s">
        <v>44</v>
      </c>
      <c r="B20" s="287">
        <f>SUM('Flujo de caja'!D85:O85)</f>
        <v>70473.666082097829</v>
      </c>
      <c r="C20" s="287">
        <f>SUM('Flujo de caja'!P85:AA85)</f>
        <v>141848.12062659991</v>
      </c>
      <c r="D20" s="287">
        <f>SUM('Flujo de caja'!AB85:AM85)</f>
        <v>6160.600893930382</v>
      </c>
      <c r="E20" s="287">
        <f>SUM('Flujo de caja'!AN85:AY85)</f>
        <v>6833.9776178887178</v>
      </c>
      <c r="F20" s="287">
        <f>SUM('Flujo de caja'!AZ85:BK85)</f>
        <v>-1093.8403466946147</v>
      </c>
      <c r="G20" s="287">
        <f>SUM('Flujo de caja'!BL85:BR85)</f>
        <v>-1092.410330658664</v>
      </c>
      <c r="H20" s="287">
        <f>SUM('Flujo de caja'!BS85:CD85)</f>
        <v>-1872.7034239862812</v>
      </c>
      <c r="I20" s="287">
        <f>SUM('Flujo de caja'!CE85:CL85)</f>
        <v>-1248.4689493241874</v>
      </c>
    </row>
    <row r="21" spans="1:9" x14ac:dyDescent="0.25">
      <c r="A21" s="356" t="s">
        <v>511</v>
      </c>
      <c r="B21" s="355">
        <f>SUM(B16:B20)</f>
        <v>4793444.588036472</v>
      </c>
      <c r="C21" s="355">
        <f t="shared" ref="C21:I21" si="5">SUM(C16:C20)</f>
        <v>2772460.6498117764</v>
      </c>
      <c r="D21" s="355">
        <f t="shared" si="5"/>
        <v>2565607.6475111237</v>
      </c>
      <c r="E21" s="355">
        <f t="shared" si="5"/>
        <v>2108387.7087879279</v>
      </c>
      <c r="F21" s="355">
        <f t="shared" si="5"/>
        <v>119721.87856782407</v>
      </c>
      <c r="G21" s="355">
        <f t="shared" si="5"/>
        <v>-1092.410330658664</v>
      </c>
      <c r="H21" s="355">
        <f t="shared" si="5"/>
        <v>-1872.7034239862812</v>
      </c>
      <c r="I21" s="355">
        <f t="shared" si="5"/>
        <v>-1248.4689493241874</v>
      </c>
    </row>
    <row r="22" spans="1:9" x14ac:dyDescent="0.25">
      <c r="B22" s="287"/>
      <c r="C22" s="287"/>
      <c r="D22" s="287"/>
      <c r="E22" s="287"/>
      <c r="F22" s="287"/>
      <c r="G22" s="287"/>
      <c r="H22" s="287"/>
      <c r="I22" s="287"/>
    </row>
    <row r="23" spans="1:9" x14ac:dyDescent="0.25">
      <c r="A23" s="35" t="s">
        <v>519</v>
      </c>
      <c r="B23" s="360">
        <f t="shared" ref="B23:I23" si="6">B12-B21</f>
        <v>-4472219.9822185477</v>
      </c>
      <c r="C23" s="360">
        <f t="shared" si="6"/>
        <v>2210313.9891095776</v>
      </c>
      <c r="D23" s="360">
        <f t="shared" si="6"/>
        <v>2288166.4419458341</v>
      </c>
      <c r="E23" s="360">
        <f t="shared" si="6"/>
        <v>2437197.9377349266</v>
      </c>
      <c r="F23" s="360">
        <f t="shared" si="6"/>
        <v>467413.96162445663</v>
      </c>
      <c r="G23" s="360">
        <f t="shared" si="6"/>
        <v>1092.410330658664</v>
      </c>
      <c r="H23" s="360">
        <f t="shared" si="6"/>
        <v>1872.7034239862812</v>
      </c>
      <c r="I23" s="360">
        <f t="shared" si="6"/>
        <v>1248.4689493241874</v>
      </c>
    </row>
    <row r="24" spans="1:9" x14ac:dyDescent="0.25">
      <c r="B24" s="287"/>
      <c r="C24" s="287"/>
      <c r="D24" s="287"/>
      <c r="E24" s="287"/>
      <c r="F24" s="287"/>
      <c r="G24" s="287"/>
      <c r="H24" s="287"/>
      <c r="I24" s="287"/>
    </row>
    <row r="25" spans="1:9" x14ac:dyDescent="0.25">
      <c r="A25" s="40" t="s">
        <v>46</v>
      </c>
      <c r="B25" s="626">
        <f>IRR(B23:I23)</f>
        <v>0.27830045800792957</v>
      </c>
    </row>
    <row r="27" spans="1:9" x14ac:dyDescent="0.25">
      <c r="A27" s="40" t="s">
        <v>759</v>
      </c>
      <c r="B27" s="625">
        <f>SUM(B12:I12)-SUM(B21:I21)</f>
        <v>2935085.9309002142</v>
      </c>
      <c r="C27" s="100">
        <f>B27/SUM(B12:I12)</f>
        <v>0.19195493443980463</v>
      </c>
    </row>
    <row r="28" spans="1:9" x14ac:dyDescent="0.25">
      <c r="B28" s="32"/>
      <c r="C28" s="32"/>
      <c r="D28" s="32"/>
      <c r="E28" s="32"/>
      <c r="F28" s="32"/>
      <c r="G28" s="32"/>
      <c r="H28" s="32"/>
    </row>
    <row r="29" spans="1:9" x14ac:dyDescent="0.25">
      <c r="A29" s="358"/>
      <c r="D29" s="32"/>
      <c r="E29" s="32"/>
    </row>
    <row r="30" spans="1:9" x14ac:dyDescent="0.25">
      <c r="A30" s="358"/>
      <c r="B30" s="32"/>
      <c r="C30" s="32"/>
      <c r="D30" s="32"/>
      <c r="E30" s="32"/>
      <c r="F30" s="32"/>
      <c r="G30" s="32"/>
      <c r="H30" s="3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M103"/>
  <sheetViews>
    <sheetView showGridLines="0" zoomScaleNormal="100" workbookViewId="0">
      <pane xSplit="3" ySplit="4" topLeftCell="D43" activePane="bottomRight" state="frozen"/>
      <selection pane="topRight" activeCell="H1" sqref="H1"/>
      <selection pane="bottomLeft" activeCell="A8" sqref="A8"/>
      <selection pane="bottomRight" activeCell="D43" sqref="D43"/>
    </sheetView>
  </sheetViews>
  <sheetFormatPr defaultColWidth="10.25" defaultRowHeight="16.5" outlineLevelRow="1" x14ac:dyDescent="0.3"/>
  <cols>
    <col min="1" max="1" width="33.5" style="24" bestFit="1" customWidth="1"/>
    <col min="2" max="2" width="9.25" style="24" bestFit="1" customWidth="1"/>
    <col min="3" max="3" width="11.125" style="24" bestFit="1" customWidth="1"/>
    <col min="4" max="4" width="9" style="24" bestFit="1" customWidth="1"/>
    <col min="5" max="5" width="8.375" style="24" bestFit="1" customWidth="1"/>
    <col min="6" max="6" width="9.375" style="24" bestFit="1" customWidth="1"/>
    <col min="7" max="8" width="9.75" style="24" bestFit="1" customWidth="1"/>
    <col min="9" max="15" width="10.625" style="24" bestFit="1" customWidth="1"/>
    <col min="16" max="72" width="11.625" style="24" bestFit="1" customWidth="1"/>
    <col min="73" max="76" width="11.875" style="24" bestFit="1" customWidth="1"/>
    <col min="77" max="90" width="13.375" style="24" bestFit="1" customWidth="1"/>
    <col min="91" max="135" width="10.25" style="24"/>
    <col min="136" max="143" width="4.875" style="24" bestFit="1" customWidth="1"/>
    <col min="144" max="16384" width="10.25" style="24"/>
  </cols>
  <sheetData>
    <row r="1" spans="1:143" x14ac:dyDescent="0.3">
      <c r="A1" s="698" t="s">
        <v>576</v>
      </c>
      <c r="B1" s="698"/>
      <c r="C1" s="698"/>
    </row>
    <row r="3" spans="1:143" x14ac:dyDescent="0.3">
      <c r="A3" s="62" t="s">
        <v>30</v>
      </c>
      <c r="D3" s="24">
        <v>1</v>
      </c>
      <c r="E3" s="24">
        <v>2</v>
      </c>
      <c r="F3" s="24">
        <v>3</v>
      </c>
      <c r="G3" s="24">
        <v>4</v>
      </c>
      <c r="H3" s="24">
        <v>5</v>
      </c>
      <c r="I3" s="24">
        <v>6</v>
      </c>
      <c r="J3" s="24">
        <v>7</v>
      </c>
      <c r="K3" s="24">
        <v>8</v>
      </c>
      <c r="L3" s="24">
        <v>9</v>
      </c>
      <c r="M3" s="24">
        <v>10</v>
      </c>
      <c r="N3" s="24">
        <v>11</v>
      </c>
      <c r="O3" s="24">
        <v>12</v>
      </c>
      <c r="P3" s="24">
        <v>13</v>
      </c>
      <c r="Q3" s="24">
        <v>14</v>
      </c>
      <c r="R3" s="24">
        <v>15</v>
      </c>
      <c r="S3" s="24">
        <v>16</v>
      </c>
      <c r="T3" s="24">
        <v>17</v>
      </c>
      <c r="U3" s="24">
        <v>18</v>
      </c>
      <c r="V3" s="24">
        <v>19</v>
      </c>
      <c r="W3" s="24">
        <v>20</v>
      </c>
      <c r="X3" s="24">
        <v>21</v>
      </c>
      <c r="Y3" s="24">
        <v>22</v>
      </c>
      <c r="Z3" s="24">
        <v>23</v>
      </c>
      <c r="AA3" s="24">
        <v>24</v>
      </c>
      <c r="AB3" s="24">
        <v>25</v>
      </c>
      <c r="AC3" s="24">
        <v>26</v>
      </c>
      <c r="AD3" s="24">
        <v>27</v>
      </c>
      <c r="AE3" s="24">
        <v>28</v>
      </c>
      <c r="AF3" s="24">
        <v>29</v>
      </c>
      <c r="AG3" s="24">
        <v>30</v>
      </c>
      <c r="AH3" s="24">
        <v>31</v>
      </c>
      <c r="AI3" s="24">
        <v>32</v>
      </c>
      <c r="AJ3" s="24">
        <v>33</v>
      </c>
      <c r="AK3" s="24">
        <v>34</v>
      </c>
      <c r="AL3" s="24">
        <v>35</v>
      </c>
      <c r="AM3" s="24">
        <v>36</v>
      </c>
      <c r="AN3" s="24">
        <v>37</v>
      </c>
      <c r="AO3" s="24">
        <v>38</v>
      </c>
      <c r="AP3" s="24">
        <v>39</v>
      </c>
      <c r="AQ3" s="24">
        <v>40</v>
      </c>
      <c r="AR3" s="24">
        <v>41</v>
      </c>
      <c r="AS3" s="24">
        <v>42</v>
      </c>
      <c r="AT3" s="24">
        <v>43</v>
      </c>
      <c r="AU3" s="24">
        <v>44</v>
      </c>
      <c r="AV3" s="24">
        <v>45</v>
      </c>
      <c r="AW3" s="24">
        <v>46</v>
      </c>
      <c r="AX3" s="24">
        <v>47</v>
      </c>
      <c r="AY3" s="24">
        <v>48</v>
      </c>
      <c r="AZ3" s="24">
        <v>49</v>
      </c>
      <c r="BA3" s="24">
        <v>50</v>
      </c>
      <c r="BB3" s="24">
        <v>51</v>
      </c>
      <c r="BC3" s="24">
        <v>52</v>
      </c>
      <c r="BD3" s="24">
        <v>53</v>
      </c>
      <c r="BE3" s="24">
        <v>54</v>
      </c>
      <c r="BF3" s="24">
        <v>55</v>
      </c>
      <c r="BG3" s="24">
        <v>56</v>
      </c>
      <c r="BH3" s="24">
        <v>57</v>
      </c>
      <c r="BI3" s="24">
        <v>58</v>
      </c>
      <c r="BJ3" s="24">
        <v>59</v>
      </c>
      <c r="BK3" s="24">
        <v>60</v>
      </c>
      <c r="BL3" s="24">
        <v>61</v>
      </c>
      <c r="BM3" s="24">
        <v>62</v>
      </c>
      <c r="BN3" s="24">
        <v>63</v>
      </c>
      <c r="BO3" s="24">
        <v>64</v>
      </c>
      <c r="BP3" s="24">
        <v>65</v>
      </c>
      <c r="BQ3" s="24">
        <v>66</v>
      </c>
      <c r="BR3" s="24">
        <v>67</v>
      </c>
      <c r="BS3" s="24">
        <v>68</v>
      </c>
      <c r="BT3" s="24">
        <v>69</v>
      </c>
      <c r="BU3" s="24">
        <v>70</v>
      </c>
      <c r="BV3" s="24">
        <v>71</v>
      </c>
      <c r="BW3" s="24">
        <v>72</v>
      </c>
      <c r="BX3" s="24">
        <v>73</v>
      </c>
      <c r="BY3" s="24">
        <v>74</v>
      </c>
      <c r="BZ3" s="24">
        <v>75</v>
      </c>
      <c r="CA3" s="24">
        <v>76</v>
      </c>
      <c r="CB3" s="24">
        <v>77</v>
      </c>
      <c r="CC3" s="24">
        <v>78</v>
      </c>
      <c r="CD3" s="24">
        <v>79</v>
      </c>
      <c r="CE3" s="24">
        <v>80</v>
      </c>
      <c r="CF3" s="24">
        <v>81</v>
      </c>
      <c r="CG3" s="24">
        <v>82</v>
      </c>
      <c r="CH3" s="24">
        <v>83</v>
      </c>
      <c r="CI3" s="24">
        <v>84</v>
      </c>
      <c r="CJ3" s="24">
        <v>85</v>
      </c>
      <c r="CK3" s="24">
        <v>86</v>
      </c>
      <c r="CL3" s="24">
        <v>87</v>
      </c>
    </row>
    <row r="4" spans="1:143" s="63" customFormat="1" ht="14.25" x14ac:dyDescent="0.25">
      <c r="A4" s="63" t="s">
        <v>31</v>
      </c>
      <c r="B4" s="64" t="s">
        <v>9</v>
      </c>
      <c r="C4" s="64" t="s">
        <v>32</v>
      </c>
      <c r="D4" s="65">
        <v>42430</v>
      </c>
      <c r="E4" s="65">
        <v>42461</v>
      </c>
      <c r="F4" s="65">
        <v>42491</v>
      </c>
      <c r="G4" s="65">
        <v>42522</v>
      </c>
      <c r="H4" s="65">
        <v>42552</v>
      </c>
      <c r="I4" s="65">
        <v>42583</v>
      </c>
      <c r="J4" s="65">
        <v>42614</v>
      </c>
      <c r="K4" s="65">
        <v>42644</v>
      </c>
      <c r="L4" s="65">
        <v>42675</v>
      </c>
      <c r="M4" s="65">
        <v>42705</v>
      </c>
      <c r="N4" s="65">
        <v>42736</v>
      </c>
      <c r="O4" s="65">
        <v>42767</v>
      </c>
      <c r="P4" s="65">
        <v>42795</v>
      </c>
      <c r="Q4" s="65">
        <v>42826</v>
      </c>
      <c r="R4" s="65">
        <v>42856</v>
      </c>
      <c r="S4" s="65">
        <v>42887</v>
      </c>
      <c r="T4" s="65">
        <v>42917</v>
      </c>
      <c r="U4" s="65">
        <v>42948</v>
      </c>
      <c r="V4" s="65">
        <v>42979</v>
      </c>
      <c r="W4" s="65">
        <v>43009</v>
      </c>
      <c r="X4" s="65">
        <v>43040</v>
      </c>
      <c r="Y4" s="65">
        <v>43070</v>
      </c>
      <c r="Z4" s="65">
        <v>43101</v>
      </c>
      <c r="AA4" s="65">
        <v>43132</v>
      </c>
      <c r="AB4" s="65">
        <v>43160</v>
      </c>
      <c r="AC4" s="65">
        <v>43191</v>
      </c>
      <c r="AD4" s="65">
        <v>43221</v>
      </c>
      <c r="AE4" s="65">
        <v>43252</v>
      </c>
      <c r="AF4" s="65">
        <v>43282</v>
      </c>
      <c r="AG4" s="65">
        <v>43313</v>
      </c>
      <c r="AH4" s="65">
        <v>43344</v>
      </c>
      <c r="AI4" s="65">
        <v>43374</v>
      </c>
      <c r="AJ4" s="65">
        <v>43405</v>
      </c>
      <c r="AK4" s="65">
        <v>43435</v>
      </c>
      <c r="AL4" s="65">
        <v>43466</v>
      </c>
      <c r="AM4" s="65">
        <v>43497</v>
      </c>
      <c r="AN4" s="65">
        <v>43525</v>
      </c>
      <c r="AO4" s="65">
        <v>43556</v>
      </c>
      <c r="AP4" s="65">
        <v>43586</v>
      </c>
      <c r="AQ4" s="65">
        <v>43617</v>
      </c>
      <c r="AR4" s="65">
        <v>43647</v>
      </c>
      <c r="AS4" s="65">
        <v>43678</v>
      </c>
      <c r="AT4" s="65">
        <v>43709</v>
      </c>
      <c r="AU4" s="65">
        <v>43739</v>
      </c>
      <c r="AV4" s="65">
        <v>43770</v>
      </c>
      <c r="AW4" s="65">
        <v>43800</v>
      </c>
      <c r="AX4" s="65">
        <v>43831</v>
      </c>
      <c r="AY4" s="65">
        <v>43862</v>
      </c>
      <c r="AZ4" s="65">
        <v>43891</v>
      </c>
      <c r="BA4" s="65">
        <v>43922</v>
      </c>
      <c r="BB4" s="65">
        <v>43952</v>
      </c>
      <c r="BC4" s="65">
        <v>43983</v>
      </c>
      <c r="BD4" s="65">
        <v>44013</v>
      </c>
      <c r="BE4" s="65">
        <v>44044</v>
      </c>
      <c r="BF4" s="65">
        <v>44075</v>
      </c>
      <c r="BG4" s="65">
        <v>44105</v>
      </c>
      <c r="BH4" s="65">
        <v>44136</v>
      </c>
      <c r="BI4" s="65">
        <v>44166</v>
      </c>
      <c r="BJ4" s="65">
        <v>44197</v>
      </c>
      <c r="BK4" s="65">
        <v>44228</v>
      </c>
      <c r="BL4" s="65">
        <v>44256</v>
      </c>
      <c r="BM4" s="65">
        <v>44287</v>
      </c>
      <c r="BN4" s="65">
        <v>44317</v>
      </c>
      <c r="BO4" s="65">
        <v>44348</v>
      </c>
      <c r="BP4" s="65">
        <v>44378</v>
      </c>
      <c r="BQ4" s="65">
        <v>44409</v>
      </c>
      <c r="BR4" s="65">
        <v>44440</v>
      </c>
      <c r="BS4" s="65">
        <v>44470</v>
      </c>
      <c r="BT4" s="65">
        <v>44501</v>
      </c>
      <c r="BU4" s="65">
        <v>44531</v>
      </c>
      <c r="BV4" s="65">
        <v>44562</v>
      </c>
      <c r="BW4" s="65">
        <v>44593</v>
      </c>
      <c r="BX4" s="65">
        <v>44621</v>
      </c>
      <c r="BY4" s="65">
        <v>44652</v>
      </c>
      <c r="BZ4" s="65">
        <v>44682</v>
      </c>
      <c r="CA4" s="65">
        <v>44713</v>
      </c>
      <c r="CB4" s="65">
        <v>44743</v>
      </c>
      <c r="CC4" s="65">
        <v>44774</v>
      </c>
      <c r="CD4" s="65">
        <v>44805</v>
      </c>
      <c r="CE4" s="65">
        <v>44835</v>
      </c>
      <c r="CF4" s="65">
        <v>44866</v>
      </c>
      <c r="CG4" s="65">
        <v>44896</v>
      </c>
      <c r="CH4" s="65">
        <v>44927</v>
      </c>
      <c r="CI4" s="65">
        <v>44958</v>
      </c>
      <c r="CJ4" s="65">
        <v>44986</v>
      </c>
      <c r="CK4" s="65">
        <v>45017</v>
      </c>
      <c r="CL4" s="65">
        <v>45047</v>
      </c>
    </row>
    <row r="5" spans="1:143" x14ac:dyDescent="0.3">
      <c r="A5" s="19" t="s">
        <v>3</v>
      </c>
    </row>
    <row r="8" spans="1:143" x14ac:dyDescent="0.3">
      <c r="A8" s="20" t="s">
        <v>256</v>
      </c>
    </row>
    <row r="9" spans="1:143" x14ac:dyDescent="0.3">
      <c r="A9" s="12" t="s">
        <v>92</v>
      </c>
      <c r="B9" s="71" t="s">
        <v>22</v>
      </c>
      <c r="C9" s="72">
        <f>SUM(D9:BA9)</f>
        <v>0</v>
      </c>
      <c r="D9" s="257">
        <f>Ingresos2!B20</f>
        <v>0</v>
      </c>
      <c r="E9" s="257">
        <f>Ingresos2!C20</f>
        <v>0</v>
      </c>
      <c r="F9" s="257">
        <f>Ingresos2!D20</f>
        <v>0</v>
      </c>
      <c r="G9" s="257">
        <f>Ingresos2!E20</f>
        <v>0</v>
      </c>
      <c r="H9" s="257">
        <f>Ingresos2!F20</f>
        <v>0</v>
      </c>
      <c r="I9" s="257">
        <f>Ingresos2!G20</f>
        <v>0</v>
      </c>
      <c r="J9" s="257">
        <f>Ingresos2!H20</f>
        <v>0</v>
      </c>
      <c r="K9" s="257">
        <f>Ingresos2!I20</f>
        <v>0</v>
      </c>
      <c r="L9" s="257">
        <f>Ingresos2!J20</f>
        <v>0</v>
      </c>
      <c r="M9" s="257">
        <f>Ingresos2!K20</f>
        <v>0</v>
      </c>
      <c r="N9" s="257">
        <f>Ingresos2!L20</f>
        <v>0</v>
      </c>
      <c r="O9" s="257">
        <f>Ingresos2!M20</f>
        <v>0</v>
      </c>
      <c r="P9" s="257">
        <f>Ingresos2!N20</f>
        <v>0</v>
      </c>
      <c r="Q9" s="257">
        <f>Ingresos2!O20</f>
        <v>0</v>
      </c>
      <c r="R9" s="257">
        <f>Ingresos2!P20</f>
        <v>0</v>
      </c>
      <c r="S9" s="257">
        <f>Ingresos2!Q20</f>
        <v>0</v>
      </c>
      <c r="T9" s="257">
        <f>Ingresos2!R20</f>
        <v>0</v>
      </c>
      <c r="U9" s="257">
        <f>Ingresos2!S20</f>
        <v>0</v>
      </c>
      <c r="V9" s="257">
        <f>Ingresos2!T20</f>
        <v>0</v>
      </c>
      <c r="W9" s="257">
        <f>Ingresos2!U20</f>
        <v>0</v>
      </c>
      <c r="X9" s="257">
        <f>Ingresos2!V20</f>
        <v>0</v>
      </c>
      <c r="Y9" s="257">
        <f>Ingresos2!W20</f>
        <v>0</v>
      </c>
      <c r="Z9" s="257">
        <f>Ingresos2!X20</f>
        <v>0</v>
      </c>
      <c r="AA9" s="257">
        <f>Ingresos2!Y20</f>
        <v>0</v>
      </c>
      <c r="AB9" s="257">
        <f>Ingresos2!Z20</f>
        <v>0</v>
      </c>
      <c r="AC9" s="257">
        <f>Ingresos2!AA20</f>
        <v>0</v>
      </c>
      <c r="AD9" s="257">
        <f>Ingresos2!AB20</f>
        <v>0</v>
      </c>
      <c r="AE9" s="257">
        <f>Ingresos2!AC20</f>
        <v>0</v>
      </c>
      <c r="AF9" s="257">
        <f>Ingresos2!AD20</f>
        <v>0</v>
      </c>
      <c r="AG9" s="257">
        <f>Ingresos2!AE20</f>
        <v>0</v>
      </c>
      <c r="AH9" s="257">
        <f>Ingresos2!AF20</f>
        <v>0</v>
      </c>
      <c r="AI9" s="257">
        <f>Ingresos2!AG20</f>
        <v>0</v>
      </c>
      <c r="AJ9" s="257">
        <f>Ingresos2!AH20</f>
        <v>0</v>
      </c>
      <c r="AK9" s="257">
        <f>Ingresos2!AI20</f>
        <v>0</v>
      </c>
      <c r="AL9" s="257">
        <f>Ingresos2!AJ20</f>
        <v>0</v>
      </c>
      <c r="AM9" s="257">
        <f>Ingresos2!AK20</f>
        <v>0</v>
      </c>
      <c r="AN9" s="257">
        <f>Ingresos2!AL20</f>
        <v>0</v>
      </c>
      <c r="AO9" s="257">
        <f>Ingresos2!AM20</f>
        <v>0</v>
      </c>
      <c r="AP9" s="257">
        <f>Ingresos2!AN20</f>
        <v>0</v>
      </c>
      <c r="AQ9" s="257">
        <f>Ingresos2!AO20</f>
        <v>0</v>
      </c>
      <c r="AR9" s="257">
        <f>Ingresos2!AP20</f>
        <v>0</v>
      </c>
      <c r="AS9" s="257">
        <f>Ingresos2!AQ20</f>
        <v>0</v>
      </c>
      <c r="AT9" s="257">
        <f>Ingresos2!AR20</f>
        <v>0</v>
      </c>
      <c r="AU9" s="257">
        <f>Ingresos2!AS20</f>
        <v>0</v>
      </c>
      <c r="AV9" s="257">
        <f>Ingresos2!AT20</f>
        <v>0</v>
      </c>
      <c r="AW9" s="257">
        <f>Ingresos2!AU20</f>
        <v>0</v>
      </c>
      <c r="AX9" s="257">
        <f>Ingresos2!AV20</f>
        <v>0</v>
      </c>
      <c r="AY9" s="257">
        <f>Ingresos2!AW20</f>
        <v>0</v>
      </c>
      <c r="AZ9" s="257">
        <f>Ingresos2!AX20</f>
        <v>0</v>
      </c>
      <c r="BA9" s="257">
        <f>Ingresos2!AY20</f>
        <v>0</v>
      </c>
      <c r="BB9" s="257">
        <f>Ingresos2!AZ20</f>
        <v>0</v>
      </c>
      <c r="BC9" s="257">
        <f>Ingresos2!BA20</f>
        <v>0</v>
      </c>
      <c r="BD9" s="257">
        <f>Ingresos2!BB20</f>
        <v>0</v>
      </c>
      <c r="BE9" s="257">
        <f>Ingresos2!BC20</f>
        <v>0</v>
      </c>
      <c r="BF9" s="257">
        <f>Ingresos2!BD20</f>
        <v>0</v>
      </c>
      <c r="BG9" s="257">
        <f>Ingresos2!BE20</f>
        <v>0</v>
      </c>
      <c r="BH9" s="257">
        <f>Ingresos2!BF20</f>
        <v>0</v>
      </c>
      <c r="BI9" s="257">
        <f>Ingresos2!BG20</f>
        <v>0</v>
      </c>
      <c r="BJ9" s="257">
        <f>Ingresos2!BH20</f>
        <v>0</v>
      </c>
      <c r="BK9" s="257">
        <f>Ingresos2!BI20</f>
        <v>0</v>
      </c>
      <c r="BL9" s="257">
        <f>Ingresos2!BJ20</f>
        <v>0</v>
      </c>
      <c r="BM9" s="257">
        <f>Ingresos2!BK20</f>
        <v>0</v>
      </c>
      <c r="BN9" s="257">
        <f>Ingresos2!BL20</f>
        <v>0</v>
      </c>
      <c r="BO9" s="257">
        <f>Ingresos2!BM20</f>
        <v>0</v>
      </c>
      <c r="BP9" s="257">
        <f>Ingresos2!BN20</f>
        <v>0</v>
      </c>
      <c r="BQ9" s="257">
        <f>Ingresos2!BO20</f>
        <v>0</v>
      </c>
      <c r="BR9" s="257">
        <f>Ingresos2!BP20</f>
        <v>0</v>
      </c>
      <c r="BS9" s="257">
        <f>Ingresos2!BQ20</f>
        <v>0</v>
      </c>
      <c r="BT9" s="257">
        <f>Ingresos2!BR20</f>
        <v>0</v>
      </c>
      <c r="BU9" s="257">
        <f>Ingresos2!BS20</f>
        <v>0</v>
      </c>
      <c r="BV9" s="257">
        <f>Ingresos2!BT20</f>
        <v>0</v>
      </c>
      <c r="BW9" s="257">
        <f>Ingresos2!BU20</f>
        <v>0</v>
      </c>
      <c r="BX9" s="257">
        <f>Ingresos2!BV20</f>
        <v>0</v>
      </c>
      <c r="BY9" s="257">
        <f>Ingresos2!BW20</f>
        <v>0</v>
      </c>
      <c r="BZ9" s="257">
        <f>Ingresos2!BX20</f>
        <v>0</v>
      </c>
      <c r="CA9" s="257">
        <f>Ingresos2!BY20</f>
        <v>0</v>
      </c>
      <c r="CB9" s="257">
        <f>Ingresos2!BZ20</f>
        <v>0</v>
      </c>
      <c r="CC9" s="257">
        <f>Ingresos2!CA20</f>
        <v>0</v>
      </c>
      <c r="CD9" s="257">
        <f>Ingresos2!CB20</f>
        <v>0</v>
      </c>
      <c r="CE9" s="257">
        <f>Ingresos2!CC20</f>
        <v>0</v>
      </c>
      <c r="CF9" s="257">
        <f>Ingresos2!CD20</f>
        <v>0</v>
      </c>
      <c r="CG9" s="257">
        <f>Ingresos2!CE20</f>
        <v>0</v>
      </c>
      <c r="CH9" s="257">
        <f>Ingresos2!CF20</f>
        <v>0</v>
      </c>
      <c r="CI9" s="257">
        <f>Ingresos2!CG20</f>
        <v>0</v>
      </c>
      <c r="CJ9" s="257">
        <f>Ingresos2!CH20</f>
        <v>0</v>
      </c>
      <c r="CK9" s="257">
        <f>Ingresos2!CI20</f>
        <v>0</v>
      </c>
      <c r="CL9" s="257">
        <f>Ingresos2!CJ20</f>
        <v>0</v>
      </c>
      <c r="CM9" s="257"/>
      <c r="CN9" s="257"/>
      <c r="CO9" s="257"/>
      <c r="CP9" s="257"/>
      <c r="CQ9" s="257"/>
      <c r="CR9" s="257"/>
      <c r="CS9" s="257"/>
      <c r="CT9" s="257"/>
      <c r="CU9" s="257"/>
      <c r="CV9" s="257"/>
      <c r="CW9" s="257"/>
      <c r="CX9" s="257"/>
      <c r="CY9" s="257"/>
      <c r="CZ9" s="257"/>
      <c r="DA9" s="257"/>
      <c r="DB9" s="257"/>
      <c r="DC9" s="257"/>
      <c r="DD9" s="257"/>
      <c r="DE9" s="257"/>
      <c r="DF9" s="257"/>
      <c r="DG9" s="257"/>
      <c r="DH9" s="257"/>
      <c r="DI9" s="257"/>
      <c r="DJ9" s="257"/>
      <c r="DK9" s="257"/>
      <c r="DL9" s="257"/>
      <c r="DM9" s="257"/>
      <c r="DN9" s="257"/>
      <c r="DO9" s="257"/>
      <c r="DP9" s="257"/>
      <c r="DQ9" s="257"/>
      <c r="DR9" s="257"/>
      <c r="DS9" s="257"/>
      <c r="DT9" s="257"/>
      <c r="DU9" s="257"/>
      <c r="DV9" s="257"/>
      <c r="DW9" s="257"/>
      <c r="DX9" s="257"/>
      <c r="DY9" s="257"/>
      <c r="DZ9" s="257"/>
      <c r="EA9" s="257"/>
      <c r="EB9" s="257"/>
      <c r="EC9" s="257"/>
      <c r="ED9" s="257"/>
      <c r="EE9" s="257"/>
      <c r="EF9" s="257">
        <f>Ingresos2!FB43</f>
        <v>0</v>
      </c>
      <c r="EG9" s="257">
        <f>Ingresos2!FC43</f>
        <v>0</v>
      </c>
    </row>
    <row r="10" spans="1:143" x14ac:dyDescent="0.3">
      <c r="A10" s="12" t="s">
        <v>88</v>
      </c>
      <c r="B10" s="71" t="s">
        <v>22</v>
      </c>
      <c r="C10" s="72">
        <f>SUM(D10:BA10)</f>
        <v>3058098.964182274</v>
      </c>
      <c r="D10" s="257">
        <f>Ingresos2!B44+Ingresos2!B70+Ingresos2!B96</f>
        <v>0</v>
      </c>
      <c r="E10" s="257">
        <f>Ingresos2!C44+Ingresos2!C70+Ingresos2!C96</f>
        <v>0</v>
      </c>
      <c r="F10" s="257">
        <f>Ingresos2!D44+Ingresos2!D70+Ingresos2!D96</f>
        <v>0</v>
      </c>
      <c r="G10" s="257">
        <f>Ingresos2!E44+Ingresos2!E70+Ingresos2!E96</f>
        <v>0</v>
      </c>
      <c r="H10" s="257">
        <f>Ingresos2!F44+Ingresos2!F70+Ingresos2!F96</f>
        <v>0</v>
      </c>
      <c r="I10" s="257">
        <f>Ingresos2!G44+Ingresos2!G70+Ingresos2!G96</f>
        <v>10038.748650526761</v>
      </c>
      <c r="J10" s="257">
        <f>Ingresos2!H44+Ingresos2!H70+Ingresos2!H96</f>
        <v>21067.0304380983</v>
      </c>
      <c r="K10" s="257">
        <f>Ingresos2!I44+Ingresos2!I70+Ingresos2!I96</f>
        <v>35143.671368430412</v>
      </c>
      <c r="L10" s="257">
        <f>Ingresos2!J44+Ingresos2!J70+Ingresos2!J96</f>
        <v>46171.953156001953</v>
      </c>
      <c r="M10" s="257">
        <f>Ingresos2!K44+Ingresos2!K70+Ingresos2!K96</f>
        <v>56210.701806528719</v>
      </c>
      <c r="N10" s="257">
        <f>Ingresos2!L44+Ingresos2!L70+Ingresos2!L96</f>
        <v>71276.875873905607</v>
      </c>
      <c r="O10" s="257">
        <f>Ingresos2!M44+Ingresos2!M70+Ingresos2!M96</f>
        <v>81315.624524432365</v>
      </c>
      <c r="P10" s="257">
        <f>Ingresos2!N44+Ingresos2!N70+Ingresos2!N96</f>
        <v>82305.157661477147</v>
      </c>
      <c r="Q10" s="257">
        <f>Ingresos2!O44+Ingresos2!O70+Ingresos2!O96</f>
        <v>85353.516804237719</v>
      </c>
      <c r="R10" s="257">
        <f>Ingresos2!P44+Ingresos2!P70+Ingresos2!P96</f>
        <v>82305.157661477147</v>
      </c>
      <c r="S10" s="257">
        <f>Ingresos2!Q44+Ingresos2!Q70+Ingresos2!Q96</f>
        <v>81315.624524432365</v>
      </c>
      <c r="T10" s="257">
        <f>Ingresos2!R44+Ingresos2!R70+Ingresos2!R96</f>
        <v>86343.049941282501</v>
      </c>
      <c r="U10" s="257">
        <f>Ingresos2!S44+Ingresos2!S70+Ingresos2!S96</f>
        <v>80868.788913309836</v>
      </c>
      <c r="V10" s="257">
        <f>Ingresos2!T44+Ingresos2!T70+Ingresos2!T96</f>
        <v>81858.322050354618</v>
      </c>
      <c r="W10" s="257">
        <f>Ingresos2!U44+Ingresos2!U70+Ingresos2!U96</f>
        <v>84459.845581992689</v>
      </c>
      <c r="X10" s="257">
        <f>Ingresos2!V44+Ingresos2!V70+Ingresos2!V96</f>
        <v>81411.486439232103</v>
      </c>
      <c r="Y10" s="257">
        <f>Ingresos2!W44+Ingresos2!W70+Ingresos2!W96</f>
        <v>79975.117691064806</v>
      </c>
      <c r="Z10" s="257">
        <f>Ingresos2!X44+Ingresos2!X70+Ingresos2!X96</f>
        <v>85002.543107914942</v>
      </c>
      <c r="AA10" s="257">
        <f>Ingresos2!Y44+Ingresos2!Y70+Ingresos2!Y96</f>
        <v>80070.979605864559</v>
      </c>
      <c r="AB10" s="257">
        <f>Ingresos2!Z44+Ingresos2!Z70+Ingresos2!Z96</f>
        <v>81603.210268831594</v>
      </c>
      <c r="AC10" s="257">
        <f>Ingresos2!AA44+Ingresos2!AA70+Ingresos2!AA96</f>
        <v>81699.072183631331</v>
      </c>
      <c r="AD10" s="257">
        <f>Ingresos2!AB44+Ingresos2!AB70+Ingresos2!AB96</f>
        <v>81699.072183631331</v>
      </c>
      <c r="AE10" s="257">
        <f>Ingresos2!AC44+Ingresos2!AC70+Ingresos2!AC96</f>
        <v>82241.769709553599</v>
      </c>
      <c r="AF10" s="257">
        <f>Ingresos2!AD44+Ingresos2!AD70+Ingresos2!AD96</f>
        <v>83231.302846598366</v>
      </c>
      <c r="AG10" s="257">
        <f>Ingresos2!AE44+Ingresos2!AE70+Ingresos2!AE96</f>
        <v>82241.769709553584</v>
      </c>
      <c r="AH10" s="257">
        <f>Ingresos2!AF44+Ingresos2!AF70+Ingresos2!AF96</f>
        <v>83135.440931798643</v>
      </c>
      <c r="AI10" s="257">
        <f>Ingresos2!AG44+Ingresos2!AG70+Ingresos2!AG96</f>
        <v>82145.907794753861</v>
      </c>
      <c r="AJ10" s="257">
        <f>Ingresos2!AH44+Ingresos2!AH70+Ingresos2!AH96</f>
        <v>82592.743405876376</v>
      </c>
      <c r="AK10" s="257">
        <f>Ingresos2!AI44+Ingresos2!AI70+Ingresos2!AI96</f>
        <v>83135.440931798643</v>
      </c>
      <c r="AL10" s="257">
        <f>Ingresos2!AJ44+Ingresos2!AJ70+Ingresos2!AJ96</f>
        <v>81603.210268831594</v>
      </c>
      <c r="AM10" s="257">
        <f>Ingresos2!AK44+Ingresos2!AK70+Ingresos2!AK96</f>
        <v>81603.210268831594</v>
      </c>
      <c r="AN10" s="257">
        <f>Ingresos2!AL44+Ingresos2!AL70+Ingresos2!AL96</f>
        <v>79097.548651993289</v>
      </c>
      <c r="AO10" s="257">
        <f>Ingresos2!AM44+Ingresos2!AM70+Ingresos2!AM96</f>
        <v>78650.71304087076</v>
      </c>
      <c r="AP10" s="257">
        <f>Ingresos2!AN44+Ingresos2!AN70+Ingresos2!AN96</f>
        <v>79097.548651993275</v>
      </c>
      <c r="AQ10" s="257">
        <f>Ingresos2!AO44+Ingresos2!AO70+Ingresos2!AO96</f>
        <v>77661.179903825978</v>
      </c>
      <c r="AR10" s="257">
        <f>Ingresos2!AP44+Ingresos2!AP70+Ingresos2!AP96</f>
        <v>74516.958846265668</v>
      </c>
      <c r="AS10" s="257">
        <f>Ingresos2!AQ44+Ingresos2!AQ70+Ingresos2!AQ96</f>
        <v>78108.015514948507</v>
      </c>
      <c r="AT10" s="257">
        <f>Ingresos2!AR44+Ingresos2!AR70+Ingresos2!AR96</f>
        <v>74612.820761065406</v>
      </c>
      <c r="AU10" s="257">
        <f>Ingresos2!AS44+Ingresos2!AS70+Ingresos2!AS96</f>
        <v>63041.841447571613</v>
      </c>
      <c r="AV10" s="257">
        <f>Ingresos2!AT44+Ingresos2!AT70+Ingresos2!AT96</f>
        <v>52460.395271122587</v>
      </c>
      <c r="AW10" s="257">
        <f>Ingresos2!AU44+Ingresos2!AU70+Ingresos2!AU96</f>
        <v>41878.94909467356</v>
      </c>
      <c r="AX10" s="257">
        <f>Ingresos2!AV44+Ingresos2!AV70+Ingresos2!AV96</f>
        <v>31744.338529347064</v>
      </c>
      <c r="AY10" s="257">
        <f>Ingresos2!AW44+Ingresos2!AW70+Ingresos2!AW96</f>
        <v>20716.056741775526</v>
      </c>
      <c r="AZ10" s="257">
        <f>Ingresos2!AX44+Ingresos2!AX70+Ingresos2!AX96</f>
        <v>7086.2514225659288</v>
      </c>
      <c r="BA10" s="257">
        <f>Ingresos2!AY44+Ingresos2!AY70+Ingresos2!AY96</f>
        <v>0</v>
      </c>
      <c r="BB10" s="257">
        <f>Ingresos2!AZ44+Ingresos2!AZ70+Ingresos2!AZ96</f>
        <v>0</v>
      </c>
      <c r="BC10" s="257">
        <f>Ingresos2!BA44+Ingresos2!BA70+Ingresos2!BA96</f>
        <v>0</v>
      </c>
      <c r="BD10" s="257">
        <f>Ingresos2!BB44+Ingresos2!BB70+Ingresos2!BB96</f>
        <v>0</v>
      </c>
      <c r="BE10" s="257">
        <f>Ingresos2!BC44+Ingresos2!BC70+Ingresos2!BC96</f>
        <v>0</v>
      </c>
      <c r="BF10" s="257">
        <f>Ingresos2!BD44+Ingresos2!BD70+Ingresos2!BD96</f>
        <v>0</v>
      </c>
      <c r="BG10" s="257">
        <f>Ingresos2!BE44+Ingresos2!BE70+Ingresos2!BE96</f>
        <v>0</v>
      </c>
      <c r="BH10" s="257">
        <f>Ingresos2!BF44+Ingresos2!BF70+Ingresos2!BF96</f>
        <v>0</v>
      </c>
      <c r="BI10" s="257">
        <f>Ingresos2!BG44+Ingresos2!BG70+Ingresos2!BG96</f>
        <v>0</v>
      </c>
      <c r="BJ10" s="257">
        <f>Ingresos2!BH44+Ingresos2!BH70+Ingresos2!BH96</f>
        <v>0</v>
      </c>
      <c r="BK10" s="257">
        <f>Ingresos2!BI44+Ingresos2!BI70+Ingresos2!BI96</f>
        <v>0</v>
      </c>
      <c r="BL10" s="257">
        <f>Ingresos2!BJ44+Ingresos2!BJ70+Ingresos2!BJ96</f>
        <v>0</v>
      </c>
      <c r="BM10" s="257">
        <f>Ingresos2!BK44+Ingresos2!BK70+Ingresos2!BK96</f>
        <v>0</v>
      </c>
      <c r="BN10" s="257">
        <f>Ingresos2!BL44+Ingresos2!BL70+Ingresos2!BL96</f>
        <v>0</v>
      </c>
      <c r="BO10" s="257">
        <f>Ingresos2!BM44+Ingresos2!BM70+Ingresos2!BM96</f>
        <v>0</v>
      </c>
      <c r="BP10" s="257">
        <f>Ingresos2!BN44+Ingresos2!BN70+Ingresos2!BN96</f>
        <v>0</v>
      </c>
      <c r="BQ10" s="257">
        <f>Ingresos2!BO44+Ingresos2!BO70+Ingresos2!BO96</f>
        <v>0</v>
      </c>
      <c r="BR10" s="257">
        <f>Ingresos2!BP44+Ingresos2!BP70+Ingresos2!BP96</f>
        <v>0</v>
      </c>
      <c r="BS10" s="257">
        <f>Ingresos2!BQ44+Ingresos2!BQ70+Ingresos2!BQ96</f>
        <v>0</v>
      </c>
      <c r="BT10" s="257">
        <f>Ingresos2!BR44+Ingresos2!BR70+Ingresos2!BR96</f>
        <v>0</v>
      </c>
      <c r="BU10" s="257">
        <f>Ingresos2!BS44+Ingresos2!BS70+Ingresos2!BS96</f>
        <v>0</v>
      </c>
      <c r="BV10" s="257">
        <f>Ingresos2!BT44+Ingresos2!BT70+Ingresos2!BT96</f>
        <v>0</v>
      </c>
      <c r="BW10" s="257">
        <f>Ingresos2!BU44+Ingresos2!BU70+Ingresos2!BU96</f>
        <v>0</v>
      </c>
      <c r="BX10" s="257">
        <f>Ingresos2!BV44+Ingresos2!BV70+Ingresos2!BV96</f>
        <v>0</v>
      </c>
      <c r="BY10" s="257">
        <f>Ingresos2!BW44+Ingresos2!BW70+Ingresos2!BW96</f>
        <v>0</v>
      </c>
      <c r="BZ10" s="257">
        <f>Ingresos2!BX44+Ingresos2!BX70+Ingresos2!BX96</f>
        <v>0</v>
      </c>
      <c r="CA10" s="257">
        <f>Ingresos2!BY44+Ingresos2!BY70+Ingresos2!BY96</f>
        <v>0</v>
      </c>
      <c r="CB10" s="257">
        <f>Ingresos2!BZ44+Ingresos2!BZ70+Ingresos2!BZ96</f>
        <v>0</v>
      </c>
      <c r="CC10" s="257">
        <f>Ingresos2!CA44+Ingresos2!CA70+Ingresos2!CA96</f>
        <v>0</v>
      </c>
      <c r="CD10" s="257">
        <f>Ingresos2!CB44+Ingresos2!CB70+Ingresos2!CB96</f>
        <v>0</v>
      </c>
      <c r="CE10" s="257">
        <f>Ingresos2!CC44+Ingresos2!CC70+Ingresos2!CC96</f>
        <v>0</v>
      </c>
      <c r="CF10" s="257">
        <f>Ingresos2!CD44+Ingresos2!CD70+Ingresos2!CD96</f>
        <v>0</v>
      </c>
      <c r="CG10" s="257">
        <f>Ingresos2!CE44+Ingresos2!CE70+Ingresos2!CE96</f>
        <v>0</v>
      </c>
      <c r="CH10" s="257">
        <f>Ingresos2!CF44+Ingresos2!CF70+Ingresos2!CF96</f>
        <v>0</v>
      </c>
      <c r="CI10" s="257">
        <f>Ingresos2!CG44+Ingresos2!CG70+Ingresos2!CG96</f>
        <v>0</v>
      </c>
      <c r="CJ10" s="257">
        <f>Ingresos2!CH44+Ingresos2!CH70+Ingresos2!CH96</f>
        <v>0</v>
      </c>
      <c r="CK10" s="257">
        <f>Ingresos2!CI44+Ingresos2!CI70+Ingresos2!CI96</f>
        <v>0</v>
      </c>
      <c r="CL10" s="257">
        <f>Ingresos2!CJ44+Ingresos2!CJ70+Ingresos2!CJ96</f>
        <v>0</v>
      </c>
      <c r="CM10" s="257"/>
      <c r="CN10" s="257"/>
      <c r="CO10" s="257"/>
      <c r="CP10" s="257"/>
      <c r="CQ10" s="257"/>
      <c r="CR10" s="257"/>
      <c r="CS10" s="257"/>
      <c r="CT10" s="257"/>
      <c r="CU10" s="257"/>
      <c r="CV10" s="257"/>
      <c r="CW10" s="257"/>
      <c r="CX10" s="257"/>
      <c r="CY10" s="257"/>
      <c r="CZ10" s="257"/>
      <c r="DA10" s="257"/>
      <c r="DB10" s="257"/>
      <c r="DC10" s="257"/>
      <c r="DD10" s="257"/>
      <c r="DE10" s="257"/>
      <c r="DF10" s="257"/>
      <c r="DG10" s="257"/>
      <c r="DH10" s="257"/>
      <c r="DI10" s="257"/>
      <c r="DJ10" s="257"/>
      <c r="DK10" s="257"/>
      <c r="DL10" s="257"/>
      <c r="DM10" s="257"/>
      <c r="DN10" s="257"/>
      <c r="DO10" s="257"/>
      <c r="DP10" s="257"/>
      <c r="DQ10" s="257"/>
      <c r="DR10" s="257"/>
      <c r="DS10" s="257"/>
      <c r="DT10" s="257"/>
      <c r="DU10" s="257"/>
      <c r="DV10" s="257"/>
      <c r="DW10" s="257"/>
      <c r="DX10" s="257"/>
      <c r="DY10" s="257"/>
      <c r="DZ10" s="257"/>
      <c r="EA10" s="257"/>
      <c r="EB10" s="257"/>
      <c r="EC10" s="257"/>
      <c r="ED10" s="257"/>
      <c r="EE10" s="257"/>
      <c r="EF10" s="257">
        <f>Ingresos2!EY20</f>
        <v>0</v>
      </c>
      <c r="EG10" s="257">
        <f>Ingresos2!EZ20</f>
        <v>0</v>
      </c>
      <c r="EH10" s="257">
        <f>Ingresos2!FA20</f>
        <v>0</v>
      </c>
      <c r="EI10" s="257">
        <f>Ingresos2!FB20</f>
        <v>0</v>
      </c>
      <c r="EJ10" s="257">
        <f>Ingresos2!FC20</f>
        <v>0</v>
      </c>
      <c r="EK10" s="257">
        <f>Ingresos2!FD20</f>
        <v>0</v>
      </c>
      <c r="EL10" s="257">
        <f>Ingresos2!FE20</f>
        <v>0</v>
      </c>
      <c r="EM10" s="257">
        <f>Ingresos2!FF20</f>
        <v>0</v>
      </c>
    </row>
    <row r="11" spans="1:143" x14ac:dyDescent="0.3">
      <c r="A11" s="21" t="s">
        <v>257</v>
      </c>
      <c r="B11" s="71" t="s">
        <v>22</v>
      </c>
      <c r="C11" s="69">
        <f>SUM(D11:BA11)</f>
        <v>3058098.964182274</v>
      </c>
      <c r="D11" s="303">
        <f>SUM(D9:D10)</f>
        <v>0</v>
      </c>
      <c r="E11" s="303">
        <f t="shared" ref="E11:BP11" si="0">SUM(E9:E10)</f>
        <v>0</v>
      </c>
      <c r="F11" s="303">
        <f t="shared" si="0"/>
        <v>0</v>
      </c>
      <c r="G11" s="303">
        <f t="shared" si="0"/>
        <v>0</v>
      </c>
      <c r="H11" s="303">
        <f t="shared" si="0"/>
        <v>0</v>
      </c>
      <c r="I11" s="303">
        <f t="shared" si="0"/>
        <v>10038.748650526761</v>
      </c>
      <c r="J11" s="303">
        <f t="shared" si="0"/>
        <v>21067.0304380983</v>
      </c>
      <c r="K11" s="303">
        <f t="shared" si="0"/>
        <v>35143.671368430412</v>
      </c>
      <c r="L11" s="303">
        <f t="shared" si="0"/>
        <v>46171.953156001953</v>
      </c>
      <c r="M11" s="303">
        <f t="shared" si="0"/>
        <v>56210.701806528719</v>
      </c>
      <c r="N11" s="303">
        <f t="shared" si="0"/>
        <v>71276.875873905607</v>
      </c>
      <c r="O11" s="303">
        <f t="shared" si="0"/>
        <v>81315.624524432365</v>
      </c>
      <c r="P11" s="303">
        <f t="shared" si="0"/>
        <v>82305.157661477147</v>
      </c>
      <c r="Q11" s="303">
        <f t="shared" si="0"/>
        <v>85353.516804237719</v>
      </c>
      <c r="R11" s="303">
        <f t="shared" si="0"/>
        <v>82305.157661477147</v>
      </c>
      <c r="S11" s="303">
        <f t="shared" si="0"/>
        <v>81315.624524432365</v>
      </c>
      <c r="T11" s="303">
        <f t="shared" si="0"/>
        <v>86343.049941282501</v>
      </c>
      <c r="U11" s="303">
        <f t="shared" si="0"/>
        <v>80868.788913309836</v>
      </c>
      <c r="V11" s="303">
        <f t="shared" si="0"/>
        <v>81858.322050354618</v>
      </c>
      <c r="W11" s="303">
        <f t="shared" si="0"/>
        <v>84459.845581992689</v>
      </c>
      <c r="X11" s="303">
        <f t="shared" si="0"/>
        <v>81411.486439232103</v>
      </c>
      <c r="Y11" s="303">
        <f t="shared" si="0"/>
        <v>79975.117691064806</v>
      </c>
      <c r="Z11" s="303">
        <f t="shared" si="0"/>
        <v>85002.543107914942</v>
      </c>
      <c r="AA11" s="303">
        <f t="shared" si="0"/>
        <v>80070.979605864559</v>
      </c>
      <c r="AB11" s="303">
        <f t="shared" si="0"/>
        <v>81603.210268831594</v>
      </c>
      <c r="AC11" s="303">
        <f t="shared" si="0"/>
        <v>81699.072183631331</v>
      </c>
      <c r="AD11" s="303">
        <f t="shared" si="0"/>
        <v>81699.072183631331</v>
      </c>
      <c r="AE11" s="303">
        <f t="shared" si="0"/>
        <v>82241.769709553599</v>
      </c>
      <c r="AF11" s="303">
        <f t="shared" si="0"/>
        <v>83231.302846598366</v>
      </c>
      <c r="AG11" s="303">
        <f t="shared" si="0"/>
        <v>82241.769709553584</v>
      </c>
      <c r="AH11" s="303">
        <f t="shared" si="0"/>
        <v>83135.440931798643</v>
      </c>
      <c r="AI11" s="303">
        <f t="shared" si="0"/>
        <v>82145.907794753861</v>
      </c>
      <c r="AJ11" s="303">
        <f t="shared" si="0"/>
        <v>82592.743405876376</v>
      </c>
      <c r="AK11" s="303">
        <f t="shared" si="0"/>
        <v>83135.440931798643</v>
      </c>
      <c r="AL11" s="303">
        <f t="shared" si="0"/>
        <v>81603.210268831594</v>
      </c>
      <c r="AM11" s="303">
        <f t="shared" si="0"/>
        <v>81603.210268831594</v>
      </c>
      <c r="AN11" s="303">
        <f t="shared" si="0"/>
        <v>79097.548651993289</v>
      </c>
      <c r="AO11" s="303">
        <f t="shared" si="0"/>
        <v>78650.71304087076</v>
      </c>
      <c r="AP11" s="303">
        <f t="shared" si="0"/>
        <v>79097.548651993275</v>
      </c>
      <c r="AQ11" s="303">
        <f t="shared" si="0"/>
        <v>77661.179903825978</v>
      </c>
      <c r="AR11" s="303">
        <f t="shared" si="0"/>
        <v>74516.958846265668</v>
      </c>
      <c r="AS11" s="303">
        <f t="shared" si="0"/>
        <v>78108.015514948507</v>
      </c>
      <c r="AT11" s="303">
        <f t="shared" si="0"/>
        <v>74612.820761065406</v>
      </c>
      <c r="AU11" s="303">
        <f t="shared" si="0"/>
        <v>63041.841447571613</v>
      </c>
      <c r="AV11" s="303">
        <f t="shared" si="0"/>
        <v>52460.395271122587</v>
      </c>
      <c r="AW11" s="303">
        <f t="shared" si="0"/>
        <v>41878.94909467356</v>
      </c>
      <c r="AX11" s="303">
        <f t="shared" si="0"/>
        <v>31744.338529347064</v>
      </c>
      <c r="AY11" s="303">
        <f t="shared" si="0"/>
        <v>20716.056741775526</v>
      </c>
      <c r="AZ11" s="303">
        <f t="shared" si="0"/>
        <v>7086.2514225659288</v>
      </c>
      <c r="BA11" s="303">
        <f t="shared" si="0"/>
        <v>0</v>
      </c>
      <c r="BB11" s="303">
        <f t="shared" si="0"/>
        <v>0</v>
      </c>
      <c r="BC11" s="303">
        <f t="shared" si="0"/>
        <v>0</v>
      </c>
      <c r="BD11" s="303">
        <f t="shared" si="0"/>
        <v>0</v>
      </c>
      <c r="BE11" s="303">
        <f t="shared" si="0"/>
        <v>0</v>
      </c>
      <c r="BF11" s="303">
        <f t="shared" si="0"/>
        <v>0</v>
      </c>
      <c r="BG11" s="303">
        <f t="shared" si="0"/>
        <v>0</v>
      </c>
      <c r="BH11" s="303">
        <f t="shared" si="0"/>
        <v>0</v>
      </c>
      <c r="BI11" s="303">
        <f t="shared" si="0"/>
        <v>0</v>
      </c>
      <c r="BJ11" s="303">
        <f t="shared" si="0"/>
        <v>0</v>
      </c>
      <c r="BK11" s="303">
        <f t="shared" si="0"/>
        <v>0</v>
      </c>
      <c r="BL11" s="303">
        <f t="shared" si="0"/>
        <v>0</v>
      </c>
      <c r="BM11" s="303">
        <f t="shared" si="0"/>
        <v>0</v>
      </c>
      <c r="BN11" s="303">
        <f t="shared" si="0"/>
        <v>0</v>
      </c>
      <c r="BO11" s="303">
        <f t="shared" si="0"/>
        <v>0</v>
      </c>
      <c r="BP11" s="303">
        <f t="shared" si="0"/>
        <v>0</v>
      </c>
      <c r="BQ11" s="303">
        <f t="shared" ref="BQ11:CL11" si="1">SUM(BQ9:BQ10)</f>
        <v>0</v>
      </c>
      <c r="BR11" s="303">
        <f t="shared" si="1"/>
        <v>0</v>
      </c>
      <c r="BS11" s="303">
        <f t="shared" si="1"/>
        <v>0</v>
      </c>
      <c r="BT11" s="303">
        <f t="shared" si="1"/>
        <v>0</v>
      </c>
      <c r="BU11" s="303">
        <f t="shared" si="1"/>
        <v>0</v>
      </c>
      <c r="BV11" s="303">
        <f t="shared" si="1"/>
        <v>0</v>
      </c>
      <c r="BW11" s="303">
        <f t="shared" si="1"/>
        <v>0</v>
      </c>
      <c r="BX11" s="303">
        <f t="shared" si="1"/>
        <v>0</v>
      </c>
      <c r="BY11" s="303">
        <f t="shared" si="1"/>
        <v>0</v>
      </c>
      <c r="BZ11" s="303">
        <f t="shared" si="1"/>
        <v>0</v>
      </c>
      <c r="CA11" s="303">
        <f t="shared" si="1"/>
        <v>0</v>
      </c>
      <c r="CB11" s="303">
        <f t="shared" si="1"/>
        <v>0</v>
      </c>
      <c r="CC11" s="303">
        <f t="shared" si="1"/>
        <v>0</v>
      </c>
      <c r="CD11" s="303">
        <f t="shared" si="1"/>
        <v>0</v>
      </c>
      <c r="CE11" s="303">
        <f t="shared" si="1"/>
        <v>0</v>
      </c>
      <c r="CF11" s="303">
        <f t="shared" si="1"/>
        <v>0</v>
      </c>
      <c r="CG11" s="303">
        <f t="shared" si="1"/>
        <v>0</v>
      </c>
      <c r="CH11" s="303">
        <f t="shared" si="1"/>
        <v>0</v>
      </c>
      <c r="CI11" s="303">
        <f t="shared" si="1"/>
        <v>0</v>
      </c>
      <c r="CJ11" s="303">
        <f t="shared" si="1"/>
        <v>0</v>
      </c>
      <c r="CK11" s="303">
        <f t="shared" si="1"/>
        <v>0</v>
      </c>
      <c r="CL11" s="303">
        <f t="shared" si="1"/>
        <v>0</v>
      </c>
    </row>
    <row r="13" spans="1:143" x14ac:dyDescent="0.3">
      <c r="A13" s="20" t="s">
        <v>14</v>
      </c>
      <c r="B13" s="6"/>
      <c r="C13" s="68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</row>
    <row r="14" spans="1:143" x14ac:dyDescent="0.3">
      <c r="A14" s="12" t="s">
        <v>92</v>
      </c>
      <c r="B14" s="71" t="s">
        <v>22</v>
      </c>
      <c r="C14" s="72">
        <f>SUM(D14:BA14)</f>
        <v>0</v>
      </c>
      <c r="D14" s="66">
        <f>Ingresos2!B21</f>
        <v>0</v>
      </c>
      <c r="E14" s="66">
        <f>Ingresos2!C21</f>
        <v>0</v>
      </c>
      <c r="F14" s="66">
        <f>Ingresos2!D21</f>
        <v>0</v>
      </c>
      <c r="G14" s="66">
        <f>Ingresos2!E21</f>
        <v>0</v>
      </c>
      <c r="H14" s="66">
        <f>Ingresos2!F21</f>
        <v>0</v>
      </c>
      <c r="I14" s="66">
        <f>Ingresos2!G21</f>
        <v>0</v>
      </c>
      <c r="J14" s="66">
        <f>Ingresos2!H21</f>
        <v>0</v>
      </c>
      <c r="K14" s="66">
        <f>Ingresos2!I21</f>
        <v>0</v>
      </c>
      <c r="L14" s="66">
        <f>Ingresos2!J21</f>
        <v>0</v>
      </c>
      <c r="M14" s="66">
        <f>Ingresos2!K21</f>
        <v>0</v>
      </c>
      <c r="N14" s="66">
        <f>Ingresos2!L21</f>
        <v>0</v>
      </c>
      <c r="O14" s="66">
        <f>Ingresos2!M21</f>
        <v>0</v>
      </c>
      <c r="P14" s="66">
        <f>Ingresos2!N21</f>
        <v>0</v>
      </c>
      <c r="Q14" s="66">
        <f>Ingresos2!O21</f>
        <v>0</v>
      </c>
      <c r="R14" s="66">
        <f>Ingresos2!P21</f>
        <v>0</v>
      </c>
      <c r="S14" s="66">
        <f>Ingresos2!Q21</f>
        <v>0</v>
      </c>
      <c r="T14" s="66">
        <f>Ingresos2!R21</f>
        <v>0</v>
      </c>
      <c r="U14" s="66">
        <f>Ingresos2!S21</f>
        <v>0</v>
      </c>
      <c r="V14" s="66">
        <f>Ingresos2!T21</f>
        <v>0</v>
      </c>
      <c r="W14" s="66">
        <f>Ingresos2!U21</f>
        <v>0</v>
      </c>
      <c r="X14" s="66">
        <f>Ingresos2!V21</f>
        <v>0</v>
      </c>
      <c r="Y14" s="66">
        <f>Ingresos2!W21</f>
        <v>0</v>
      </c>
      <c r="Z14" s="66">
        <f>Ingresos2!X21</f>
        <v>0</v>
      </c>
      <c r="AA14" s="66">
        <f>Ingresos2!Y21</f>
        <v>0</v>
      </c>
      <c r="AB14" s="66">
        <f>Ingresos2!Z21</f>
        <v>0</v>
      </c>
      <c r="AC14" s="66">
        <f>Ingresos2!AA21</f>
        <v>0</v>
      </c>
      <c r="AD14" s="66">
        <f>Ingresos2!AB21</f>
        <v>0</v>
      </c>
      <c r="AE14" s="66">
        <f>Ingresos2!AC21</f>
        <v>0</v>
      </c>
      <c r="AF14" s="66">
        <f>Ingresos2!AD21</f>
        <v>0</v>
      </c>
      <c r="AG14" s="66">
        <f>Ingresos2!AE21</f>
        <v>0</v>
      </c>
      <c r="AH14" s="66">
        <f>Ingresos2!AF21</f>
        <v>0</v>
      </c>
      <c r="AI14" s="66">
        <f>Ingresos2!AG21</f>
        <v>0</v>
      </c>
      <c r="AJ14" s="66">
        <f>Ingresos2!AH21</f>
        <v>0</v>
      </c>
      <c r="AK14" s="66">
        <f>Ingresos2!AI21</f>
        <v>0</v>
      </c>
      <c r="AL14" s="66">
        <f>Ingresos2!AJ21</f>
        <v>0</v>
      </c>
      <c r="AM14" s="66">
        <f>Ingresos2!AK21</f>
        <v>0</v>
      </c>
      <c r="AN14" s="66">
        <f>Ingresos2!AL21</f>
        <v>0</v>
      </c>
      <c r="AO14" s="66">
        <f>Ingresos2!AM21</f>
        <v>0</v>
      </c>
      <c r="AP14" s="66">
        <f>Ingresos2!AN21</f>
        <v>0</v>
      </c>
      <c r="AQ14" s="66">
        <f>Ingresos2!AO21</f>
        <v>0</v>
      </c>
      <c r="AR14" s="66">
        <f>Ingresos2!AP21</f>
        <v>0</v>
      </c>
      <c r="AS14" s="66">
        <f>Ingresos2!AQ21</f>
        <v>0</v>
      </c>
      <c r="AT14" s="66">
        <f>Ingresos2!AR21</f>
        <v>0</v>
      </c>
      <c r="AU14" s="66">
        <f>Ingresos2!AS21</f>
        <v>0</v>
      </c>
      <c r="AV14" s="66">
        <f>Ingresos2!AT21</f>
        <v>0</v>
      </c>
      <c r="AW14" s="66">
        <f>Ingresos2!AU21</f>
        <v>0</v>
      </c>
      <c r="AX14" s="66">
        <f>Ingresos2!AV21</f>
        <v>0</v>
      </c>
      <c r="AY14" s="66">
        <f>Ingresos2!AW21</f>
        <v>0</v>
      </c>
      <c r="AZ14" s="66">
        <f>Ingresos2!AX21</f>
        <v>0</v>
      </c>
      <c r="BA14" s="66">
        <f>Ingresos2!AY21</f>
        <v>0</v>
      </c>
      <c r="BB14" s="66">
        <f>Ingresos2!AZ21</f>
        <v>0</v>
      </c>
      <c r="BC14" s="66">
        <f>Ingresos2!BA21</f>
        <v>0</v>
      </c>
      <c r="BD14" s="66">
        <f>Ingresos2!BB21</f>
        <v>0</v>
      </c>
      <c r="BE14" s="66">
        <f>Ingresos2!BC21</f>
        <v>0</v>
      </c>
      <c r="BF14" s="66">
        <f>Ingresos2!BD21</f>
        <v>0</v>
      </c>
      <c r="BG14" s="66">
        <f>Ingresos2!BE21</f>
        <v>0</v>
      </c>
      <c r="BH14" s="66">
        <f>Ingresos2!BF21</f>
        <v>0</v>
      </c>
      <c r="BI14" s="66">
        <f>Ingresos2!BG21</f>
        <v>0</v>
      </c>
      <c r="BJ14" s="66">
        <f>Ingresos2!BH21</f>
        <v>0</v>
      </c>
      <c r="BK14" s="66">
        <f>Ingresos2!BI21</f>
        <v>0</v>
      </c>
      <c r="BL14" s="66">
        <f>Ingresos2!BJ21</f>
        <v>0</v>
      </c>
      <c r="BM14" s="66">
        <f>Ingresos2!BK21</f>
        <v>0</v>
      </c>
      <c r="BN14" s="66">
        <f>Ingresos2!BL21</f>
        <v>0</v>
      </c>
      <c r="BO14" s="66">
        <f>Ingresos2!BM21</f>
        <v>0</v>
      </c>
      <c r="BP14" s="66">
        <f>Ingresos2!BN21</f>
        <v>0</v>
      </c>
      <c r="BQ14" s="66">
        <f>Ingresos2!BO21</f>
        <v>0</v>
      </c>
      <c r="BR14" s="66">
        <f>Ingresos2!BP21</f>
        <v>0</v>
      </c>
      <c r="BS14" s="66">
        <f>Ingresos2!BQ21</f>
        <v>0</v>
      </c>
      <c r="BT14" s="66">
        <f>Ingresos2!BR21</f>
        <v>0</v>
      </c>
      <c r="BU14" s="66">
        <f>Ingresos2!BS21</f>
        <v>0</v>
      </c>
      <c r="BV14" s="66">
        <f>Ingresos2!BT21</f>
        <v>0</v>
      </c>
      <c r="BW14" s="66">
        <f>Ingresos2!BU21</f>
        <v>0</v>
      </c>
      <c r="BX14" s="66">
        <f>Ingresos2!BV21</f>
        <v>0</v>
      </c>
      <c r="BY14" s="66">
        <f>Ingresos2!BW21</f>
        <v>0</v>
      </c>
      <c r="BZ14" s="66">
        <f>Ingresos2!BX21</f>
        <v>0</v>
      </c>
      <c r="CA14" s="66">
        <f>Ingresos2!BY21</f>
        <v>0</v>
      </c>
      <c r="CB14" s="66">
        <f>Ingresos2!BZ21</f>
        <v>0</v>
      </c>
      <c r="CC14" s="66">
        <f>Ingresos2!CA21</f>
        <v>0</v>
      </c>
      <c r="CD14" s="66">
        <f>Ingresos2!CB21</f>
        <v>0</v>
      </c>
      <c r="CE14" s="66">
        <f>Ingresos2!CC21</f>
        <v>0</v>
      </c>
      <c r="CF14" s="66">
        <f>Ingresos2!CD21</f>
        <v>0</v>
      </c>
      <c r="CG14" s="66">
        <f>Ingresos2!CE21</f>
        <v>0</v>
      </c>
      <c r="CH14" s="66">
        <f>Ingresos2!CF21</f>
        <v>0</v>
      </c>
      <c r="CI14" s="66">
        <f>Ingresos2!CG21</f>
        <v>0</v>
      </c>
      <c r="CJ14" s="66">
        <f>Ingresos2!CH21</f>
        <v>0</v>
      </c>
      <c r="CK14" s="66">
        <f>Ingresos2!CI21</f>
        <v>0</v>
      </c>
      <c r="CL14" s="66">
        <f>Ingresos2!CJ21</f>
        <v>0</v>
      </c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66"/>
      <c r="DI14" s="66"/>
      <c r="DJ14" s="66"/>
      <c r="DK14" s="66"/>
      <c r="DL14" s="66"/>
      <c r="DM14" s="66"/>
      <c r="DN14" s="66"/>
      <c r="DO14" s="66"/>
      <c r="DP14" s="66"/>
      <c r="DQ14" s="66"/>
      <c r="DR14" s="66"/>
      <c r="DS14" s="66"/>
      <c r="DT14" s="66"/>
      <c r="DU14" s="66"/>
      <c r="DV14" s="66"/>
      <c r="DW14" s="66"/>
    </row>
    <row r="15" spans="1:143" x14ac:dyDescent="0.3">
      <c r="A15" s="12" t="s">
        <v>88</v>
      </c>
      <c r="B15" s="71" t="s">
        <v>22</v>
      </c>
      <c r="C15" s="72">
        <f>SUM(D15:BA15)</f>
        <v>12232395.856729098</v>
      </c>
      <c r="D15" s="66">
        <f>Ingresos2!B45+Ingresos2!B71+Ingresos2!B97</f>
        <v>0</v>
      </c>
      <c r="E15" s="66">
        <f>Ingresos2!C45+Ingresos2!C71+Ingresos2!C97</f>
        <v>0</v>
      </c>
      <c r="F15" s="66">
        <f>Ingresos2!D45+Ingresos2!D71+Ingresos2!D97</f>
        <v>0</v>
      </c>
      <c r="G15" s="66">
        <f>Ingresos2!E45+Ingresos2!E71+Ingresos2!E97</f>
        <v>0</v>
      </c>
      <c r="H15" s="66">
        <f>Ingresos2!F45+Ingresos2!F71+Ingresos2!F97</f>
        <v>0</v>
      </c>
      <c r="I15" s="66">
        <f>Ingresos2!G45+Ingresos2!G71+Ingresos2!G97</f>
        <v>0</v>
      </c>
      <c r="J15" s="66">
        <f>Ingresos2!H45+Ingresos2!H71+Ingresos2!H97</f>
        <v>0</v>
      </c>
      <c r="K15" s="66">
        <f>Ingresos2!I45+Ingresos2!I71+Ingresos2!I97</f>
        <v>0</v>
      </c>
      <c r="L15" s="66">
        <f>Ingresos2!J45+Ingresos2!J71+Ingresos2!J97</f>
        <v>0</v>
      </c>
      <c r="M15" s="66">
        <f>Ingresos2!K45+Ingresos2!K71+Ingresos2!K97</f>
        <v>0</v>
      </c>
      <c r="N15" s="66">
        <f>Ingresos2!L45+Ingresos2!L71+Ingresos2!L97</f>
        <v>0</v>
      </c>
      <c r="O15" s="66">
        <f>Ingresos2!M45+Ingresos2!M71+Ingresos2!M97</f>
        <v>0</v>
      </c>
      <c r="P15" s="66">
        <f>Ingresos2!N45+Ingresos2!N71+Ingresos2!N97</f>
        <v>281084.96221474931</v>
      </c>
      <c r="Q15" s="66">
        <f>Ingresos2!O45+Ingresos2!O71+Ingresos2!O97</f>
        <v>308791.89005200309</v>
      </c>
      <c r="R15" s="66">
        <f>Ingresos2!P45+Ingresos2!P71+Ingresos2!P97</f>
        <v>394145.94604929921</v>
      </c>
      <c r="S15" s="66">
        <f>Ingresos2!Q45+Ingresos2!Q71+Ingresos2!Q97</f>
        <v>308791.89005200309</v>
      </c>
      <c r="T15" s="66">
        <f>Ingresos2!R45+Ingresos2!R71+Ingresos2!R97</f>
        <v>281084.96221474931</v>
      </c>
      <c r="U15" s="66">
        <f>Ingresos2!S45+Ingresos2!S71+Ingresos2!S97</f>
        <v>421852.87388655299</v>
      </c>
      <c r="V15" s="66">
        <f>Ingresos2!T45+Ingresos2!T71+Ingresos2!T97</f>
        <v>281084.96221474931</v>
      </c>
      <c r="W15" s="66">
        <f>Ingresos2!U45+Ingresos2!U71+Ingresos2!U97</f>
        <v>308791.89005200309</v>
      </c>
      <c r="X15" s="66">
        <f>Ingresos2!V45+Ingresos2!V71+Ingresos2!V97</f>
        <v>394145.94604929921</v>
      </c>
      <c r="Y15" s="66">
        <f>Ingresos2!W45+Ingresos2!W71+Ingresos2!W97</f>
        <v>308791.89005200309</v>
      </c>
      <c r="Z15" s="66">
        <f>Ingresos2!X45+Ingresos2!X71+Ingresos2!X97</f>
        <v>281084.96221474931</v>
      </c>
      <c r="AA15" s="66">
        <f>Ingresos2!Y45+Ingresos2!Y71+Ingresos2!Y97</f>
        <v>421852.87388655299</v>
      </c>
      <c r="AB15" s="66">
        <f>Ingresos2!Z45+Ingresos2!Z71+Ingresos2!Z97</f>
        <v>268573.56510331883</v>
      </c>
      <c r="AC15" s="66">
        <f>Ingresos2!AA45+Ingresos2!AA71+Ingresos2!AA97</f>
        <v>308791.89005200309</v>
      </c>
      <c r="AD15" s="66">
        <f>Ingresos2!AB45+Ingresos2!AB71+Ingresos2!AB97</f>
        <v>381634.54893786873</v>
      </c>
      <c r="AE15" s="66">
        <f>Ingresos2!AC45+Ingresos2!AC71+Ingresos2!AC97</f>
        <v>308791.89005200309</v>
      </c>
      <c r="AF15" s="66">
        <f>Ingresos2!AD45+Ingresos2!AD71+Ingresos2!AD97</f>
        <v>268573.56510331883</v>
      </c>
      <c r="AG15" s="66">
        <f>Ingresos2!AE45+Ingresos2!AE71+Ingresos2!AE97</f>
        <v>421852.87388655299</v>
      </c>
      <c r="AH15" s="66">
        <f>Ingresos2!AF45+Ingresos2!AF71+Ingresos2!AF97</f>
        <v>283769.09582914214</v>
      </c>
      <c r="AI15" s="66">
        <f>Ingresos2!AG45+Ingresos2!AG71+Ingresos2!AG97</f>
        <v>311476.02366639592</v>
      </c>
      <c r="AJ15" s="66">
        <f>Ingresos2!AH45+Ingresos2!AH71+Ingresos2!AH97</f>
        <v>311476.02366639592</v>
      </c>
      <c r="AK15" s="66">
        <f>Ingresos2!AI45+Ingresos2!AI71+Ingresos2!AI97</f>
        <v>381634.54893786873</v>
      </c>
      <c r="AL15" s="66">
        <f>Ingresos2!AJ45+Ingresos2!AJ71+Ingresos2!AJ97</f>
        <v>323987.42077782634</v>
      </c>
      <c r="AM15" s="66">
        <f>Ingresos2!AK45+Ingresos2!AK71+Ingresos2!AK97</f>
        <v>296280.49294057261</v>
      </c>
      <c r="AN15" s="66">
        <f>Ingresos2!AL45+Ingresos2!AL71+Ingresos2!AL97</f>
        <v>394145.94604929921</v>
      </c>
      <c r="AO15" s="66">
        <f>Ingresos2!AM45+Ingresos2!AM71+Ingresos2!AM97</f>
        <v>308791.89005200309</v>
      </c>
      <c r="AP15" s="66">
        <f>Ingresos2!AN45+Ingresos2!AN71+Ingresos2!AN97</f>
        <v>283769.09582914214</v>
      </c>
      <c r="AQ15" s="66">
        <f>Ingresos2!AO45+Ingresos2!AO71+Ingresos2!AO97</f>
        <v>323987.42077782634</v>
      </c>
      <c r="AR15" s="66">
        <f>Ingresos2!AP45+Ingresos2!AP71+Ingresos2!AP97</f>
        <v>396830.07966369204</v>
      </c>
      <c r="AS15" s="66">
        <f>Ingresos2!AQ45+Ingresos2!AQ71+Ingresos2!AQ97</f>
        <v>281084.96221474931</v>
      </c>
      <c r="AT15" s="66">
        <f>Ingresos2!AR45+Ingresos2!AR71+Ingresos2!AR97</f>
        <v>296280.49294057261</v>
      </c>
      <c r="AU15" s="66">
        <f>Ingresos2!AS45+Ingresos2!AS71+Ingresos2!AS97</f>
        <v>323987.42077782634</v>
      </c>
      <c r="AV15" s="66">
        <f>Ingresos2!AT45+Ingresos2!AT71+Ingresos2!AT97</f>
        <v>296280.49294057261</v>
      </c>
      <c r="AW15" s="66">
        <f>Ingresos2!AU45+Ingresos2!AU71+Ingresos2!AU97</f>
        <v>296280.49294057261</v>
      </c>
      <c r="AX15" s="66">
        <f>Ingresos2!AV45+Ingresos2!AV71+Ingresos2!AV97</f>
        <v>283769.09582914214</v>
      </c>
      <c r="AY15" s="66">
        <f>Ingresos2!AW45+Ingresos2!AW71+Ingresos2!AW97</f>
        <v>308791.89005200309</v>
      </c>
      <c r="AZ15" s="66">
        <f>Ingresos2!AX45+Ingresos2!AX71+Ingresos2!AX97</f>
        <v>381634.54893786873</v>
      </c>
      <c r="BA15" s="66">
        <f>Ingresos2!AY45+Ingresos2!AY71+Ingresos2!AY97</f>
        <v>198415.03983184602</v>
      </c>
      <c r="BB15" s="66">
        <f>Ingresos2!AZ45+Ingresos2!AZ71+Ingresos2!AZ97</f>
        <v>0</v>
      </c>
      <c r="BC15" s="66">
        <f>Ingresos2!BA45+Ingresos2!BA71+Ingresos2!BA97</f>
        <v>0</v>
      </c>
      <c r="BD15" s="66">
        <f>Ingresos2!BB45+Ingresos2!BB71+Ingresos2!BB97</f>
        <v>0</v>
      </c>
      <c r="BE15" s="66">
        <f>Ingresos2!BC45+Ingresos2!BC71+Ingresos2!BC97</f>
        <v>0</v>
      </c>
      <c r="BF15" s="66">
        <f>Ingresos2!BD45+Ingresos2!BD71+Ingresos2!BD97</f>
        <v>0</v>
      </c>
      <c r="BG15" s="66">
        <f>Ingresos2!BE45+Ingresos2!BE71+Ingresos2!BE97</f>
        <v>0</v>
      </c>
      <c r="BH15" s="66">
        <f>Ingresos2!BF45+Ingresos2!BF71+Ingresos2!BF97</f>
        <v>0</v>
      </c>
      <c r="BI15" s="66">
        <f>Ingresos2!BG45+Ingresos2!BG71+Ingresos2!BG97</f>
        <v>0</v>
      </c>
      <c r="BJ15" s="66">
        <f>Ingresos2!BH45+Ingresos2!BH71+Ingresos2!BH97</f>
        <v>0</v>
      </c>
      <c r="BK15" s="66">
        <f>Ingresos2!BI45+Ingresos2!BI71+Ingresos2!BI97</f>
        <v>0</v>
      </c>
      <c r="BL15" s="66">
        <f>Ingresos2!BJ45+Ingresos2!BJ71+Ingresos2!BJ97</f>
        <v>0</v>
      </c>
      <c r="BM15" s="66">
        <f>Ingresos2!BK45+Ingresos2!BK71+Ingresos2!BK97</f>
        <v>0</v>
      </c>
      <c r="BN15" s="66">
        <f>Ingresos2!BL45+Ingresos2!BL71+Ingresos2!BL97</f>
        <v>0</v>
      </c>
      <c r="BO15" s="66">
        <f>Ingresos2!BM45+Ingresos2!BM71+Ingresos2!BM97</f>
        <v>0</v>
      </c>
      <c r="BP15" s="66">
        <f>Ingresos2!BN45+Ingresos2!BN71+Ingresos2!BN97</f>
        <v>0</v>
      </c>
      <c r="BQ15" s="66">
        <f>Ingresos2!BO45+Ingresos2!BO71+Ingresos2!BO97</f>
        <v>0</v>
      </c>
      <c r="BR15" s="66">
        <f>Ingresos2!BP45+Ingresos2!BP71+Ingresos2!BP97</f>
        <v>0</v>
      </c>
      <c r="BS15" s="66">
        <f>Ingresos2!BQ45+Ingresos2!BQ71+Ingresos2!BQ97</f>
        <v>0</v>
      </c>
      <c r="BT15" s="66">
        <f>Ingresos2!BR45+Ingresos2!BR71+Ingresos2!BR97</f>
        <v>0</v>
      </c>
      <c r="BU15" s="66">
        <f>Ingresos2!BS45+Ingresos2!BS71+Ingresos2!BS97</f>
        <v>0</v>
      </c>
      <c r="BV15" s="66">
        <f>Ingresos2!BT45+Ingresos2!BT71+Ingresos2!BT97</f>
        <v>0</v>
      </c>
      <c r="BW15" s="66">
        <f>Ingresos2!BU45+Ingresos2!BU71+Ingresos2!BU97</f>
        <v>0</v>
      </c>
      <c r="BX15" s="66">
        <f>Ingresos2!BV45+Ingresos2!BV71+Ingresos2!BV97</f>
        <v>0</v>
      </c>
      <c r="BY15" s="66">
        <f>Ingresos2!BW45+Ingresos2!BW71+Ingresos2!BW97</f>
        <v>0</v>
      </c>
      <c r="BZ15" s="66">
        <f>Ingresos2!BX45+Ingresos2!BX71+Ingresos2!BX97</f>
        <v>0</v>
      </c>
      <c r="CA15" s="66">
        <f>Ingresos2!BY45+Ingresos2!BY71+Ingresos2!BY97</f>
        <v>0</v>
      </c>
      <c r="CB15" s="66">
        <f>Ingresos2!BZ45+Ingresos2!BZ71+Ingresos2!BZ97</f>
        <v>0</v>
      </c>
      <c r="CC15" s="66">
        <f>Ingresos2!CA45+Ingresos2!CA71+Ingresos2!CA97</f>
        <v>0</v>
      </c>
      <c r="CD15" s="66">
        <f>Ingresos2!CB45+Ingresos2!CB71+Ingresos2!CB97</f>
        <v>0</v>
      </c>
      <c r="CE15" s="66">
        <f>Ingresos2!CC45+Ingresos2!CC71+Ingresos2!CC97</f>
        <v>0</v>
      </c>
      <c r="CF15" s="66">
        <f>Ingresos2!CD45+Ingresos2!CD71+Ingresos2!CD97</f>
        <v>0</v>
      </c>
      <c r="CG15" s="66">
        <f>Ingresos2!CE45+Ingresos2!CE71+Ingresos2!CE97</f>
        <v>0</v>
      </c>
      <c r="CH15" s="66">
        <f>Ingresos2!CF45+Ingresos2!CF71+Ingresos2!CF97</f>
        <v>0</v>
      </c>
      <c r="CI15" s="66">
        <f>Ingresos2!CG45+Ingresos2!CG71+Ingresos2!CG97</f>
        <v>0</v>
      </c>
      <c r="CJ15" s="66">
        <f>Ingresos2!CH45+Ingresos2!CH71+Ingresos2!CH97</f>
        <v>0</v>
      </c>
      <c r="CK15" s="66">
        <f>Ingresos2!CI45+Ingresos2!CI71+Ingresos2!CI97</f>
        <v>0</v>
      </c>
      <c r="CL15" s="66">
        <f>Ingresos2!CJ45+Ingresos2!CJ71+Ingresos2!CJ97</f>
        <v>0</v>
      </c>
      <c r="CM15" s="66"/>
      <c r="CN15" s="66"/>
      <c r="CO15" s="66"/>
      <c r="CP15" s="66"/>
      <c r="CQ15" s="66"/>
      <c r="CR15" s="66"/>
      <c r="CS15" s="66"/>
      <c r="CT15" s="66"/>
      <c r="CU15" s="66"/>
      <c r="CV15" s="66"/>
      <c r="CW15" s="66"/>
      <c r="CX15" s="66"/>
      <c r="CY15" s="66"/>
      <c r="CZ15" s="66"/>
      <c r="DA15" s="66"/>
      <c r="DB15" s="66"/>
      <c r="DC15" s="66"/>
      <c r="DD15" s="66"/>
      <c r="DE15" s="66"/>
      <c r="DF15" s="66"/>
      <c r="DG15" s="66"/>
      <c r="DH15" s="66"/>
      <c r="DI15" s="66"/>
      <c r="DJ15" s="66"/>
      <c r="DK15" s="66"/>
      <c r="DL15" s="66"/>
      <c r="DM15" s="66"/>
      <c r="DN15" s="66"/>
      <c r="DO15" s="66"/>
      <c r="DP15" s="66"/>
      <c r="DQ15" s="66"/>
      <c r="DR15" s="66"/>
      <c r="DS15" s="66"/>
      <c r="DT15" s="66"/>
      <c r="DU15" s="66"/>
      <c r="DV15" s="66"/>
      <c r="DW15" s="66"/>
      <c r="DX15" s="66"/>
      <c r="DY15" s="66"/>
      <c r="DZ15" s="66"/>
      <c r="EA15" s="66"/>
      <c r="EB15" s="66"/>
      <c r="EC15" s="66"/>
      <c r="ED15" s="66"/>
      <c r="EE15" s="66"/>
    </row>
    <row r="16" spans="1:143" x14ac:dyDescent="0.3">
      <c r="A16" s="21" t="s">
        <v>33</v>
      </c>
      <c r="B16" s="71" t="s">
        <v>22</v>
      </c>
      <c r="C16" s="69">
        <f>SUM(D16:BA16)</f>
        <v>12232395.856729098</v>
      </c>
      <c r="D16" s="303">
        <f t="shared" ref="D16:AI16" si="2">SUM(D14:D15)</f>
        <v>0</v>
      </c>
      <c r="E16" s="303">
        <f t="shared" si="2"/>
        <v>0</v>
      </c>
      <c r="F16" s="303">
        <f t="shared" si="2"/>
        <v>0</v>
      </c>
      <c r="G16" s="303">
        <f t="shared" si="2"/>
        <v>0</v>
      </c>
      <c r="H16" s="303">
        <f t="shared" si="2"/>
        <v>0</v>
      </c>
      <c r="I16" s="303">
        <f t="shared" si="2"/>
        <v>0</v>
      </c>
      <c r="J16" s="303">
        <f t="shared" si="2"/>
        <v>0</v>
      </c>
      <c r="K16" s="303">
        <f t="shared" si="2"/>
        <v>0</v>
      </c>
      <c r="L16" s="303">
        <f t="shared" si="2"/>
        <v>0</v>
      </c>
      <c r="M16" s="303">
        <f t="shared" si="2"/>
        <v>0</v>
      </c>
      <c r="N16" s="303">
        <f t="shared" si="2"/>
        <v>0</v>
      </c>
      <c r="O16" s="303">
        <f t="shared" si="2"/>
        <v>0</v>
      </c>
      <c r="P16" s="303">
        <f t="shared" si="2"/>
        <v>281084.96221474931</v>
      </c>
      <c r="Q16" s="303">
        <f t="shared" si="2"/>
        <v>308791.89005200309</v>
      </c>
      <c r="R16" s="303">
        <f t="shared" si="2"/>
        <v>394145.94604929921</v>
      </c>
      <c r="S16" s="303">
        <f t="shared" si="2"/>
        <v>308791.89005200309</v>
      </c>
      <c r="T16" s="303">
        <f t="shared" si="2"/>
        <v>281084.96221474931</v>
      </c>
      <c r="U16" s="303">
        <f t="shared" si="2"/>
        <v>421852.87388655299</v>
      </c>
      <c r="V16" s="303">
        <f t="shared" si="2"/>
        <v>281084.96221474931</v>
      </c>
      <c r="W16" s="303">
        <f t="shared" si="2"/>
        <v>308791.89005200309</v>
      </c>
      <c r="X16" s="303">
        <f t="shared" si="2"/>
        <v>394145.94604929921</v>
      </c>
      <c r="Y16" s="303">
        <f t="shared" si="2"/>
        <v>308791.89005200309</v>
      </c>
      <c r="Z16" s="303">
        <f t="shared" si="2"/>
        <v>281084.96221474931</v>
      </c>
      <c r="AA16" s="303">
        <f t="shared" si="2"/>
        <v>421852.87388655299</v>
      </c>
      <c r="AB16" s="303">
        <f t="shared" si="2"/>
        <v>268573.56510331883</v>
      </c>
      <c r="AC16" s="303">
        <f t="shared" si="2"/>
        <v>308791.89005200309</v>
      </c>
      <c r="AD16" s="303">
        <f t="shared" si="2"/>
        <v>381634.54893786873</v>
      </c>
      <c r="AE16" s="303">
        <f t="shared" si="2"/>
        <v>308791.89005200309</v>
      </c>
      <c r="AF16" s="303">
        <f t="shared" si="2"/>
        <v>268573.56510331883</v>
      </c>
      <c r="AG16" s="303">
        <f t="shared" si="2"/>
        <v>421852.87388655299</v>
      </c>
      <c r="AH16" s="303">
        <f t="shared" si="2"/>
        <v>283769.09582914214</v>
      </c>
      <c r="AI16" s="303">
        <f t="shared" si="2"/>
        <v>311476.02366639592</v>
      </c>
      <c r="AJ16" s="303">
        <f t="shared" ref="AJ16:BP16" si="3">SUM(AJ14:AJ15)</f>
        <v>311476.02366639592</v>
      </c>
      <c r="AK16" s="303">
        <f t="shared" si="3"/>
        <v>381634.54893786873</v>
      </c>
      <c r="AL16" s="303">
        <f t="shared" si="3"/>
        <v>323987.42077782634</v>
      </c>
      <c r="AM16" s="303">
        <f t="shared" si="3"/>
        <v>296280.49294057261</v>
      </c>
      <c r="AN16" s="303">
        <f t="shared" si="3"/>
        <v>394145.94604929921</v>
      </c>
      <c r="AO16" s="303">
        <f t="shared" si="3"/>
        <v>308791.89005200309</v>
      </c>
      <c r="AP16" s="303">
        <f t="shared" si="3"/>
        <v>283769.09582914214</v>
      </c>
      <c r="AQ16" s="303">
        <f t="shared" si="3"/>
        <v>323987.42077782634</v>
      </c>
      <c r="AR16" s="303">
        <f t="shared" si="3"/>
        <v>396830.07966369204</v>
      </c>
      <c r="AS16" s="303">
        <f t="shared" si="3"/>
        <v>281084.96221474931</v>
      </c>
      <c r="AT16" s="303">
        <f t="shared" si="3"/>
        <v>296280.49294057261</v>
      </c>
      <c r="AU16" s="303">
        <f t="shared" si="3"/>
        <v>323987.42077782634</v>
      </c>
      <c r="AV16" s="303">
        <f t="shared" si="3"/>
        <v>296280.49294057261</v>
      </c>
      <c r="AW16" s="303">
        <f t="shared" si="3"/>
        <v>296280.49294057261</v>
      </c>
      <c r="AX16" s="303">
        <f t="shared" si="3"/>
        <v>283769.09582914214</v>
      </c>
      <c r="AY16" s="303">
        <f t="shared" si="3"/>
        <v>308791.89005200309</v>
      </c>
      <c r="AZ16" s="303">
        <f t="shared" si="3"/>
        <v>381634.54893786873</v>
      </c>
      <c r="BA16" s="303">
        <f t="shared" si="3"/>
        <v>198415.03983184602</v>
      </c>
      <c r="BB16" s="303">
        <f t="shared" si="3"/>
        <v>0</v>
      </c>
      <c r="BC16" s="303">
        <f t="shared" si="3"/>
        <v>0</v>
      </c>
      <c r="BD16" s="303">
        <f t="shared" si="3"/>
        <v>0</v>
      </c>
      <c r="BE16" s="303">
        <f t="shared" si="3"/>
        <v>0</v>
      </c>
      <c r="BF16" s="303">
        <f t="shared" si="3"/>
        <v>0</v>
      </c>
      <c r="BG16" s="303">
        <f t="shared" si="3"/>
        <v>0</v>
      </c>
      <c r="BH16" s="303">
        <f t="shared" si="3"/>
        <v>0</v>
      </c>
      <c r="BI16" s="303">
        <f t="shared" si="3"/>
        <v>0</v>
      </c>
      <c r="BJ16" s="303">
        <f t="shared" si="3"/>
        <v>0</v>
      </c>
      <c r="BK16" s="303">
        <f t="shared" si="3"/>
        <v>0</v>
      </c>
      <c r="BL16" s="303">
        <f t="shared" si="3"/>
        <v>0</v>
      </c>
      <c r="BM16" s="303">
        <f t="shared" si="3"/>
        <v>0</v>
      </c>
      <c r="BN16" s="303">
        <f t="shared" si="3"/>
        <v>0</v>
      </c>
      <c r="BO16" s="303">
        <f t="shared" si="3"/>
        <v>0</v>
      </c>
      <c r="BP16" s="303">
        <f t="shared" si="3"/>
        <v>0</v>
      </c>
      <c r="BQ16" s="303">
        <f t="shared" ref="BQ16:BT16" si="4">SUM(BQ14:BQ15)</f>
        <v>0</v>
      </c>
      <c r="BR16" s="303">
        <f t="shared" si="4"/>
        <v>0</v>
      </c>
      <c r="BS16" s="303">
        <f t="shared" si="4"/>
        <v>0</v>
      </c>
      <c r="BT16" s="303">
        <f t="shared" si="4"/>
        <v>0</v>
      </c>
      <c r="BU16" s="303">
        <f t="shared" ref="BU16:CL16" si="5">SUM(BU14:BU15)</f>
        <v>0</v>
      </c>
      <c r="BV16" s="303">
        <f t="shared" si="5"/>
        <v>0</v>
      </c>
      <c r="BW16" s="303">
        <f t="shared" si="5"/>
        <v>0</v>
      </c>
      <c r="BX16" s="303">
        <f t="shared" si="5"/>
        <v>0</v>
      </c>
      <c r="BY16" s="303">
        <f t="shared" si="5"/>
        <v>0</v>
      </c>
      <c r="BZ16" s="303">
        <f t="shared" si="5"/>
        <v>0</v>
      </c>
      <c r="CA16" s="303">
        <f t="shared" si="5"/>
        <v>0</v>
      </c>
      <c r="CB16" s="303">
        <f t="shared" si="5"/>
        <v>0</v>
      </c>
      <c r="CC16" s="303">
        <f t="shared" si="5"/>
        <v>0</v>
      </c>
      <c r="CD16" s="303">
        <f t="shared" si="5"/>
        <v>0</v>
      </c>
      <c r="CE16" s="303">
        <f t="shared" si="5"/>
        <v>0</v>
      </c>
      <c r="CF16" s="303">
        <f t="shared" si="5"/>
        <v>0</v>
      </c>
      <c r="CG16" s="303">
        <f t="shared" si="5"/>
        <v>0</v>
      </c>
      <c r="CH16" s="303">
        <f t="shared" si="5"/>
        <v>0</v>
      </c>
      <c r="CI16" s="303">
        <f t="shared" si="5"/>
        <v>0</v>
      </c>
      <c r="CJ16" s="303">
        <f t="shared" si="5"/>
        <v>0</v>
      </c>
      <c r="CK16" s="303">
        <f t="shared" si="5"/>
        <v>0</v>
      </c>
      <c r="CL16" s="303">
        <f t="shared" si="5"/>
        <v>0</v>
      </c>
      <c r="CM16" s="257"/>
      <c r="CN16" s="257"/>
      <c r="CO16" s="257"/>
      <c r="CP16" s="257"/>
      <c r="CQ16" s="257"/>
      <c r="CR16" s="257"/>
      <c r="CS16" s="257"/>
      <c r="CT16" s="257"/>
      <c r="CU16" s="257"/>
      <c r="CV16" s="257"/>
      <c r="CW16" s="257"/>
      <c r="CX16" s="257"/>
      <c r="CY16" s="257"/>
      <c r="CZ16" s="257"/>
      <c r="DA16" s="257"/>
      <c r="DB16" s="257"/>
      <c r="DC16" s="257"/>
      <c r="DD16" s="257"/>
      <c r="DE16" s="257"/>
      <c r="DF16" s="257"/>
      <c r="DG16" s="257"/>
      <c r="DH16" s="257"/>
      <c r="DI16" s="257"/>
      <c r="DJ16" s="257"/>
      <c r="DK16" s="257"/>
      <c r="DL16" s="257"/>
      <c r="DM16" s="257"/>
      <c r="DN16" s="257"/>
      <c r="DO16" s="257"/>
      <c r="DP16" s="257"/>
      <c r="DQ16" s="257"/>
      <c r="DR16" s="257"/>
      <c r="DS16" s="257"/>
      <c r="DT16" s="257"/>
      <c r="DU16" s="257"/>
      <c r="DV16" s="257"/>
      <c r="DW16" s="257"/>
      <c r="DX16" s="257"/>
      <c r="DY16" s="257"/>
    </row>
    <row r="17" spans="1:129" x14ac:dyDescent="0.3">
      <c r="A17" s="21"/>
      <c r="B17" s="71"/>
      <c r="C17" s="69"/>
      <c r="D17" s="303"/>
      <c r="E17" s="303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303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303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257"/>
      <c r="BT17" s="257"/>
      <c r="BU17" s="257"/>
      <c r="BV17" s="257"/>
      <c r="BW17" s="257"/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7"/>
      <c r="CJ17" s="257"/>
      <c r="CK17" s="257"/>
      <c r="CL17" s="257"/>
      <c r="CM17" s="257"/>
      <c r="CN17" s="257"/>
      <c r="CO17" s="257"/>
      <c r="CP17" s="257"/>
      <c r="CQ17" s="257"/>
      <c r="CR17" s="257"/>
      <c r="CS17" s="257"/>
      <c r="CT17" s="257"/>
      <c r="CU17" s="257"/>
      <c r="CV17" s="257"/>
      <c r="CW17" s="257"/>
      <c r="CX17" s="257"/>
      <c r="CY17" s="257"/>
      <c r="CZ17" s="257"/>
      <c r="DA17" s="257"/>
      <c r="DB17" s="257"/>
      <c r="DC17" s="257"/>
      <c r="DD17" s="257"/>
      <c r="DE17" s="257"/>
      <c r="DF17" s="257"/>
      <c r="DG17" s="257"/>
      <c r="DH17" s="257"/>
      <c r="DI17" s="257"/>
      <c r="DJ17" s="257"/>
      <c r="DK17" s="257"/>
      <c r="DL17" s="257"/>
      <c r="DM17" s="257"/>
      <c r="DN17" s="257"/>
      <c r="DO17" s="257"/>
      <c r="DP17" s="257"/>
      <c r="DQ17" s="257"/>
      <c r="DR17" s="257"/>
      <c r="DS17" s="257"/>
      <c r="DT17" s="257"/>
      <c r="DU17" s="257"/>
      <c r="DV17" s="257"/>
      <c r="DW17" s="257"/>
      <c r="DX17" s="257"/>
      <c r="DY17" s="257"/>
    </row>
    <row r="18" spans="1:129" x14ac:dyDescent="0.3">
      <c r="B18" s="6"/>
      <c r="C18" s="68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</row>
    <row r="19" spans="1:129" x14ac:dyDescent="0.3">
      <c r="A19" s="20" t="s">
        <v>34</v>
      </c>
      <c r="B19" s="6" t="s">
        <v>22</v>
      </c>
      <c r="C19" s="67">
        <f t="shared" ref="C19:AH19" si="6">C16+C11</f>
        <v>15290494.820911372</v>
      </c>
      <c r="D19" s="70">
        <f t="shared" si="6"/>
        <v>0</v>
      </c>
      <c r="E19" s="70">
        <f t="shared" si="6"/>
        <v>0</v>
      </c>
      <c r="F19" s="70">
        <f t="shared" si="6"/>
        <v>0</v>
      </c>
      <c r="G19" s="70">
        <f t="shared" si="6"/>
        <v>0</v>
      </c>
      <c r="H19" s="70">
        <f t="shared" si="6"/>
        <v>0</v>
      </c>
      <c r="I19" s="70">
        <f t="shared" si="6"/>
        <v>10038.748650526761</v>
      </c>
      <c r="J19" s="70">
        <f t="shared" si="6"/>
        <v>21067.0304380983</v>
      </c>
      <c r="K19" s="70">
        <f t="shared" si="6"/>
        <v>35143.671368430412</v>
      </c>
      <c r="L19" s="70">
        <f t="shared" si="6"/>
        <v>46171.953156001953</v>
      </c>
      <c r="M19" s="70">
        <f t="shared" si="6"/>
        <v>56210.701806528719</v>
      </c>
      <c r="N19" s="70">
        <f t="shared" si="6"/>
        <v>71276.875873905607</v>
      </c>
      <c r="O19" s="70">
        <f t="shared" si="6"/>
        <v>81315.624524432365</v>
      </c>
      <c r="P19" s="70">
        <f t="shared" si="6"/>
        <v>363390.11987622647</v>
      </c>
      <c r="Q19" s="70">
        <f t="shared" si="6"/>
        <v>394145.40685624082</v>
      </c>
      <c r="R19" s="70">
        <f t="shared" si="6"/>
        <v>476451.10371077637</v>
      </c>
      <c r="S19" s="70">
        <f t="shared" si="6"/>
        <v>390107.51457643544</v>
      </c>
      <c r="T19" s="70">
        <f t="shared" si="6"/>
        <v>367428.01215603179</v>
      </c>
      <c r="U19" s="70">
        <f t="shared" si="6"/>
        <v>502721.6627998628</v>
      </c>
      <c r="V19" s="70">
        <f t="shared" si="6"/>
        <v>362943.28426510392</v>
      </c>
      <c r="W19" s="70">
        <f t="shared" si="6"/>
        <v>393251.73563399579</v>
      </c>
      <c r="X19" s="70">
        <f t="shared" si="6"/>
        <v>475557.43248853134</v>
      </c>
      <c r="Y19" s="70">
        <f t="shared" si="6"/>
        <v>388767.00774306792</v>
      </c>
      <c r="Z19" s="70">
        <f t="shared" si="6"/>
        <v>366087.50532266428</v>
      </c>
      <c r="AA19" s="70">
        <f t="shared" si="6"/>
        <v>501923.85349241755</v>
      </c>
      <c r="AB19" s="70">
        <f t="shared" si="6"/>
        <v>350176.77537215041</v>
      </c>
      <c r="AC19" s="70">
        <f t="shared" si="6"/>
        <v>390490.96223563445</v>
      </c>
      <c r="AD19" s="70">
        <f t="shared" si="6"/>
        <v>463333.62112150004</v>
      </c>
      <c r="AE19" s="70">
        <f t="shared" si="6"/>
        <v>391033.65976155666</v>
      </c>
      <c r="AF19" s="70">
        <f t="shared" si="6"/>
        <v>351804.86794991721</v>
      </c>
      <c r="AG19" s="70">
        <f t="shared" si="6"/>
        <v>504094.64359610656</v>
      </c>
      <c r="AH19" s="70">
        <f t="shared" si="6"/>
        <v>366904.5367609408</v>
      </c>
      <c r="AI19" s="70">
        <f t="shared" ref="AI19:CL19" si="7">AI16+AI11</f>
        <v>393621.93146114977</v>
      </c>
      <c r="AJ19" s="70">
        <f t="shared" si="7"/>
        <v>394068.76707227231</v>
      </c>
      <c r="AK19" s="70">
        <f t="shared" si="7"/>
        <v>464769.98986966739</v>
      </c>
      <c r="AL19" s="70">
        <f t="shared" si="7"/>
        <v>405590.63104665792</v>
      </c>
      <c r="AM19" s="70">
        <f>AM16+AM11</f>
        <v>377883.70320940419</v>
      </c>
      <c r="AN19" s="70">
        <f t="shared" si="7"/>
        <v>473243.49470129248</v>
      </c>
      <c r="AO19" s="70">
        <f t="shared" si="7"/>
        <v>387442.60309287382</v>
      </c>
      <c r="AP19" s="70">
        <f t="shared" si="7"/>
        <v>362866.64448113542</v>
      </c>
      <c r="AQ19" s="70">
        <f t="shared" si="7"/>
        <v>401648.60068165231</v>
      </c>
      <c r="AR19" s="70">
        <f t="shared" si="7"/>
        <v>471347.03850995773</v>
      </c>
      <c r="AS19" s="70">
        <f t="shared" si="7"/>
        <v>359192.97772969783</v>
      </c>
      <c r="AT19" s="70">
        <f t="shared" si="7"/>
        <v>370893.31370163802</v>
      </c>
      <c r="AU19" s="70">
        <f t="shared" si="7"/>
        <v>387029.26222539798</v>
      </c>
      <c r="AV19" s="70">
        <f t="shared" si="7"/>
        <v>348740.88821169519</v>
      </c>
      <c r="AW19" s="70">
        <f t="shared" si="7"/>
        <v>338159.44203524617</v>
      </c>
      <c r="AX19" s="70">
        <f t="shared" si="7"/>
        <v>315513.43435848923</v>
      </c>
      <c r="AY19" s="70">
        <f t="shared" si="7"/>
        <v>329507.94679377862</v>
      </c>
      <c r="AZ19" s="70">
        <f t="shared" si="7"/>
        <v>388720.80036043469</v>
      </c>
      <c r="BA19" s="70">
        <f t="shared" si="7"/>
        <v>198415.03983184602</v>
      </c>
      <c r="BB19" s="70">
        <f t="shared" si="7"/>
        <v>0</v>
      </c>
      <c r="BC19" s="70">
        <f t="shared" si="7"/>
        <v>0</v>
      </c>
      <c r="BD19" s="70">
        <f t="shared" si="7"/>
        <v>0</v>
      </c>
      <c r="BE19" s="70">
        <f t="shared" si="7"/>
        <v>0</v>
      </c>
      <c r="BF19" s="70">
        <f t="shared" si="7"/>
        <v>0</v>
      </c>
      <c r="BG19" s="70">
        <f t="shared" si="7"/>
        <v>0</v>
      </c>
      <c r="BH19" s="70">
        <f t="shared" si="7"/>
        <v>0</v>
      </c>
      <c r="BI19" s="70">
        <f t="shared" si="7"/>
        <v>0</v>
      </c>
      <c r="BJ19" s="70">
        <f t="shared" si="7"/>
        <v>0</v>
      </c>
      <c r="BK19" s="70">
        <f t="shared" si="7"/>
        <v>0</v>
      </c>
      <c r="BL19" s="70">
        <f t="shared" si="7"/>
        <v>0</v>
      </c>
      <c r="BM19" s="70">
        <f t="shared" si="7"/>
        <v>0</v>
      </c>
      <c r="BN19" s="70">
        <f t="shared" si="7"/>
        <v>0</v>
      </c>
      <c r="BO19" s="70">
        <f t="shared" si="7"/>
        <v>0</v>
      </c>
      <c r="BP19" s="70">
        <f t="shared" si="7"/>
        <v>0</v>
      </c>
      <c r="BQ19" s="70">
        <f t="shared" si="7"/>
        <v>0</v>
      </c>
      <c r="BR19" s="70">
        <f t="shared" si="7"/>
        <v>0</v>
      </c>
      <c r="BS19" s="70">
        <f t="shared" si="7"/>
        <v>0</v>
      </c>
      <c r="BT19" s="70">
        <f t="shared" si="7"/>
        <v>0</v>
      </c>
      <c r="BU19" s="70">
        <f t="shared" si="7"/>
        <v>0</v>
      </c>
      <c r="BV19" s="70">
        <f t="shared" si="7"/>
        <v>0</v>
      </c>
      <c r="BW19" s="70">
        <f t="shared" si="7"/>
        <v>0</v>
      </c>
      <c r="BX19" s="70">
        <f t="shared" si="7"/>
        <v>0</v>
      </c>
      <c r="BY19" s="70">
        <f t="shared" si="7"/>
        <v>0</v>
      </c>
      <c r="BZ19" s="70">
        <f t="shared" si="7"/>
        <v>0</v>
      </c>
      <c r="CA19" s="70">
        <f t="shared" si="7"/>
        <v>0</v>
      </c>
      <c r="CB19" s="70">
        <f t="shared" si="7"/>
        <v>0</v>
      </c>
      <c r="CC19" s="70">
        <f t="shared" si="7"/>
        <v>0</v>
      </c>
      <c r="CD19" s="70">
        <f t="shared" si="7"/>
        <v>0</v>
      </c>
      <c r="CE19" s="70">
        <f t="shared" si="7"/>
        <v>0</v>
      </c>
      <c r="CF19" s="70">
        <f t="shared" si="7"/>
        <v>0</v>
      </c>
      <c r="CG19" s="70">
        <f t="shared" si="7"/>
        <v>0</v>
      </c>
      <c r="CH19" s="70">
        <f t="shared" si="7"/>
        <v>0</v>
      </c>
      <c r="CI19" s="70">
        <f t="shared" si="7"/>
        <v>0</v>
      </c>
      <c r="CJ19" s="70">
        <f t="shared" si="7"/>
        <v>0</v>
      </c>
      <c r="CK19" s="70">
        <f t="shared" si="7"/>
        <v>0</v>
      </c>
      <c r="CL19" s="70">
        <f t="shared" si="7"/>
        <v>0</v>
      </c>
    </row>
    <row r="20" spans="1:129" x14ac:dyDescent="0.3">
      <c r="B20" s="6"/>
      <c r="C20" s="68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</row>
    <row r="21" spans="1:129" x14ac:dyDescent="0.3">
      <c r="A21" s="19" t="s">
        <v>35</v>
      </c>
      <c r="B21" s="6"/>
      <c r="C21" s="68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</row>
    <row r="22" spans="1:129" x14ac:dyDescent="0.3">
      <c r="A22" s="24" t="s">
        <v>269</v>
      </c>
      <c r="B22" s="6" t="s">
        <v>22</v>
      </c>
      <c r="C22" s="72">
        <f>MAX(D22:BA22)</f>
        <v>86343.049941282501</v>
      </c>
      <c r="D22" s="66">
        <f t="shared" ref="D22" si="8">D11</f>
        <v>0</v>
      </c>
      <c r="E22" s="66">
        <f t="shared" ref="E22:BP22" si="9">E11</f>
        <v>0</v>
      </c>
      <c r="F22" s="66">
        <f t="shared" si="9"/>
        <v>0</v>
      </c>
      <c r="G22" s="66">
        <f t="shared" si="9"/>
        <v>0</v>
      </c>
      <c r="H22" s="66">
        <f t="shared" si="9"/>
        <v>0</v>
      </c>
      <c r="I22" s="66">
        <f t="shared" si="9"/>
        <v>10038.748650526761</v>
      </c>
      <c r="J22" s="66">
        <f t="shared" si="9"/>
        <v>21067.0304380983</v>
      </c>
      <c r="K22" s="66">
        <f t="shared" si="9"/>
        <v>35143.671368430412</v>
      </c>
      <c r="L22" s="66">
        <f t="shared" si="9"/>
        <v>46171.953156001953</v>
      </c>
      <c r="M22" s="66">
        <f t="shared" si="9"/>
        <v>56210.701806528719</v>
      </c>
      <c r="N22" s="66">
        <f t="shared" si="9"/>
        <v>71276.875873905607</v>
      </c>
      <c r="O22" s="66">
        <f t="shared" si="9"/>
        <v>81315.624524432365</v>
      </c>
      <c r="P22" s="66">
        <f t="shared" si="9"/>
        <v>82305.157661477147</v>
      </c>
      <c r="Q22" s="66">
        <f t="shared" si="9"/>
        <v>85353.516804237719</v>
      </c>
      <c r="R22" s="66">
        <f t="shared" si="9"/>
        <v>82305.157661477147</v>
      </c>
      <c r="S22" s="66">
        <f t="shared" si="9"/>
        <v>81315.624524432365</v>
      </c>
      <c r="T22" s="66">
        <f t="shared" si="9"/>
        <v>86343.049941282501</v>
      </c>
      <c r="U22" s="66">
        <f t="shared" si="9"/>
        <v>80868.788913309836</v>
      </c>
      <c r="V22" s="66">
        <f t="shared" si="9"/>
        <v>81858.322050354618</v>
      </c>
      <c r="W22" s="66">
        <f t="shared" si="9"/>
        <v>84459.845581992689</v>
      </c>
      <c r="X22" s="66">
        <f t="shared" si="9"/>
        <v>81411.486439232103</v>
      </c>
      <c r="Y22" s="66">
        <f t="shared" si="9"/>
        <v>79975.117691064806</v>
      </c>
      <c r="Z22" s="66">
        <f t="shared" si="9"/>
        <v>85002.543107914942</v>
      </c>
      <c r="AA22" s="66">
        <f t="shared" si="9"/>
        <v>80070.979605864559</v>
      </c>
      <c r="AB22" s="66">
        <f t="shared" si="9"/>
        <v>81603.210268831594</v>
      </c>
      <c r="AC22" s="66">
        <f t="shared" si="9"/>
        <v>81699.072183631331</v>
      </c>
      <c r="AD22" s="66">
        <f t="shared" si="9"/>
        <v>81699.072183631331</v>
      </c>
      <c r="AE22" s="66">
        <f t="shared" si="9"/>
        <v>82241.769709553599</v>
      </c>
      <c r="AF22" s="66">
        <f t="shared" si="9"/>
        <v>83231.302846598366</v>
      </c>
      <c r="AG22" s="66">
        <f t="shared" si="9"/>
        <v>82241.769709553584</v>
      </c>
      <c r="AH22" s="66">
        <f t="shared" si="9"/>
        <v>83135.440931798643</v>
      </c>
      <c r="AI22" s="66">
        <f t="shared" si="9"/>
        <v>82145.907794753861</v>
      </c>
      <c r="AJ22" s="66">
        <f t="shared" si="9"/>
        <v>82592.743405876376</v>
      </c>
      <c r="AK22" s="66">
        <f t="shared" si="9"/>
        <v>83135.440931798643</v>
      </c>
      <c r="AL22" s="66">
        <f t="shared" si="9"/>
        <v>81603.210268831594</v>
      </c>
      <c r="AM22" s="66">
        <f t="shared" si="9"/>
        <v>81603.210268831594</v>
      </c>
      <c r="AN22" s="66">
        <f t="shared" si="9"/>
        <v>79097.548651993289</v>
      </c>
      <c r="AO22" s="66">
        <f t="shared" si="9"/>
        <v>78650.71304087076</v>
      </c>
      <c r="AP22" s="66">
        <f t="shared" si="9"/>
        <v>79097.548651993275</v>
      </c>
      <c r="AQ22" s="66">
        <f t="shared" si="9"/>
        <v>77661.179903825978</v>
      </c>
      <c r="AR22" s="66">
        <f t="shared" si="9"/>
        <v>74516.958846265668</v>
      </c>
      <c r="AS22" s="66">
        <f t="shared" si="9"/>
        <v>78108.015514948507</v>
      </c>
      <c r="AT22" s="66">
        <f t="shared" si="9"/>
        <v>74612.820761065406</v>
      </c>
      <c r="AU22" s="66">
        <f t="shared" si="9"/>
        <v>63041.841447571613</v>
      </c>
      <c r="AV22" s="66">
        <f t="shared" si="9"/>
        <v>52460.395271122587</v>
      </c>
      <c r="AW22" s="66">
        <f t="shared" si="9"/>
        <v>41878.94909467356</v>
      </c>
      <c r="AX22" s="66">
        <f t="shared" si="9"/>
        <v>31744.338529347064</v>
      </c>
      <c r="AY22" s="66">
        <f t="shared" si="9"/>
        <v>20716.056741775526</v>
      </c>
      <c r="AZ22" s="66">
        <f t="shared" si="9"/>
        <v>7086.2514225659288</v>
      </c>
      <c r="BA22" s="66">
        <f t="shared" si="9"/>
        <v>0</v>
      </c>
      <c r="BB22" s="66">
        <f t="shared" si="9"/>
        <v>0</v>
      </c>
      <c r="BC22" s="66">
        <f t="shared" si="9"/>
        <v>0</v>
      </c>
      <c r="BD22" s="66">
        <f t="shared" si="9"/>
        <v>0</v>
      </c>
      <c r="BE22" s="66">
        <f t="shared" si="9"/>
        <v>0</v>
      </c>
      <c r="BF22" s="66">
        <f t="shared" si="9"/>
        <v>0</v>
      </c>
      <c r="BG22" s="66">
        <f t="shared" si="9"/>
        <v>0</v>
      </c>
      <c r="BH22" s="66">
        <f t="shared" si="9"/>
        <v>0</v>
      </c>
      <c r="BI22" s="66">
        <f t="shared" si="9"/>
        <v>0</v>
      </c>
      <c r="BJ22" s="66">
        <f t="shared" si="9"/>
        <v>0</v>
      </c>
      <c r="BK22" s="66">
        <f t="shared" si="9"/>
        <v>0</v>
      </c>
      <c r="BL22" s="66">
        <f t="shared" si="9"/>
        <v>0</v>
      </c>
      <c r="BM22" s="66">
        <f t="shared" si="9"/>
        <v>0</v>
      </c>
      <c r="BN22" s="66">
        <f t="shared" si="9"/>
        <v>0</v>
      </c>
      <c r="BO22" s="66">
        <f t="shared" si="9"/>
        <v>0</v>
      </c>
      <c r="BP22" s="66">
        <f t="shared" si="9"/>
        <v>0</v>
      </c>
      <c r="BQ22" s="66">
        <f t="shared" ref="BQ22:BT22" si="10">BQ11</f>
        <v>0</v>
      </c>
      <c r="BR22" s="66">
        <f t="shared" si="10"/>
        <v>0</v>
      </c>
      <c r="BS22" s="66">
        <f t="shared" si="10"/>
        <v>0</v>
      </c>
      <c r="BT22" s="66">
        <f t="shared" si="10"/>
        <v>0</v>
      </c>
      <c r="BU22" s="66">
        <f t="shared" ref="BU22:CL22" si="11">BU11</f>
        <v>0</v>
      </c>
      <c r="BV22" s="66">
        <f t="shared" si="11"/>
        <v>0</v>
      </c>
      <c r="BW22" s="66">
        <f t="shared" si="11"/>
        <v>0</v>
      </c>
      <c r="BX22" s="66">
        <f t="shared" si="11"/>
        <v>0</v>
      </c>
      <c r="BY22" s="66">
        <f t="shared" si="11"/>
        <v>0</v>
      </c>
      <c r="BZ22" s="66">
        <f t="shared" si="11"/>
        <v>0</v>
      </c>
      <c r="CA22" s="66">
        <f t="shared" si="11"/>
        <v>0</v>
      </c>
      <c r="CB22" s="66">
        <f t="shared" si="11"/>
        <v>0</v>
      </c>
      <c r="CC22" s="66">
        <f t="shared" si="11"/>
        <v>0</v>
      </c>
      <c r="CD22" s="66">
        <f t="shared" si="11"/>
        <v>0</v>
      </c>
      <c r="CE22" s="66">
        <f t="shared" si="11"/>
        <v>0</v>
      </c>
      <c r="CF22" s="66">
        <f t="shared" si="11"/>
        <v>0</v>
      </c>
      <c r="CG22" s="66">
        <f t="shared" si="11"/>
        <v>0</v>
      </c>
      <c r="CH22" s="66">
        <f t="shared" si="11"/>
        <v>0</v>
      </c>
      <c r="CI22" s="66">
        <f t="shared" si="11"/>
        <v>0</v>
      </c>
      <c r="CJ22" s="66">
        <f t="shared" si="11"/>
        <v>0</v>
      </c>
      <c r="CK22" s="66">
        <f t="shared" si="11"/>
        <v>0</v>
      </c>
      <c r="CL22" s="66">
        <f t="shared" si="11"/>
        <v>0</v>
      </c>
    </row>
    <row r="23" spans="1:129" x14ac:dyDescent="0.3">
      <c r="A23" s="24" t="s">
        <v>65</v>
      </c>
      <c r="B23" s="6" t="s">
        <v>22</v>
      </c>
      <c r="C23" s="72">
        <f>MAX(D23:BA23)</f>
        <v>421852.87388655299</v>
      </c>
      <c r="D23" s="66">
        <f t="shared" ref="D23" si="12">D16</f>
        <v>0</v>
      </c>
      <c r="E23" s="66">
        <f t="shared" ref="E23:BP23" si="13">E16</f>
        <v>0</v>
      </c>
      <c r="F23" s="66">
        <f t="shared" si="13"/>
        <v>0</v>
      </c>
      <c r="G23" s="66">
        <f t="shared" si="13"/>
        <v>0</v>
      </c>
      <c r="H23" s="66">
        <f t="shared" si="13"/>
        <v>0</v>
      </c>
      <c r="I23" s="66">
        <f t="shared" si="13"/>
        <v>0</v>
      </c>
      <c r="J23" s="66">
        <f t="shared" si="13"/>
        <v>0</v>
      </c>
      <c r="K23" s="66">
        <f t="shared" si="13"/>
        <v>0</v>
      </c>
      <c r="L23" s="66">
        <f t="shared" si="13"/>
        <v>0</v>
      </c>
      <c r="M23" s="66">
        <f t="shared" si="13"/>
        <v>0</v>
      </c>
      <c r="N23" s="66">
        <f t="shared" si="13"/>
        <v>0</v>
      </c>
      <c r="O23" s="66">
        <f t="shared" si="13"/>
        <v>0</v>
      </c>
      <c r="P23" s="66">
        <f t="shared" si="13"/>
        <v>281084.96221474931</v>
      </c>
      <c r="Q23" s="66">
        <f t="shared" si="13"/>
        <v>308791.89005200309</v>
      </c>
      <c r="R23" s="66">
        <f t="shared" si="13"/>
        <v>394145.94604929921</v>
      </c>
      <c r="S23" s="66">
        <f t="shared" si="13"/>
        <v>308791.89005200309</v>
      </c>
      <c r="T23" s="66">
        <f t="shared" si="13"/>
        <v>281084.96221474931</v>
      </c>
      <c r="U23" s="66">
        <f t="shared" si="13"/>
        <v>421852.87388655299</v>
      </c>
      <c r="V23" s="66">
        <f t="shared" si="13"/>
        <v>281084.96221474931</v>
      </c>
      <c r="W23" s="66">
        <f t="shared" si="13"/>
        <v>308791.89005200309</v>
      </c>
      <c r="X23" s="66">
        <f t="shared" si="13"/>
        <v>394145.94604929921</v>
      </c>
      <c r="Y23" s="66">
        <f t="shared" si="13"/>
        <v>308791.89005200309</v>
      </c>
      <c r="Z23" s="66">
        <f t="shared" si="13"/>
        <v>281084.96221474931</v>
      </c>
      <c r="AA23" s="66">
        <f t="shared" si="13"/>
        <v>421852.87388655299</v>
      </c>
      <c r="AB23" s="66">
        <f t="shared" si="13"/>
        <v>268573.56510331883</v>
      </c>
      <c r="AC23" s="66">
        <f t="shared" si="13"/>
        <v>308791.89005200309</v>
      </c>
      <c r="AD23" s="66">
        <f t="shared" si="13"/>
        <v>381634.54893786873</v>
      </c>
      <c r="AE23" s="66">
        <f t="shared" si="13"/>
        <v>308791.89005200309</v>
      </c>
      <c r="AF23" s="66">
        <f t="shared" si="13"/>
        <v>268573.56510331883</v>
      </c>
      <c r="AG23" s="66">
        <f t="shared" si="13"/>
        <v>421852.87388655299</v>
      </c>
      <c r="AH23" s="66">
        <f t="shared" si="13"/>
        <v>283769.09582914214</v>
      </c>
      <c r="AI23" s="66">
        <f t="shared" si="13"/>
        <v>311476.02366639592</v>
      </c>
      <c r="AJ23" s="66">
        <f t="shared" si="13"/>
        <v>311476.02366639592</v>
      </c>
      <c r="AK23" s="66">
        <f t="shared" si="13"/>
        <v>381634.54893786873</v>
      </c>
      <c r="AL23" s="66">
        <f t="shared" si="13"/>
        <v>323987.42077782634</v>
      </c>
      <c r="AM23" s="66">
        <f t="shared" si="13"/>
        <v>296280.49294057261</v>
      </c>
      <c r="AN23" s="66">
        <f t="shared" si="13"/>
        <v>394145.94604929921</v>
      </c>
      <c r="AO23" s="66">
        <f t="shared" si="13"/>
        <v>308791.89005200309</v>
      </c>
      <c r="AP23" s="66">
        <f t="shared" si="13"/>
        <v>283769.09582914214</v>
      </c>
      <c r="AQ23" s="66">
        <f t="shared" si="13"/>
        <v>323987.42077782634</v>
      </c>
      <c r="AR23" s="66">
        <f t="shared" si="13"/>
        <v>396830.07966369204</v>
      </c>
      <c r="AS23" s="66">
        <f t="shared" si="13"/>
        <v>281084.96221474931</v>
      </c>
      <c r="AT23" s="66">
        <f t="shared" si="13"/>
        <v>296280.49294057261</v>
      </c>
      <c r="AU23" s="66">
        <f t="shared" si="13"/>
        <v>323987.42077782634</v>
      </c>
      <c r="AV23" s="66">
        <f t="shared" si="13"/>
        <v>296280.49294057261</v>
      </c>
      <c r="AW23" s="66">
        <f t="shared" si="13"/>
        <v>296280.49294057261</v>
      </c>
      <c r="AX23" s="66">
        <f t="shared" si="13"/>
        <v>283769.09582914214</v>
      </c>
      <c r="AY23" s="66">
        <f t="shared" si="13"/>
        <v>308791.89005200309</v>
      </c>
      <c r="AZ23" s="66">
        <f t="shared" si="13"/>
        <v>381634.54893786873</v>
      </c>
      <c r="BA23" s="66">
        <f t="shared" si="13"/>
        <v>198415.03983184602</v>
      </c>
      <c r="BB23" s="66">
        <f t="shared" si="13"/>
        <v>0</v>
      </c>
      <c r="BC23" s="66">
        <f t="shared" si="13"/>
        <v>0</v>
      </c>
      <c r="BD23" s="66">
        <f t="shared" si="13"/>
        <v>0</v>
      </c>
      <c r="BE23" s="66">
        <f t="shared" si="13"/>
        <v>0</v>
      </c>
      <c r="BF23" s="66">
        <f t="shared" si="13"/>
        <v>0</v>
      </c>
      <c r="BG23" s="66">
        <f t="shared" si="13"/>
        <v>0</v>
      </c>
      <c r="BH23" s="66">
        <f t="shared" si="13"/>
        <v>0</v>
      </c>
      <c r="BI23" s="66">
        <f t="shared" si="13"/>
        <v>0</v>
      </c>
      <c r="BJ23" s="66">
        <f t="shared" si="13"/>
        <v>0</v>
      </c>
      <c r="BK23" s="66">
        <f t="shared" si="13"/>
        <v>0</v>
      </c>
      <c r="BL23" s="66">
        <f t="shared" si="13"/>
        <v>0</v>
      </c>
      <c r="BM23" s="66">
        <f t="shared" si="13"/>
        <v>0</v>
      </c>
      <c r="BN23" s="66">
        <f t="shared" si="13"/>
        <v>0</v>
      </c>
      <c r="BO23" s="66">
        <f t="shared" si="13"/>
        <v>0</v>
      </c>
      <c r="BP23" s="66">
        <f t="shared" si="13"/>
        <v>0</v>
      </c>
      <c r="BQ23" s="66">
        <f t="shared" ref="BQ23:BT23" si="14">BQ16</f>
        <v>0</v>
      </c>
      <c r="BR23" s="66">
        <f t="shared" si="14"/>
        <v>0</v>
      </c>
      <c r="BS23" s="66">
        <f t="shared" si="14"/>
        <v>0</v>
      </c>
      <c r="BT23" s="66">
        <f t="shared" si="14"/>
        <v>0</v>
      </c>
      <c r="BU23" s="66">
        <f t="shared" ref="BU23:CL23" si="15">BU16</f>
        <v>0</v>
      </c>
      <c r="BV23" s="66">
        <f t="shared" si="15"/>
        <v>0</v>
      </c>
      <c r="BW23" s="66">
        <f t="shared" si="15"/>
        <v>0</v>
      </c>
      <c r="BX23" s="66">
        <f t="shared" si="15"/>
        <v>0</v>
      </c>
      <c r="BY23" s="66">
        <f t="shared" si="15"/>
        <v>0</v>
      </c>
      <c r="BZ23" s="66">
        <f t="shared" si="15"/>
        <v>0</v>
      </c>
      <c r="CA23" s="66">
        <f t="shared" si="15"/>
        <v>0</v>
      </c>
      <c r="CB23" s="66">
        <f t="shared" si="15"/>
        <v>0</v>
      </c>
      <c r="CC23" s="66">
        <f t="shared" si="15"/>
        <v>0</v>
      </c>
      <c r="CD23" s="66">
        <f t="shared" si="15"/>
        <v>0</v>
      </c>
      <c r="CE23" s="66">
        <f t="shared" si="15"/>
        <v>0</v>
      </c>
      <c r="CF23" s="66">
        <f t="shared" si="15"/>
        <v>0</v>
      </c>
      <c r="CG23" s="66">
        <f t="shared" si="15"/>
        <v>0</v>
      </c>
      <c r="CH23" s="66">
        <f t="shared" si="15"/>
        <v>0</v>
      </c>
      <c r="CI23" s="66">
        <f t="shared" si="15"/>
        <v>0</v>
      </c>
      <c r="CJ23" s="66">
        <f t="shared" si="15"/>
        <v>0</v>
      </c>
      <c r="CK23" s="66">
        <f t="shared" si="15"/>
        <v>0</v>
      </c>
      <c r="CL23" s="66">
        <f t="shared" si="15"/>
        <v>0</v>
      </c>
    </row>
    <row r="24" spans="1:129" x14ac:dyDescent="0.3">
      <c r="A24" s="20" t="s">
        <v>36</v>
      </c>
      <c r="B24" s="6" t="s">
        <v>22</v>
      </c>
      <c r="C24" s="69">
        <f>MAX(D24:BA24)</f>
        <v>504094.64359610656</v>
      </c>
      <c r="D24" s="70">
        <f>SUM(D22:D23)</f>
        <v>0</v>
      </c>
      <c r="E24" s="70">
        <f t="shared" ref="E24:BP24" si="16">SUM(E22:E23)</f>
        <v>0</v>
      </c>
      <c r="F24" s="70">
        <f t="shared" si="16"/>
        <v>0</v>
      </c>
      <c r="G24" s="70">
        <f t="shared" si="16"/>
        <v>0</v>
      </c>
      <c r="H24" s="70">
        <f t="shared" si="16"/>
        <v>0</v>
      </c>
      <c r="I24" s="70">
        <f t="shared" si="16"/>
        <v>10038.748650526761</v>
      </c>
      <c r="J24" s="70">
        <f t="shared" si="16"/>
        <v>21067.0304380983</v>
      </c>
      <c r="K24" s="70">
        <f t="shared" si="16"/>
        <v>35143.671368430412</v>
      </c>
      <c r="L24" s="70">
        <f t="shared" si="16"/>
        <v>46171.953156001953</v>
      </c>
      <c r="M24" s="70">
        <f t="shared" si="16"/>
        <v>56210.701806528719</v>
      </c>
      <c r="N24" s="70">
        <f t="shared" si="16"/>
        <v>71276.875873905607</v>
      </c>
      <c r="O24" s="70">
        <f t="shared" si="16"/>
        <v>81315.624524432365</v>
      </c>
      <c r="P24" s="70">
        <f t="shared" si="16"/>
        <v>363390.11987622647</v>
      </c>
      <c r="Q24" s="70">
        <f t="shared" si="16"/>
        <v>394145.40685624082</v>
      </c>
      <c r="R24" s="70">
        <f t="shared" si="16"/>
        <v>476451.10371077637</v>
      </c>
      <c r="S24" s="70">
        <f t="shared" si="16"/>
        <v>390107.51457643544</v>
      </c>
      <c r="T24" s="70">
        <f t="shared" si="16"/>
        <v>367428.01215603179</v>
      </c>
      <c r="U24" s="70">
        <f t="shared" si="16"/>
        <v>502721.6627998628</v>
      </c>
      <c r="V24" s="70">
        <f t="shared" si="16"/>
        <v>362943.28426510392</v>
      </c>
      <c r="W24" s="70">
        <f t="shared" si="16"/>
        <v>393251.73563399579</v>
      </c>
      <c r="X24" s="70">
        <f t="shared" si="16"/>
        <v>475557.43248853134</v>
      </c>
      <c r="Y24" s="70">
        <f t="shared" si="16"/>
        <v>388767.00774306792</v>
      </c>
      <c r="Z24" s="70">
        <f t="shared" si="16"/>
        <v>366087.50532266428</v>
      </c>
      <c r="AA24" s="70">
        <f t="shared" si="16"/>
        <v>501923.85349241755</v>
      </c>
      <c r="AB24" s="70">
        <f t="shared" si="16"/>
        <v>350176.77537215041</v>
      </c>
      <c r="AC24" s="70">
        <f t="shared" si="16"/>
        <v>390490.96223563445</v>
      </c>
      <c r="AD24" s="70">
        <f t="shared" si="16"/>
        <v>463333.62112150004</v>
      </c>
      <c r="AE24" s="70">
        <f t="shared" si="16"/>
        <v>391033.65976155666</v>
      </c>
      <c r="AF24" s="70">
        <f t="shared" si="16"/>
        <v>351804.86794991721</v>
      </c>
      <c r="AG24" s="70">
        <f t="shared" si="16"/>
        <v>504094.64359610656</v>
      </c>
      <c r="AH24" s="70">
        <f t="shared" si="16"/>
        <v>366904.5367609408</v>
      </c>
      <c r="AI24" s="70">
        <f t="shared" si="16"/>
        <v>393621.93146114977</v>
      </c>
      <c r="AJ24" s="70">
        <f t="shared" si="16"/>
        <v>394068.76707227231</v>
      </c>
      <c r="AK24" s="70">
        <f t="shared" si="16"/>
        <v>464769.98986966739</v>
      </c>
      <c r="AL24" s="70">
        <f t="shared" si="16"/>
        <v>405590.63104665792</v>
      </c>
      <c r="AM24" s="70">
        <f t="shared" si="16"/>
        <v>377883.70320940419</v>
      </c>
      <c r="AN24" s="70">
        <f t="shared" si="16"/>
        <v>473243.49470129248</v>
      </c>
      <c r="AO24" s="70">
        <f t="shared" si="16"/>
        <v>387442.60309287382</v>
      </c>
      <c r="AP24" s="70">
        <f t="shared" si="16"/>
        <v>362866.64448113542</v>
      </c>
      <c r="AQ24" s="70">
        <f t="shared" si="16"/>
        <v>401648.60068165231</v>
      </c>
      <c r="AR24" s="70">
        <f t="shared" si="16"/>
        <v>471347.03850995773</v>
      </c>
      <c r="AS24" s="70">
        <f t="shared" si="16"/>
        <v>359192.97772969783</v>
      </c>
      <c r="AT24" s="70">
        <f t="shared" si="16"/>
        <v>370893.31370163802</v>
      </c>
      <c r="AU24" s="70">
        <f t="shared" si="16"/>
        <v>387029.26222539798</v>
      </c>
      <c r="AV24" s="70">
        <f t="shared" si="16"/>
        <v>348740.88821169519</v>
      </c>
      <c r="AW24" s="70">
        <f t="shared" si="16"/>
        <v>338159.44203524617</v>
      </c>
      <c r="AX24" s="70">
        <f t="shared" si="16"/>
        <v>315513.43435848923</v>
      </c>
      <c r="AY24" s="70">
        <f t="shared" si="16"/>
        <v>329507.94679377862</v>
      </c>
      <c r="AZ24" s="70">
        <f t="shared" si="16"/>
        <v>388720.80036043469</v>
      </c>
      <c r="BA24" s="70">
        <f t="shared" si="16"/>
        <v>198415.03983184602</v>
      </c>
      <c r="BB24" s="70">
        <f t="shared" si="16"/>
        <v>0</v>
      </c>
      <c r="BC24" s="70">
        <f t="shared" si="16"/>
        <v>0</v>
      </c>
      <c r="BD24" s="70">
        <f t="shared" si="16"/>
        <v>0</v>
      </c>
      <c r="BE24" s="70">
        <f t="shared" si="16"/>
        <v>0</v>
      </c>
      <c r="BF24" s="70">
        <f t="shared" si="16"/>
        <v>0</v>
      </c>
      <c r="BG24" s="70">
        <f t="shared" si="16"/>
        <v>0</v>
      </c>
      <c r="BH24" s="70">
        <f t="shared" si="16"/>
        <v>0</v>
      </c>
      <c r="BI24" s="70">
        <f t="shared" si="16"/>
        <v>0</v>
      </c>
      <c r="BJ24" s="70">
        <f t="shared" si="16"/>
        <v>0</v>
      </c>
      <c r="BK24" s="70">
        <f t="shared" si="16"/>
        <v>0</v>
      </c>
      <c r="BL24" s="70">
        <f t="shared" si="16"/>
        <v>0</v>
      </c>
      <c r="BM24" s="70">
        <f t="shared" si="16"/>
        <v>0</v>
      </c>
      <c r="BN24" s="70">
        <f t="shared" si="16"/>
        <v>0</v>
      </c>
      <c r="BO24" s="70">
        <f t="shared" si="16"/>
        <v>0</v>
      </c>
      <c r="BP24" s="70">
        <f t="shared" si="16"/>
        <v>0</v>
      </c>
      <c r="BQ24" s="70">
        <f t="shared" ref="BQ24:BT24" si="17">SUM(BQ22:BQ23)</f>
        <v>0</v>
      </c>
      <c r="BR24" s="70">
        <f t="shared" si="17"/>
        <v>0</v>
      </c>
      <c r="BS24" s="70">
        <f t="shared" si="17"/>
        <v>0</v>
      </c>
      <c r="BT24" s="70">
        <f t="shared" si="17"/>
        <v>0</v>
      </c>
      <c r="BU24" s="70">
        <f t="shared" ref="BU24:CL24" si="18">SUM(BU22:BU23)</f>
        <v>0</v>
      </c>
      <c r="BV24" s="70">
        <f t="shared" si="18"/>
        <v>0</v>
      </c>
      <c r="BW24" s="70">
        <f t="shared" si="18"/>
        <v>0</v>
      </c>
      <c r="BX24" s="70">
        <f t="shared" si="18"/>
        <v>0</v>
      </c>
      <c r="BY24" s="70">
        <f t="shared" si="18"/>
        <v>0</v>
      </c>
      <c r="BZ24" s="70">
        <f t="shared" si="18"/>
        <v>0</v>
      </c>
      <c r="CA24" s="70">
        <f t="shared" si="18"/>
        <v>0</v>
      </c>
      <c r="CB24" s="70">
        <f t="shared" si="18"/>
        <v>0</v>
      </c>
      <c r="CC24" s="70">
        <f t="shared" si="18"/>
        <v>0</v>
      </c>
      <c r="CD24" s="70">
        <f t="shared" si="18"/>
        <v>0</v>
      </c>
      <c r="CE24" s="70">
        <f t="shared" si="18"/>
        <v>0</v>
      </c>
      <c r="CF24" s="70">
        <f t="shared" si="18"/>
        <v>0</v>
      </c>
      <c r="CG24" s="70">
        <f t="shared" si="18"/>
        <v>0</v>
      </c>
      <c r="CH24" s="70">
        <f t="shared" si="18"/>
        <v>0</v>
      </c>
      <c r="CI24" s="70">
        <f t="shared" si="18"/>
        <v>0</v>
      </c>
      <c r="CJ24" s="70">
        <f t="shared" si="18"/>
        <v>0</v>
      </c>
      <c r="CK24" s="70">
        <f t="shared" si="18"/>
        <v>0</v>
      </c>
      <c r="CL24" s="70">
        <f t="shared" si="18"/>
        <v>0</v>
      </c>
    </row>
    <row r="25" spans="1:129" x14ac:dyDescent="0.3">
      <c r="B25" s="6"/>
      <c r="C25" s="258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</row>
    <row r="26" spans="1:129" x14ac:dyDescent="0.3">
      <c r="A26" s="20" t="s">
        <v>7</v>
      </c>
      <c r="B26" s="6" t="s">
        <v>22</v>
      </c>
      <c r="C26" s="69">
        <f>SUM(D26:BA26)</f>
        <v>1500000</v>
      </c>
      <c r="D26" s="581">
        <f>Deuda!B26</f>
        <v>900000</v>
      </c>
      <c r="E26" s="581">
        <f>Deuda!C26</f>
        <v>0</v>
      </c>
      <c r="F26" s="581">
        <f>Deuda!D26</f>
        <v>0</v>
      </c>
      <c r="G26" s="581">
        <f>Deuda!E26</f>
        <v>0</v>
      </c>
      <c r="H26" s="581">
        <f>Deuda!F26</f>
        <v>0</v>
      </c>
      <c r="I26" s="581">
        <f>Deuda!G26</f>
        <v>0</v>
      </c>
      <c r="J26" s="581">
        <f>Deuda!H26</f>
        <v>0</v>
      </c>
      <c r="K26" s="581">
        <f>Deuda!I26</f>
        <v>0</v>
      </c>
      <c r="L26" s="581">
        <f>Deuda!J26</f>
        <v>0</v>
      </c>
      <c r="M26" s="581">
        <f>Deuda!K26</f>
        <v>0</v>
      </c>
      <c r="N26" s="581">
        <f>Deuda!L26</f>
        <v>0</v>
      </c>
      <c r="O26" s="581">
        <f>Deuda!M26</f>
        <v>600000</v>
      </c>
      <c r="P26" s="581">
        <f>Deuda!N26</f>
        <v>0</v>
      </c>
      <c r="Q26" s="581">
        <f>Deuda!O26</f>
        <v>0</v>
      </c>
      <c r="R26" s="581">
        <f>Deuda!P26</f>
        <v>0</v>
      </c>
      <c r="S26" s="581">
        <f>Deuda!Q26</f>
        <v>0</v>
      </c>
      <c r="T26" s="581">
        <f>Deuda!R26</f>
        <v>0</v>
      </c>
      <c r="U26" s="581">
        <f>Deuda!S26</f>
        <v>0</v>
      </c>
      <c r="V26" s="581">
        <f>Deuda!T26</f>
        <v>0</v>
      </c>
      <c r="W26" s="581">
        <f>Deuda!U26</f>
        <v>0</v>
      </c>
      <c r="X26" s="581">
        <f>Deuda!V26</f>
        <v>0</v>
      </c>
      <c r="Y26" s="581">
        <f>Deuda!W26</f>
        <v>0</v>
      </c>
      <c r="Z26" s="581">
        <f>Deuda!X26</f>
        <v>0</v>
      </c>
      <c r="AA26" s="581">
        <f>Deuda!Y26</f>
        <v>0</v>
      </c>
      <c r="AB26" s="581">
        <f>Deuda!Z26</f>
        <v>0</v>
      </c>
      <c r="AC26" s="581">
        <f>Deuda!AA26</f>
        <v>0</v>
      </c>
      <c r="AD26" s="581">
        <f>Deuda!AB26</f>
        <v>0</v>
      </c>
      <c r="AE26" s="581">
        <f>Deuda!AC26</f>
        <v>0</v>
      </c>
      <c r="AF26" s="581">
        <f>Deuda!AD26</f>
        <v>0</v>
      </c>
      <c r="AG26" s="581">
        <f>Deuda!AE26</f>
        <v>0</v>
      </c>
      <c r="AH26" s="581">
        <f>Deuda!AF26</f>
        <v>0</v>
      </c>
      <c r="AI26" s="581">
        <f>Deuda!AG26</f>
        <v>0</v>
      </c>
      <c r="AJ26" s="581">
        <f>Deuda!AH26</f>
        <v>0</v>
      </c>
      <c r="AK26" s="581">
        <f>Deuda!AI26</f>
        <v>0</v>
      </c>
      <c r="AL26" s="581">
        <f>Deuda!AJ26</f>
        <v>0</v>
      </c>
      <c r="AM26" s="581">
        <f>Deuda!AK26</f>
        <v>0</v>
      </c>
      <c r="AN26" s="581">
        <f>Deuda!AL26</f>
        <v>0</v>
      </c>
      <c r="AO26" s="581">
        <f>Deuda!AM26</f>
        <v>0</v>
      </c>
      <c r="AP26" s="581">
        <f>Deuda!AN26</f>
        <v>0</v>
      </c>
      <c r="AQ26" s="581">
        <f>Deuda!AO26</f>
        <v>0</v>
      </c>
      <c r="AR26" s="581">
        <f>Deuda!AP26</f>
        <v>0</v>
      </c>
      <c r="AS26" s="581">
        <f>Deuda!AQ26</f>
        <v>0</v>
      </c>
      <c r="AT26" s="581">
        <f>Deuda!AR26</f>
        <v>0</v>
      </c>
      <c r="AU26" s="581">
        <f>Deuda!AS26</f>
        <v>0</v>
      </c>
      <c r="AV26" s="581">
        <f>Deuda!AT26</f>
        <v>0</v>
      </c>
      <c r="AW26" s="581">
        <f>Deuda!AU26</f>
        <v>0</v>
      </c>
      <c r="AX26" s="581">
        <f>Deuda!AV26</f>
        <v>0</v>
      </c>
      <c r="AY26" s="581">
        <f>Deuda!AW26</f>
        <v>0</v>
      </c>
      <c r="AZ26" s="581">
        <f>Deuda!AX26</f>
        <v>0</v>
      </c>
      <c r="BA26" s="581">
        <f>Deuda!AY26</f>
        <v>0</v>
      </c>
      <c r="BB26" s="581">
        <f>Deuda!AZ26</f>
        <v>0</v>
      </c>
      <c r="BC26" s="581">
        <f>Deuda!BA26</f>
        <v>0</v>
      </c>
      <c r="BD26" s="581">
        <f>Deuda!BB26</f>
        <v>0</v>
      </c>
      <c r="BE26" s="581">
        <f>Deuda!BC26</f>
        <v>0</v>
      </c>
      <c r="BF26" s="581">
        <f>Deuda!BD26</f>
        <v>0</v>
      </c>
      <c r="BG26" s="581">
        <f>Deuda!BE26</f>
        <v>0</v>
      </c>
      <c r="BH26" s="581">
        <f>Deuda!BF26</f>
        <v>0</v>
      </c>
      <c r="BI26" s="581">
        <f>Deuda!BG26</f>
        <v>0</v>
      </c>
      <c r="BJ26" s="581">
        <f>Deuda!BH26</f>
        <v>0</v>
      </c>
      <c r="BK26" s="581">
        <f>Deuda!BI26</f>
        <v>0</v>
      </c>
      <c r="BL26" s="581">
        <f>Deuda!BJ26</f>
        <v>0</v>
      </c>
      <c r="BM26" s="581">
        <f>Deuda!BK26</f>
        <v>0</v>
      </c>
      <c r="BN26" s="581">
        <f>Deuda!BL26</f>
        <v>0</v>
      </c>
      <c r="BO26" s="581">
        <f>Deuda!BM26</f>
        <v>0</v>
      </c>
      <c r="BP26" s="581">
        <f>Deuda!BN26</f>
        <v>0</v>
      </c>
      <c r="BQ26" s="581">
        <f>Deuda!BO26</f>
        <v>0</v>
      </c>
      <c r="BR26" s="581">
        <f>Deuda!BP26</f>
        <v>0</v>
      </c>
      <c r="BS26" s="581">
        <f>Deuda!BQ26</f>
        <v>0</v>
      </c>
      <c r="BT26" s="581">
        <f>Deuda!BR26</f>
        <v>0</v>
      </c>
      <c r="BU26" s="581">
        <f>Deuda!BS26</f>
        <v>0</v>
      </c>
      <c r="BV26" s="581">
        <f>Deuda!BT26</f>
        <v>0</v>
      </c>
      <c r="BW26" s="581">
        <f>Deuda!BU26</f>
        <v>0</v>
      </c>
      <c r="BX26" s="581">
        <f>Deuda!BV26</f>
        <v>0</v>
      </c>
      <c r="BY26" s="581">
        <f>Deuda!BW26</f>
        <v>0</v>
      </c>
      <c r="BZ26" s="581">
        <f>Deuda!BX26</f>
        <v>0</v>
      </c>
      <c r="CA26" s="581">
        <f>Deuda!BY26</f>
        <v>0</v>
      </c>
      <c r="CB26" s="581">
        <f>Deuda!BZ26</f>
        <v>0</v>
      </c>
      <c r="CC26" s="581">
        <f>Deuda!CA26</f>
        <v>0</v>
      </c>
      <c r="CD26" s="581">
        <f>Deuda!CB26</f>
        <v>0</v>
      </c>
      <c r="CE26" s="581">
        <f>Deuda!CC26</f>
        <v>0</v>
      </c>
      <c r="CF26" s="581">
        <f>Deuda!CD26</f>
        <v>0</v>
      </c>
      <c r="CG26" s="581">
        <f>Deuda!CE26</f>
        <v>0</v>
      </c>
      <c r="CH26" s="581">
        <f>Deuda!CF26</f>
        <v>0</v>
      </c>
      <c r="CI26" s="581">
        <f>Deuda!CG26</f>
        <v>0</v>
      </c>
      <c r="CJ26" s="581">
        <f>Deuda!CH26</f>
        <v>0</v>
      </c>
      <c r="CK26" s="581">
        <f>Deuda!CI26</f>
        <v>0</v>
      </c>
      <c r="CL26" s="581">
        <f>Deuda!CJ26</f>
        <v>0</v>
      </c>
    </row>
    <row r="27" spans="1:129" x14ac:dyDescent="0.3">
      <c r="B27" s="6"/>
      <c r="C27" s="68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</row>
    <row r="28" spans="1:129" x14ac:dyDescent="0.3">
      <c r="A28" s="19" t="s">
        <v>37</v>
      </c>
      <c r="B28" s="6"/>
      <c r="C28" s="68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</row>
    <row r="29" spans="1:129" x14ac:dyDescent="0.3">
      <c r="A29" s="24" t="s">
        <v>218</v>
      </c>
      <c r="B29" s="6"/>
      <c r="C29" s="68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</row>
    <row r="30" spans="1:129" x14ac:dyDescent="0.3">
      <c r="A30" s="193" t="s">
        <v>58</v>
      </c>
      <c r="B30" s="6" t="s">
        <v>22</v>
      </c>
      <c r="C30" s="72">
        <f>SUM(D30:BA30)</f>
        <v>0</v>
      </c>
      <c r="D30" s="66">
        <f>IF(D$3&gt;=GANT!$C$10,IF('Flujo de caja'!D$3&lt;=GANT!$D$10,Costeo!$C$21/GANT!$B$10,0),0)</f>
        <v>0</v>
      </c>
      <c r="E30" s="66">
        <f>IF(E$3&gt;=GANT!$C$10,IF('Flujo de caja'!E$3&lt;=GANT!$D$10,Costeo!$C$21/GANT!$B$10,0),0)</f>
        <v>0</v>
      </c>
      <c r="F30" s="66">
        <f>IF(F$3&gt;=GANT!$C$10,IF('Flujo de caja'!F$3&lt;=GANT!$D$10,Costeo!$C$21/GANT!$B$10,0),0)</f>
        <v>0</v>
      </c>
      <c r="G30" s="66">
        <f>IF(G$3&gt;=GANT!$C$10,IF('Flujo de caja'!G$3&lt;=GANT!$D$10,Costeo!$C$21/GANT!$B$10,0),0)</f>
        <v>0</v>
      </c>
      <c r="H30" s="66">
        <f>IF(H$3&gt;=GANT!$C$10,IF('Flujo de caja'!H$3&lt;=GANT!$D$10,Costeo!$C$21/GANT!$B$10,0),0)</f>
        <v>0</v>
      </c>
      <c r="I30" s="66">
        <f>IF(I$3&gt;=GANT!$C$10,IF('Flujo de caja'!I$3&lt;=GANT!$D$10,Costeo!$C$21/GANT!$B$10,0),0)</f>
        <v>0</v>
      </c>
      <c r="J30" s="66">
        <f>IF(J$3&gt;=GANT!$C$10,IF('Flujo de caja'!J$3&lt;=GANT!$D$10,Costeo!$C$21/GANT!$B$10,0),0)</f>
        <v>0</v>
      </c>
      <c r="K30" s="66">
        <f>IF(K$3&gt;=GANT!$C$10,IF('Flujo de caja'!K$3&lt;=GANT!$D$10,Costeo!$C$21/GANT!$B$10,0),0)</f>
        <v>0</v>
      </c>
      <c r="L30" s="66">
        <f>IF(L$3&gt;=GANT!$C$10,IF('Flujo de caja'!L$3&lt;=GANT!$D$10,Costeo!$C$21/GANT!$B$10,0),0)</f>
        <v>0</v>
      </c>
      <c r="M30" s="66">
        <f>IF(M$3&gt;=GANT!$C$10,IF('Flujo de caja'!M$3&lt;=GANT!$D$10,Costeo!$C$21/GANT!$B$10,0),0)</f>
        <v>0</v>
      </c>
      <c r="N30" s="66">
        <f>IF(N$3&gt;=GANT!$C$10,IF('Flujo de caja'!N$3&lt;=GANT!$D$10,Costeo!$C$21/GANT!$B$10,0),0)</f>
        <v>0</v>
      </c>
      <c r="O30" s="66">
        <f>IF(O$3&gt;=GANT!$C$10,IF('Flujo de caja'!O$3&lt;=GANT!$D$10,Costeo!$C$21/GANT!$B$10,0),0)</f>
        <v>0</v>
      </c>
      <c r="P30" s="66">
        <f>IF(P$3&gt;=GANT!$C$10,IF('Flujo de caja'!P$3&lt;=GANT!$D$10,Costeo!$C$21/GANT!$B$10,0),0)</f>
        <v>0</v>
      </c>
      <c r="Q30" s="66">
        <f>IF(Q$3&gt;=GANT!$C$10,IF('Flujo de caja'!Q$3&lt;=GANT!$D$10,Costeo!$C$21/GANT!$B$10,0),0)</f>
        <v>0</v>
      </c>
      <c r="R30" s="66">
        <f>IF(R$3&gt;=GANT!$C$10,IF('Flujo de caja'!R$3&lt;=GANT!$D$10,Costeo!$C$21/GANT!$B$10,0),0)</f>
        <v>0</v>
      </c>
      <c r="S30" s="66">
        <f>IF(S$3&gt;=GANT!$C$10,IF('Flujo de caja'!S$3&lt;=GANT!$D$10,Costeo!$C$21/GANT!$B$10,0),0)</f>
        <v>0</v>
      </c>
      <c r="T30" s="66">
        <f>IF(T$3&gt;=GANT!$C$10,IF('Flujo de caja'!T$3&lt;=GANT!$D$10,Costeo!$C$21/GANT!$B$10,0),0)</f>
        <v>0</v>
      </c>
      <c r="U30" s="66">
        <f>IF(U$3&gt;=GANT!$C$10,IF('Flujo de caja'!U$3&lt;=GANT!$D$10,Costeo!$C$21/GANT!$B$10,0),0)</f>
        <v>0</v>
      </c>
      <c r="V30" s="66">
        <f>IF(V$3&gt;=GANT!$C$10,IF('Flujo de caja'!V$3&lt;=GANT!$D$10,Costeo!$C$21/GANT!$B$10,0),0)</f>
        <v>0</v>
      </c>
      <c r="W30" s="66">
        <f>IF(W$3&gt;=GANT!$C$10,IF('Flujo de caja'!W$3&lt;=GANT!$D$10,Costeo!$C$21/GANT!$B$10,0),0)</f>
        <v>0</v>
      </c>
      <c r="X30" s="66">
        <f>IF(X$3&gt;=GANT!$C$10,IF('Flujo de caja'!X$3&lt;=GANT!$D$10,Costeo!$C$21/GANT!$B$10,0),0)</f>
        <v>0</v>
      </c>
      <c r="Y30" s="66">
        <f>IF(Y$3&gt;=GANT!$C$10,IF('Flujo de caja'!Y$3&lt;=GANT!$D$10,Costeo!$C$21/GANT!$B$10,0),0)</f>
        <v>0</v>
      </c>
      <c r="Z30" s="66">
        <f>IF(Z$3&gt;=GANT!$C$10,IF('Flujo de caja'!Z$3&lt;=GANT!$D$10,Costeo!$C$21/GANT!$B$10,0),0)</f>
        <v>0</v>
      </c>
      <c r="AA30" s="66">
        <f>IF(AA$3&gt;=GANT!$C$10,IF('Flujo de caja'!AA$3&lt;=GANT!$D$10,Costeo!$C$21/GANT!$B$10,0),0)</f>
        <v>0</v>
      </c>
      <c r="AB30" s="66">
        <f>IF(AB$3&gt;=GANT!$C$10,IF('Flujo de caja'!AB$3&lt;=GANT!$D$10,Costeo!$C$21/GANT!$B$10,0),0)</f>
        <v>0</v>
      </c>
      <c r="AC30" s="66">
        <f>IF(AC$3&gt;=GANT!$C$10,IF('Flujo de caja'!AC$3&lt;=GANT!$D$10,Costeo!$C$21/GANT!$B$10,0),0)</f>
        <v>0</v>
      </c>
      <c r="AD30" s="66">
        <f>IF(AD$3&gt;=GANT!$C$10,IF('Flujo de caja'!AD$3&lt;=GANT!$D$10,Costeo!$C$21/GANT!$B$10,0),0)</f>
        <v>0</v>
      </c>
      <c r="AE30" s="66">
        <f>IF(AE$3&gt;=GANT!$C$10,IF('Flujo de caja'!AE$3&lt;=GANT!$D$10,Costeo!$C$21/GANT!$B$10,0),0)</f>
        <v>0</v>
      </c>
      <c r="AF30" s="66">
        <f>IF(AF$3&gt;=GANT!$C$10,IF('Flujo de caja'!AF$3&lt;=GANT!$D$10,Costeo!$C$21/GANT!$B$10,0),0)</f>
        <v>0</v>
      </c>
      <c r="AG30" s="66">
        <f>IF(AG$3&gt;=GANT!$C$10,IF('Flujo de caja'!AG$3&lt;=GANT!$D$10,Costeo!$C$21/GANT!$B$10,0),0)</f>
        <v>0</v>
      </c>
      <c r="AH30" s="66">
        <f>IF(AH$3&gt;=GANT!$C$10,IF('Flujo de caja'!AH$3&lt;=GANT!$D$10,Costeo!$C$21/GANT!$B$10,0),0)</f>
        <v>0</v>
      </c>
      <c r="AI30" s="66">
        <f>IF(AI$3&gt;=GANT!$C$10,IF('Flujo de caja'!AI$3&lt;=GANT!$D$10,Costeo!$C$21/GANT!$B$10,0),0)</f>
        <v>0</v>
      </c>
      <c r="AJ30" s="66">
        <f>IF(AJ$3&gt;=GANT!$C$10,IF('Flujo de caja'!AJ$3&lt;=GANT!$D$10,Costeo!$C$21/GANT!$B$10,0),0)</f>
        <v>0</v>
      </c>
      <c r="AK30" s="66">
        <f>IF(AK$3&gt;=GANT!$C$10,IF('Flujo de caja'!AK$3&lt;=GANT!$D$10,Costeo!$C$21/GANT!$B$10,0),0)</f>
        <v>0</v>
      </c>
      <c r="AL30" s="66">
        <f>IF(AL$3&gt;=GANT!$C$10,IF('Flujo de caja'!AL$3&lt;=GANT!$D$10,Costeo!$C$21/GANT!$B$10,0),0)</f>
        <v>0</v>
      </c>
      <c r="AM30" s="66">
        <f>IF(AM$3&gt;=GANT!$C$10,IF('Flujo de caja'!AM$3&lt;=GANT!$D$10,Costeo!$C$21/GANT!$B$10,0),0)</f>
        <v>0</v>
      </c>
      <c r="AN30" s="66">
        <f>IF(AN$3&gt;=GANT!$C$10,IF('Flujo de caja'!AN$3&lt;=GANT!$D$10,Costeo!$C$21/GANT!$B$10,0),0)</f>
        <v>0</v>
      </c>
      <c r="AO30" s="66">
        <f>IF(AO$3&gt;=GANT!$C$10,IF('Flujo de caja'!AO$3&lt;=GANT!$D$10,Costeo!$C$21/GANT!$B$10,0),0)</f>
        <v>0</v>
      </c>
      <c r="AP30" s="66">
        <f>IF(AP$3&gt;=GANT!$C$10,IF('Flujo de caja'!AP$3&lt;=GANT!$D$10,Costeo!$C$21/GANT!$B$10,0),0)</f>
        <v>0</v>
      </c>
      <c r="AQ30" s="66">
        <f>IF(AQ$3&gt;=GANT!$C$10,IF('Flujo de caja'!AQ$3&lt;=GANT!$D$10,Costeo!$C$21/GANT!$B$10,0),0)</f>
        <v>0</v>
      </c>
      <c r="AR30" s="66">
        <f>IF(AR$3&gt;=GANT!$C$10,IF('Flujo de caja'!AR$3&lt;=GANT!$D$10,Costeo!$C$21/GANT!$B$10,0),0)</f>
        <v>0</v>
      </c>
      <c r="AS30" s="66">
        <f>IF(AS$3&gt;=GANT!$C$10,IF('Flujo de caja'!AS$3&lt;=GANT!$D$10,Costeo!$C$21/GANT!$B$10,0),0)</f>
        <v>0</v>
      </c>
      <c r="AT30" s="66">
        <f>IF(AT$3&gt;=GANT!$C$10,IF('Flujo de caja'!AT$3&lt;=GANT!$D$10,Costeo!$C$21/GANT!$B$10,0),0)</f>
        <v>0</v>
      </c>
      <c r="AU30" s="66">
        <f>IF(AU$3&gt;=GANT!$C$10,IF('Flujo de caja'!AU$3&lt;=GANT!$D$10,Costeo!$C$21/GANT!$B$10,0),0)</f>
        <v>0</v>
      </c>
      <c r="AV30" s="66">
        <f>IF(AV$3&gt;=GANT!$C$10,IF('Flujo de caja'!AV$3&lt;=GANT!$D$10,Costeo!$C$21/GANT!$B$10,0),0)</f>
        <v>0</v>
      </c>
      <c r="AW30" s="66">
        <f>IF(AW$3&gt;=GANT!$C$10,IF('Flujo de caja'!AW$3&lt;=GANT!$D$10,Costeo!$C$21/GANT!$B$10,0),0)</f>
        <v>0</v>
      </c>
      <c r="AX30" s="66">
        <f>IF(AX$3&gt;=GANT!$C$10,IF('Flujo de caja'!AX$3&lt;=GANT!$D$10,Costeo!$C$21/GANT!$B$10,0),0)</f>
        <v>0</v>
      </c>
      <c r="AY30" s="66">
        <f>IF(AY$3&gt;=GANT!$C$10,IF('Flujo de caja'!AY$3&lt;=GANT!$D$10,Costeo!$C$21/GANT!$B$10,0),0)</f>
        <v>0</v>
      </c>
      <c r="AZ30" s="66">
        <f>IF(AZ$3&gt;=GANT!$C$10,IF('Flujo de caja'!AZ$3&lt;=GANT!$D$10,Costeo!$C$21/GANT!$B$10,0),0)</f>
        <v>0</v>
      </c>
      <c r="BA30" s="66">
        <f>IF(BA$3&gt;=GANT!$C$10,IF('Flujo de caja'!BA$3&lt;=GANT!$D$10,Costeo!$C$21/GANT!$B$10,0),0)</f>
        <v>0</v>
      </c>
      <c r="BB30" s="66">
        <f>IF(BB$3&gt;=GANT!$C$10,IF('Flujo de caja'!BB$3&lt;=GANT!$D$10,Costeo!$C$21/GANT!$B$10,0),0)</f>
        <v>0</v>
      </c>
      <c r="BC30" s="66">
        <f>IF(BC$3&gt;=GANT!$C$10,IF('Flujo de caja'!BC$3&lt;=GANT!$D$10,Costeo!$C$21/GANT!$B$10,0),0)</f>
        <v>0</v>
      </c>
      <c r="BD30" s="66">
        <f>IF(BD$3&gt;=GANT!$C$10,IF('Flujo de caja'!BD$3&lt;=GANT!$D$10,Costeo!$C$21/GANT!$B$10,0),0)</f>
        <v>0</v>
      </c>
      <c r="BE30" s="66">
        <f>IF(BE$3&gt;=GANT!$C$10,IF('Flujo de caja'!BE$3&lt;=GANT!$D$10,Costeo!$C$21/GANT!$B$10,0),0)</f>
        <v>0</v>
      </c>
      <c r="BF30" s="66">
        <f>IF(BF$3&gt;=GANT!$C$10,IF('Flujo de caja'!BF$3&lt;=GANT!$D$10,Costeo!$C$21/GANT!$B$10,0),0)</f>
        <v>0</v>
      </c>
      <c r="BG30" s="66">
        <f>IF(BG$3&gt;=GANT!$C$10,IF('Flujo de caja'!BG$3&lt;=GANT!$D$10,Costeo!$C$21/GANT!$B$10,0),0)</f>
        <v>0</v>
      </c>
      <c r="BH30" s="66">
        <f>IF(BH$3&gt;=GANT!$C$10,IF('Flujo de caja'!BH$3&lt;=GANT!$D$10,Costeo!$C$21/GANT!$B$10,0),0)</f>
        <v>0</v>
      </c>
      <c r="BI30" s="66">
        <f>IF(BI$3&gt;=GANT!$C$10,IF('Flujo de caja'!BI$3&lt;=GANT!$D$10,Costeo!$C$21/GANT!$B$10,0),0)</f>
        <v>0</v>
      </c>
      <c r="BJ30" s="66">
        <f>IF(BJ$3&gt;=GANT!$C$10,IF('Flujo de caja'!BJ$3&lt;=GANT!$D$10,Costeo!$C$21/GANT!$B$10,0),0)</f>
        <v>0</v>
      </c>
      <c r="BK30" s="66">
        <f>IF(BK$3&gt;=GANT!$C$10,IF('Flujo de caja'!BK$3&lt;=GANT!$D$10,Costeo!$C$21/GANT!$B$10,0),0)</f>
        <v>0</v>
      </c>
      <c r="BL30" s="66">
        <f>IF(BL$3&gt;=GANT!$C$10,IF('Flujo de caja'!BL$3&lt;=GANT!$D$10,Costeo!$C$21/GANT!$B$10,0),0)</f>
        <v>0</v>
      </c>
      <c r="BM30" s="66">
        <f>IF(BM$3&gt;=GANT!$C$10,IF('Flujo de caja'!BM$3&lt;=GANT!$D$10,Costeo!$C$21/GANT!$B$10,0),0)</f>
        <v>0</v>
      </c>
      <c r="BN30" s="66">
        <f>IF(BN$3&gt;=GANT!$C$10,IF('Flujo de caja'!BN$3&lt;=GANT!$D$10,Costeo!$C$21/GANT!$B$10,0),0)</f>
        <v>0</v>
      </c>
      <c r="BO30" s="66">
        <f>IF(BO$3&gt;=GANT!$C$10,IF('Flujo de caja'!BO$3&lt;=GANT!$D$10,Costeo!$C$21/GANT!$B$10,0),0)</f>
        <v>0</v>
      </c>
      <c r="BP30" s="66">
        <f>IF(BP$3&gt;=GANT!$C$10,IF('Flujo de caja'!BP$3&lt;=GANT!$D$10,Costeo!$C$21/GANT!$B$10,0),0)</f>
        <v>0</v>
      </c>
      <c r="BQ30" s="66"/>
      <c r="BR30" s="66"/>
    </row>
    <row r="31" spans="1:129" x14ac:dyDescent="0.3">
      <c r="A31" s="193" t="s">
        <v>113</v>
      </c>
      <c r="B31" s="6" t="s">
        <v>22</v>
      </c>
      <c r="C31" s="72">
        <f t="shared" ref="C31" si="19">SUM(D31:BA31)</f>
        <v>218908</v>
      </c>
      <c r="D31" s="66">
        <f>IF(D$3&gt;=GANT!$C$11,IF('Flujo de caja'!D$3&lt;=GANT!$D$11,Costeo!$C$22/GANT!$B$11,0),0)</f>
        <v>0</v>
      </c>
      <c r="E31" s="66">
        <f>IF(E$3&gt;=GANT!$C$11,IF('Flujo de caja'!E$3&lt;=GANT!$D$11,Costeo!$C$22/GANT!$B$11,0),0)</f>
        <v>0</v>
      </c>
      <c r="F31" s="66">
        <f>IF(F$3&gt;=GANT!$C$11,IF('Flujo de caja'!F$3&lt;=GANT!$D$11,Costeo!$C$22/GANT!$B$11,0),0)</f>
        <v>109454</v>
      </c>
      <c r="G31" s="66">
        <f>IF(G$3&gt;=GANT!$C$11,IF('Flujo de caja'!G$3&lt;=GANT!$D$11,Costeo!$C$22/GANT!$B$11,0),0)</f>
        <v>109454</v>
      </c>
      <c r="H31" s="66">
        <f>IF(H$3&gt;=GANT!$C$11,IF('Flujo de caja'!H$3&lt;=GANT!$D$11,Costeo!$C$22/GANT!$B$11,0),0)</f>
        <v>0</v>
      </c>
      <c r="I31" s="66">
        <f>IF(I$3&gt;=GANT!$C$11,IF('Flujo de caja'!I$3&lt;=GANT!$D$11,Costeo!$C$22/GANT!$B$11,0),0)</f>
        <v>0</v>
      </c>
      <c r="J31" s="66">
        <f>IF(J$3&gt;=GANT!$C$11,IF('Flujo de caja'!J$3&lt;=GANT!$D$11,Costeo!$C$22/GANT!$B$11,0),0)</f>
        <v>0</v>
      </c>
      <c r="K31" s="66">
        <f>IF(K$3&gt;=GANT!$C$11,IF('Flujo de caja'!K$3&lt;=GANT!$D$11,Costeo!$C$22/GANT!$B$11,0),0)</f>
        <v>0</v>
      </c>
      <c r="L31" s="66">
        <f>IF(L$3&gt;=GANT!$C$11,IF('Flujo de caja'!L$3&lt;=GANT!$D$11,Costeo!$C$22/GANT!$B$11,0),0)</f>
        <v>0</v>
      </c>
      <c r="M31" s="66">
        <f>IF(M$3&gt;=GANT!$C$11,IF('Flujo de caja'!M$3&lt;=GANT!$D$11,Costeo!$C$22/GANT!$B$11,0),0)</f>
        <v>0</v>
      </c>
      <c r="N31" s="66">
        <f>IF(N$3&gt;=GANT!$C$11,IF('Flujo de caja'!N$3&lt;=GANT!$D$11,Costeo!$C$22/GANT!$B$11,0),0)</f>
        <v>0</v>
      </c>
      <c r="O31" s="66">
        <f>IF(O$3&gt;=GANT!$C$11,IF('Flujo de caja'!O$3&lt;=GANT!$D$11,Costeo!$C$22/GANT!$B$11,0),0)</f>
        <v>0</v>
      </c>
      <c r="P31" s="66">
        <f>IF(P$3&gt;=GANT!$C$11,IF('Flujo de caja'!P$3&lt;=GANT!$D$11,Costeo!$C$22/GANT!$B$11,0),0)</f>
        <v>0</v>
      </c>
      <c r="Q31" s="66">
        <f>IF(Q$3&gt;=GANT!$C$11,IF('Flujo de caja'!Q$3&lt;=GANT!$D$11,Costeo!$C$22/GANT!$B$11,0),0)</f>
        <v>0</v>
      </c>
      <c r="R31" s="66">
        <f>IF(R$3&gt;=GANT!$C$11,IF('Flujo de caja'!R$3&lt;=GANT!$D$11,Costeo!$C$22/GANT!$B$11,0),0)</f>
        <v>0</v>
      </c>
      <c r="S31" s="66">
        <f>IF(S$3&gt;=GANT!$C$11,IF('Flujo de caja'!S$3&lt;=GANT!$D$11,Costeo!$C$22/GANT!$B$11,0),0)</f>
        <v>0</v>
      </c>
      <c r="T31" s="66">
        <f>IF(T$3&gt;=GANT!$C$11,IF('Flujo de caja'!T$3&lt;=GANT!$D$11,Costeo!$C$22/GANT!$B$11,0),0)</f>
        <v>0</v>
      </c>
      <c r="U31" s="66">
        <f>IF(U$3&gt;=GANT!$C$11,IF('Flujo de caja'!U$3&lt;=GANT!$D$11,Costeo!$C$22/GANT!$B$11,0),0)</f>
        <v>0</v>
      </c>
      <c r="V31" s="66">
        <f>IF(V$3&gt;=GANT!$C$11,IF('Flujo de caja'!V$3&lt;=GANT!$D$11,Costeo!$C$22/GANT!$B$11,0),0)</f>
        <v>0</v>
      </c>
      <c r="W31" s="66">
        <f>IF(W$3&gt;=GANT!$C$11,IF('Flujo de caja'!W$3&lt;=GANT!$D$11,Costeo!$C$22/GANT!$B$11,0),0)</f>
        <v>0</v>
      </c>
      <c r="X31" s="66">
        <f>IF(X$3&gt;=GANT!$C$11,IF('Flujo de caja'!X$3&lt;=GANT!$D$11,Costeo!$C$22/GANT!$B$11,0),0)</f>
        <v>0</v>
      </c>
      <c r="Y31" s="66">
        <f>IF(Y$3&gt;=GANT!$C$11,IF('Flujo de caja'!Y$3&lt;=GANT!$D$11,Costeo!$C$22/GANT!$B$11,0),0)</f>
        <v>0</v>
      </c>
      <c r="Z31" s="66">
        <f>IF(Z$3&gt;=GANT!$C$11,IF('Flujo de caja'!Z$3&lt;=GANT!$D$11,Costeo!$C$22/GANT!$B$11,0),0)</f>
        <v>0</v>
      </c>
      <c r="AA31" s="66">
        <f>IF(AA$3&gt;=GANT!$C$11,IF('Flujo de caja'!AA$3&lt;=GANT!$D$11,Costeo!$C$22/GANT!$B$11,0),0)</f>
        <v>0</v>
      </c>
      <c r="AB31" s="66">
        <f>IF(AB$3&gt;=GANT!$C$11,IF('Flujo de caja'!AB$3&lt;=GANT!$D$11,Costeo!$C$22/GANT!$B$11,0),0)</f>
        <v>0</v>
      </c>
      <c r="AC31" s="66">
        <f>IF(AC$3&gt;=GANT!$C$11,IF('Flujo de caja'!AC$3&lt;=GANT!$D$11,Costeo!$C$22/GANT!$B$11,0),0)</f>
        <v>0</v>
      </c>
      <c r="AD31" s="66">
        <f>IF(AD$3&gt;=GANT!$C$11,IF('Flujo de caja'!AD$3&lt;=GANT!$D$11,Costeo!$C$22/GANT!$B$11,0),0)</f>
        <v>0</v>
      </c>
      <c r="AE31" s="66">
        <f>IF(AE$3&gt;=GANT!$C$11,IF('Flujo de caja'!AE$3&lt;=GANT!$D$11,Costeo!$C$22/GANT!$B$11,0),0)</f>
        <v>0</v>
      </c>
      <c r="AF31" s="66">
        <f>IF(AF$3&gt;=GANT!$C$11,IF('Flujo de caja'!AF$3&lt;=GANT!$D$11,Costeo!$C$22/GANT!$B$11,0),0)</f>
        <v>0</v>
      </c>
      <c r="AG31" s="66">
        <f>IF(AG$3&gt;=GANT!$C$11,IF('Flujo de caja'!AG$3&lt;=GANT!$D$11,Costeo!$C$22/GANT!$B$11,0),0)</f>
        <v>0</v>
      </c>
      <c r="AH31" s="66">
        <f>IF(AH$3&gt;=GANT!$C$11,IF('Flujo de caja'!AH$3&lt;=GANT!$D$11,Costeo!$C$22/GANT!$B$11,0),0)</f>
        <v>0</v>
      </c>
      <c r="AI31" s="66">
        <f>IF(AI$3&gt;=GANT!$C$11,IF('Flujo de caja'!AI$3&lt;=GANT!$D$11,Costeo!$C$22/GANT!$B$11,0),0)</f>
        <v>0</v>
      </c>
      <c r="AJ31" s="66">
        <f>IF(AJ$3&gt;=GANT!$C$11,IF('Flujo de caja'!AJ$3&lt;=GANT!$D$11,Costeo!$C$22/GANT!$B$11,0),0)</f>
        <v>0</v>
      </c>
      <c r="AK31" s="66">
        <f>IF(AK$3&gt;=GANT!$C$11,IF('Flujo de caja'!AK$3&lt;=GANT!$D$11,Costeo!$C$22/GANT!$B$11,0),0)</f>
        <v>0</v>
      </c>
      <c r="AL31" s="66">
        <f>IF(AL$3&gt;=GANT!$C$11,IF('Flujo de caja'!AL$3&lt;=GANT!$D$11,Costeo!$C$22/GANT!$B$11,0),0)</f>
        <v>0</v>
      </c>
      <c r="AM31" s="66">
        <f>IF(AM$3&gt;=GANT!$C$11,IF('Flujo de caja'!AM$3&lt;=GANT!$D$11,Costeo!$C$22/GANT!$B$11,0),0)</f>
        <v>0</v>
      </c>
      <c r="AN31" s="66">
        <f>IF(AN$3&gt;=GANT!$C$11,IF('Flujo de caja'!AN$3&lt;=GANT!$D$11,Costeo!$C$22/GANT!$B$11,0),0)</f>
        <v>0</v>
      </c>
      <c r="AO31" s="66">
        <f>IF(AO$3&gt;=GANT!$C$11,IF('Flujo de caja'!AO$3&lt;=GANT!$D$11,Costeo!$C$22/GANT!$B$11,0),0)</f>
        <v>0</v>
      </c>
      <c r="AP31" s="66">
        <f>IF(AP$3&gt;=GANT!$C$11,IF('Flujo de caja'!AP$3&lt;=GANT!$D$11,Costeo!$C$22/GANT!$B$11,0),0)</f>
        <v>0</v>
      </c>
      <c r="AQ31" s="66">
        <f>IF(AQ$3&gt;=GANT!$C$11,IF('Flujo de caja'!AQ$3&lt;=GANT!$D$11,Costeo!$C$22/GANT!$B$11,0),0)</f>
        <v>0</v>
      </c>
      <c r="AR31" s="66">
        <f>IF(AR$3&gt;=GANT!$C$11,IF('Flujo de caja'!AR$3&lt;=GANT!$D$11,Costeo!$C$22/GANT!$B$11,0),0)</f>
        <v>0</v>
      </c>
      <c r="AS31" s="66">
        <f>IF(AS$3&gt;=GANT!$C$11,IF('Flujo de caja'!AS$3&lt;=GANT!$D$11,Costeo!$C$22/GANT!$B$11,0),0)</f>
        <v>0</v>
      </c>
      <c r="AT31" s="66">
        <f>IF(AT$3&gt;=GANT!$C$11,IF('Flujo de caja'!AT$3&lt;=GANT!$D$11,Costeo!$C$22/GANT!$B$11,0),0)</f>
        <v>0</v>
      </c>
      <c r="AU31" s="66">
        <f>IF(AU$3&gt;=GANT!$C$11,IF('Flujo de caja'!AU$3&lt;=GANT!$D$11,Costeo!$C$22/GANT!$B$11,0),0)</f>
        <v>0</v>
      </c>
      <c r="AV31" s="66">
        <f>IF(AV$3&gt;=GANT!$C$11,IF('Flujo de caja'!AV$3&lt;=GANT!$D$11,Costeo!$C$22/GANT!$B$11,0),0)</f>
        <v>0</v>
      </c>
      <c r="AW31" s="66">
        <f>IF(AW$3&gt;=GANT!$C$11,IF('Flujo de caja'!AW$3&lt;=GANT!$D$11,Costeo!$C$22/GANT!$B$11,0),0)</f>
        <v>0</v>
      </c>
      <c r="AX31" s="66">
        <f>IF(AX$3&gt;=GANT!$C$11,IF('Flujo de caja'!AX$3&lt;=GANT!$D$11,Costeo!$C$22/GANT!$B$11,0),0)</f>
        <v>0</v>
      </c>
      <c r="AY31" s="66">
        <f>IF(AY$3&gt;=GANT!$C$11,IF('Flujo de caja'!AY$3&lt;=GANT!$D$11,Costeo!$C$22/GANT!$B$11,0),0)</f>
        <v>0</v>
      </c>
      <c r="AZ31" s="66">
        <f>IF(AZ$3&gt;=GANT!$C$11,IF('Flujo de caja'!AZ$3&lt;=GANT!$D$11,Costeo!$C$22/GANT!$B$11,0),0)</f>
        <v>0</v>
      </c>
      <c r="BA31" s="66">
        <f>IF(BA$3&gt;=GANT!$C$11,IF('Flujo de caja'!BA$3&lt;=GANT!$D$11,Costeo!$C$22/GANT!$B$11,0),0)</f>
        <v>0</v>
      </c>
      <c r="BB31" s="66">
        <f>IF(BB$3&gt;=GANT!$C$11,IF('Flujo de caja'!BB$3&lt;=GANT!$D$11,Costeo!$C$22/GANT!$B$11,0),0)</f>
        <v>0</v>
      </c>
      <c r="BC31" s="66">
        <f>IF(BC$3&gt;=GANT!$C$11,IF('Flujo de caja'!BC$3&lt;=GANT!$D$11,Costeo!$C$22/GANT!$B$11,0),0)</f>
        <v>0</v>
      </c>
      <c r="BD31" s="66">
        <f>IF(BD$3&gt;=GANT!$C$11,IF('Flujo de caja'!BD$3&lt;=GANT!$D$11,Costeo!$C$22/GANT!$B$11,0),0)</f>
        <v>0</v>
      </c>
      <c r="BE31" s="66">
        <f>IF(BE$3&gt;=GANT!$C$11,IF('Flujo de caja'!BE$3&lt;=GANT!$D$11,Costeo!$C$22/GANT!$B$11,0),0)</f>
        <v>0</v>
      </c>
      <c r="BF31" s="66">
        <f>IF(BF$3&gt;=GANT!$C$11,IF('Flujo de caja'!BF$3&lt;=GANT!$D$11,Costeo!$C$22/GANT!$B$11,0),0)</f>
        <v>0</v>
      </c>
      <c r="BG31" s="66">
        <f>IF(BG$3&gt;=GANT!$C$11,IF('Flujo de caja'!BG$3&lt;=GANT!$D$11,Costeo!$C$22/GANT!$B$11,0),0)</f>
        <v>0</v>
      </c>
      <c r="BH31" s="66">
        <f>IF(BH$3&gt;=GANT!$C$11,IF('Flujo de caja'!BH$3&lt;=GANT!$D$11,Costeo!$C$22/GANT!$B$11,0),0)</f>
        <v>0</v>
      </c>
      <c r="BI31" s="66">
        <f>IF(BI$3&gt;=GANT!$C$11,IF('Flujo de caja'!BI$3&lt;=GANT!$D$11,Costeo!$C$22/GANT!$B$11,0),0)</f>
        <v>0</v>
      </c>
      <c r="BJ31" s="66">
        <f>IF(BJ$3&gt;=GANT!$C$11,IF('Flujo de caja'!BJ$3&lt;=GANT!$D$11,Costeo!$C$22/GANT!$B$11,0),0)</f>
        <v>0</v>
      </c>
      <c r="BK31" s="66">
        <f>IF(BK$3&gt;=GANT!$C$11,IF('Flujo de caja'!BK$3&lt;=GANT!$D$11,Costeo!$C$22/GANT!$B$11,0),0)</f>
        <v>0</v>
      </c>
      <c r="BL31" s="66">
        <f>IF(BL$3&gt;=GANT!$C$11,IF('Flujo de caja'!BL$3&lt;=GANT!$D$11,Costeo!$C$22/GANT!$B$11,0),0)</f>
        <v>0</v>
      </c>
      <c r="BM31" s="66">
        <f>IF(BM$3&gt;=GANT!$C$11,IF('Flujo de caja'!BM$3&lt;=GANT!$D$11,Costeo!$C$22/GANT!$B$11,0),0)</f>
        <v>0</v>
      </c>
      <c r="BN31" s="66">
        <f>IF(BN$3&gt;=GANT!$C$11,IF('Flujo de caja'!BN$3&lt;=GANT!$D$11,Costeo!$C$22/GANT!$B$11,0),0)</f>
        <v>0</v>
      </c>
      <c r="BO31" s="66">
        <f>IF(BO$3&gt;=GANT!$C$11,IF('Flujo de caja'!BO$3&lt;=GANT!$D$11,Costeo!$C$22/GANT!$B$11,0),0)</f>
        <v>0</v>
      </c>
      <c r="BP31" s="66">
        <f>IF(BP$3&gt;=GANT!$C$11,IF('Flujo de caja'!BP$3&lt;=GANT!$D$11,Costeo!$C$22/GANT!$B$11,0),0)</f>
        <v>0</v>
      </c>
      <c r="BQ31" s="66">
        <f>IF(BQ$3&gt;=GANT!$C$11,IF('Flujo de caja'!BQ$3&lt;=GANT!$D$11,Costeo!$C$22/GANT!$B$11,0),0)</f>
        <v>0</v>
      </c>
      <c r="BR31" s="66">
        <f>IF(BR$3&gt;=GANT!$C$11,IF('Flujo de caja'!BR$3&lt;=GANT!$D$11,Costeo!$C$22/GANT!$B$11,0),0)</f>
        <v>0</v>
      </c>
      <c r="BS31" s="66">
        <f>IF(BS$3&gt;=GANT!$C$11,IF('Flujo de caja'!BS$3&lt;=GANT!$D$11,Costeo!$C$22/GANT!$B$11,0),0)</f>
        <v>0</v>
      </c>
      <c r="BT31" s="66">
        <f>IF(BT$3&gt;=GANT!$C$11,IF('Flujo de caja'!BT$3&lt;=GANT!$D$11,Costeo!$C$22/GANT!$B$11,0),0)</f>
        <v>0</v>
      </c>
      <c r="BU31" s="66">
        <f>IF(BU$3&gt;=GANT!$C$11,IF('Flujo de caja'!BU$3&lt;=GANT!$D$11,Costeo!$C$22/GANT!$B$11,0),0)</f>
        <v>0</v>
      </c>
      <c r="BV31" s="66">
        <f>IF(BV$3&gt;=GANT!$C$11,IF('Flujo de caja'!BV$3&lt;=GANT!$D$11,Costeo!$C$22/GANT!$B$11,0),0)</f>
        <v>0</v>
      </c>
      <c r="BW31" s="66">
        <f>IF(BW$3&gt;=GANT!$C$11,IF('Flujo de caja'!BW$3&lt;=GANT!$D$11,Costeo!$C$22/GANT!$B$11,0),0)</f>
        <v>0</v>
      </c>
      <c r="BX31" s="66">
        <f>IF(BX$3&gt;=GANT!$C$11,IF('Flujo de caja'!BX$3&lt;=GANT!$D$11,Costeo!$C$22/GANT!$B$11,0),0)</f>
        <v>0</v>
      </c>
      <c r="BY31" s="66">
        <f>IF(BY$3&gt;=GANT!$C$11,IF('Flujo de caja'!BY$3&lt;=GANT!$D$11,Costeo!$C$22/GANT!$B$11,0),0)</f>
        <v>0</v>
      </c>
      <c r="BZ31" s="66">
        <f>IF(BZ$3&gt;=GANT!$C$11,IF('Flujo de caja'!BZ$3&lt;=GANT!$D$11,Costeo!$C$22/GANT!$B$11,0),0)</f>
        <v>0</v>
      </c>
      <c r="CA31" s="66">
        <f>IF(CA$3&gt;=GANT!$C$11,IF('Flujo de caja'!CA$3&lt;=GANT!$D$11,Costeo!$C$22/GANT!$B$11,0),0)</f>
        <v>0</v>
      </c>
      <c r="CB31" s="66">
        <f>IF(CB$3&gt;=GANT!$C$11,IF('Flujo de caja'!CB$3&lt;=GANT!$D$11,Costeo!$C$22/GANT!$B$11,0),0)</f>
        <v>0</v>
      </c>
      <c r="CC31" s="66">
        <f>IF(CC$3&gt;=GANT!$C$11,IF('Flujo de caja'!CC$3&lt;=GANT!$D$11,Costeo!$C$22/GANT!$B$11,0),0)</f>
        <v>0</v>
      </c>
      <c r="CD31" s="66">
        <f>IF(CD$3&gt;=GANT!$C$11,IF('Flujo de caja'!CD$3&lt;=GANT!$D$11,Costeo!$C$22/GANT!$B$11,0),0)</f>
        <v>0</v>
      </c>
      <c r="CE31" s="66">
        <f>IF(CE$3&gt;=GANT!$C$11,IF('Flujo de caja'!CE$3&lt;=GANT!$D$11,Costeo!$C$22/GANT!$B$11,0),0)</f>
        <v>0</v>
      </c>
      <c r="CF31" s="66">
        <f>IF(CF$3&gt;=GANT!$C$11,IF('Flujo de caja'!CF$3&lt;=GANT!$D$11,Costeo!$C$22/GANT!$B$11,0),0)</f>
        <v>0</v>
      </c>
      <c r="CG31" s="66">
        <f>IF(CG$3&gt;=GANT!$C$11,IF('Flujo de caja'!CG$3&lt;=GANT!$D$11,Costeo!$C$22/GANT!$B$11,0),0)</f>
        <v>0</v>
      </c>
      <c r="CH31" s="66">
        <f>IF(CH$3&gt;=GANT!$C$11,IF('Flujo de caja'!CH$3&lt;=GANT!$D$11,Costeo!$C$22/GANT!$B$11,0),0)</f>
        <v>0</v>
      </c>
      <c r="CI31" s="66">
        <f>IF(CI$3&gt;=GANT!$C$11,IF('Flujo de caja'!CI$3&lt;=GANT!$D$11,Costeo!$C$22/GANT!$B$11,0),0)</f>
        <v>0</v>
      </c>
      <c r="CJ31" s="66">
        <f>IF(CJ$3&gt;=GANT!$C$11,IF('Flujo de caja'!CJ$3&lt;=GANT!$D$11,Costeo!$C$22/GANT!$B$11,0),0)</f>
        <v>0</v>
      </c>
      <c r="CK31" s="66">
        <f>IF(CK$3&gt;=GANT!$C$11,IF('Flujo de caja'!CK$3&lt;=GANT!$D$11,Costeo!$C$22/GANT!$B$11,0),0)</f>
        <v>0</v>
      </c>
      <c r="CL31" s="66">
        <f>IF(CL$3&gt;=GANT!$C$11,IF('Flujo de caja'!CL$3&lt;=GANT!$D$11,Costeo!$C$22/GANT!$B$11,0),0)</f>
        <v>0</v>
      </c>
    </row>
    <row r="32" spans="1:129" x14ac:dyDescent="0.3">
      <c r="A32" s="193" t="s">
        <v>114</v>
      </c>
      <c r="B32" s="6" t="s">
        <v>22</v>
      </c>
      <c r="C32" s="72">
        <f t="shared" ref="C32:C46" si="20">SUM(D32:BA32)</f>
        <v>124910</v>
      </c>
      <c r="D32" s="66">
        <f>IF(D$3&gt;=GANT!$C$12,IF('Flujo de caja'!D$3&lt;=GANT!$D$12,Costeo!$C$23/GANT!$B$12,0),0)</f>
        <v>0</v>
      </c>
      <c r="E32" s="66">
        <f>IF(E$3&gt;=GANT!$C$12,IF('Flujo de caja'!E$3&lt;=GANT!$D$12,Costeo!$C$23/GANT!$B$12,0),0)</f>
        <v>0</v>
      </c>
      <c r="F32" s="66">
        <f>IF(F$3&gt;=GANT!$C$12,IF('Flujo de caja'!F$3&lt;=GANT!$D$12,Costeo!$C$23/GANT!$B$12,0),0)</f>
        <v>0</v>
      </c>
      <c r="G32" s="66">
        <f>IF(G$3&gt;=GANT!$C$12,IF('Flujo de caja'!G$3&lt;=GANT!$D$12,Costeo!$C$23/GANT!$B$12,0),0)</f>
        <v>41636.666666666664</v>
      </c>
      <c r="H32" s="66">
        <f>IF(H$3&gt;=GANT!$C$12,IF('Flujo de caja'!H$3&lt;=GANT!$D$12,Costeo!$C$23/GANT!$B$12,0),0)</f>
        <v>41636.666666666664</v>
      </c>
      <c r="I32" s="66">
        <f>IF(I$3&gt;=GANT!$C$12,IF('Flujo de caja'!I$3&lt;=GANT!$D$12,Costeo!$C$23/GANT!$B$12,0),0)</f>
        <v>41636.666666666664</v>
      </c>
      <c r="J32" s="66">
        <f>IF(J$3&gt;=GANT!$C$12,IF('Flujo de caja'!J$3&lt;=GANT!$D$12,Costeo!$C$23/GANT!$B$12,0),0)</f>
        <v>0</v>
      </c>
      <c r="K32" s="66">
        <f>IF(K$3&gt;=GANT!$C$12,IF('Flujo de caja'!K$3&lt;=GANT!$D$12,Costeo!$C$23/GANT!$B$12,0),0)</f>
        <v>0</v>
      </c>
      <c r="L32" s="66">
        <f>IF(L$3&gt;=GANT!$C$12,IF('Flujo de caja'!L$3&lt;=GANT!$D$12,Costeo!$C$23/GANT!$B$12,0),0)</f>
        <v>0</v>
      </c>
      <c r="M32" s="66">
        <f>IF(M$3&gt;=GANT!$C$12,IF('Flujo de caja'!M$3&lt;=GANT!$D$12,Costeo!$C$23/GANT!$B$12,0),0)</f>
        <v>0</v>
      </c>
      <c r="N32" s="66">
        <f>IF(N$3&gt;=GANT!$C$12,IF('Flujo de caja'!N$3&lt;=GANT!$D$12,Costeo!$C$23/GANT!$B$12,0),0)</f>
        <v>0</v>
      </c>
      <c r="O32" s="66">
        <f>IF(O$3&gt;=GANT!$C$12,IF('Flujo de caja'!O$3&lt;=GANT!$D$12,Costeo!$C$23/GANT!$B$12,0),0)</f>
        <v>0</v>
      </c>
      <c r="P32" s="66">
        <f>IF(P$3&gt;=GANT!$C$12,IF('Flujo de caja'!P$3&lt;=GANT!$D$12,Costeo!$C$23/GANT!$B$12,0),0)</f>
        <v>0</v>
      </c>
      <c r="Q32" s="66">
        <f>IF(Q$3&gt;=GANT!$C$12,IF('Flujo de caja'!Q$3&lt;=GANT!$D$12,Costeo!$C$23/GANT!$B$12,0),0)</f>
        <v>0</v>
      </c>
      <c r="R32" s="66">
        <f>IF(R$3&gt;=GANT!$C$12,IF('Flujo de caja'!R$3&lt;=GANT!$D$12,Costeo!$C$23/GANT!$B$12,0),0)</f>
        <v>0</v>
      </c>
      <c r="S32" s="66">
        <f>IF(S$3&gt;=GANT!$C$12,IF('Flujo de caja'!S$3&lt;=GANT!$D$12,Costeo!$C$23/GANT!$B$12,0),0)</f>
        <v>0</v>
      </c>
      <c r="T32" s="66">
        <f>IF(T$3&gt;=GANT!$C$12,IF('Flujo de caja'!T$3&lt;=GANT!$D$12,Costeo!$C$23/GANT!$B$12,0),0)</f>
        <v>0</v>
      </c>
      <c r="U32" s="66">
        <f>IF(U$3&gt;=GANT!$C$12,IF('Flujo de caja'!U$3&lt;=GANT!$D$12,Costeo!$C$23/GANT!$B$12,0),0)</f>
        <v>0</v>
      </c>
      <c r="V32" s="66">
        <f>IF(V$3&gt;=GANT!$C$12,IF('Flujo de caja'!V$3&lt;=GANT!$D$12,Costeo!$C$23/GANT!$B$12,0),0)</f>
        <v>0</v>
      </c>
      <c r="W32" s="66">
        <f>IF(W$3&gt;=GANT!$C$12,IF('Flujo de caja'!W$3&lt;=GANT!$D$12,Costeo!$C$23/GANT!$B$12,0),0)</f>
        <v>0</v>
      </c>
      <c r="X32" s="66">
        <f>IF(X$3&gt;=GANT!$C$12,IF('Flujo de caja'!X$3&lt;=GANT!$D$12,Costeo!$C$23/GANT!$B$12,0),0)</f>
        <v>0</v>
      </c>
      <c r="Y32" s="66">
        <f>IF(Y$3&gt;=GANT!$C$12,IF('Flujo de caja'!Y$3&lt;=GANT!$D$12,Costeo!$C$23/GANT!$B$12,0),0)</f>
        <v>0</v>
      </c>
      <c r="Z32" s="66">
        <f>IF(Z$3&gt;=GANT!$C$12,IF('Flujo de caja'!Z$3&lt;=GANT!$D$12,Costeo!$C$23/GANT!$B$12,0),0)</f>
        <v>0</v>
      </c>
      <c r="AA32" s="66">
        <f>IF(AA$3&gt;=GANT!$C$12,IF('Flujo de caja'!AA$3&lt;=GANT!$D$12,Costeo!$C$23/GANT!$B$12,0),0)</f>
        <v>0</v>
      </c>
      <c r="AB32" s="66">
        <f>IF(AB$3&gt;=GANT!$C$12,IF('Flujo de caja'!AB$3&lt;=GANT!$D$12,Costeo!$C$23/GANT!$B$12,0),0)</f>
        <v>0</v>
      </c>
      <c r="AC32" s="66">
        <f>IF(AC$3&gt;=GANT!$C$12,IF('Flujo de caja'!AC$3&lt;=GANT!$D$12,Costeo!$C$23/GANT!$B$12,0),0)</f>
        <v>0</v>
      </c>
      <c r="AD32" s="66">
        <f>IF(AD$3&gt;=GANT!$C$12,IF('Flujo de caja'!AD$3&lt;=GANT!$D$12,Costeo!$C$23/GANT!$B$12,0),0)</f>
        <v>0</v>
      </c>
      <c r="AE32" s="66">
        <f>IF(AE$3&gt;=GANT!$C$12,IF('Flujo de caja'!AE$3&lt;=GANT!$D$12,Costeo!$C$23/GANT!$B$12,0),0)</f>
        <v>0</v>
      </c>
      <c r="AF32" s="66">
        <f>IF(AF$3&gt;=GANT!$C$12,IF('Flujo de caja'!AF$3&lt;=GANT!$D$12,Costeo!$C$23/GANT!$B$12,0),0)</f>
        <v>0</v>
      </c>
      <c r="AG32" s="66">
        <f>IF(AG$3&gt;=GANT!$C$12,IF('Flujo de caja'!AG$3&lt;=GANT!$D$12,Costeo!$C$23/GANT!$B$12,0),0)</f>
        <v>0</v>
      </c>
      <c r="AH32" s="66">
        <f>IF(AH$3&gt;=GANT!$C$12,IF('Flujo de caja'!AH$3&lt;=GANT!$D$12,Costeo!$C$23/GANT!$B$12,0),0)</f>
        <v>0</v>
      </c>
      <c r="AI32" s="66">
        <f>IF(AI$3&gt;=GANT!$C$12,IF('Flujo de caja'!AI$3&lt;=GANT!$D$12,Costeo!$C$23/GANT!$B$12,0),0)</f>
        <v>0</v>
      </c>
      <c r="AJ32" s="66">
        <f>IF(AJ$3&gt;=GANT!$C$12,IF('Flujo de caja'!AJ$3&lt;=GANT!$D$12,Costeo!$C$23/GANT!$B$12,0),0)</f>
        <v>0</v>
      </c>
      <c r="AK32" s="66">
        <f>IF(AK$3&gt;=GANT!$C$12,IF('Flujo de caja'!AK$3&lt;=GANT!$D$12,Costeo!$C$23/GANT!$B$12,0),0)</f>
        <v>0</v>
      </c>
      <c r="AL32" s="66">
        <f>IF(AL$3&gt;=GANT!$C$12,IF('Flujo de caja'!AL$3&lt;=GANT!$D$12,Costeo!$C$23/GANT!$B$12,0),0)</f>
        <v>0</v>
      </c>
      <c r="AM32" s="66">
        <f>IF(AM$3&gt;=GANT!$C$12,IF('Flujo de caja'!AM$3&lt;=GANT!$D$12,Costeo!$C$23/GANT!$B$12,0),0)</f>
        <v>0</v>
      </c>
      <c r="AN32" s="66">
        <f>IF(AN$3&gt;=GANT!$C$12,IF('Flujo de caja'!AN$3&lt;=GANT!$D$12,Costeo!$C$23/GANT!$B$12,0),0)</f>
        <v>0</v>
      </c>
      <c r="AO32" s="66">
        <f>IF(AO$3&gt;=GANT!$C$12,IF('Flujo de caja'!AO$3&lt;=GANT!$D$12,Costeo!$C$23/GANT!$B$12,0),0)</f>
        <v>0</v>
      </c>
      <c r="AP32" s="66">
        <f>IF(AP$3&gt;=GANT!$C$12,IF('Flujo de caja'!AP$3&lt;=GANT!$D$12,Costeo!$C$23/GANT!$B$12,0),0)</f>
        <v>0</v>
      </c>
      <c r="AQ32" s="66">
        <f>IF(AQ$3&gt;=GANT!$C$12,IF('Flujo de caja'!AQ$3&lt;=GANT!$D$12,Costeo!$C$23/GANT!$B$12,0),0)</f>
        <v>0</v>
      </c>
      <c r="AR32" s="66">
        <f>IF(AR$3&gt;=GANT!$C$12,IF('Flujo de caja'!AR$3&lt;=GANT!$D$12,Costeo!$C$23/GANT!$B$12,0),0)</f>
        <v>0</v>
      </c>
      <c r="AS32" s="66">
        <f>IF(AS$3&gt;=GANT!$C$12,IF('Flujo de caja'!AS$3&lt;=GANT!$D$12,Costeo!$C$23/GANT!$B$12,0),0)</f>
        <v>0</v>
      </c>
      <c r="AT32" s="66">
        <f>IF(AT$3&gt;=GANT!$C$12,IF('Flujo de caja'!AT$3&lt;=GANT!$D$12,Costeo!$C$23/GANT!$B$12,0),0)</f>
        <v>0</v>
      </c>
      <c r="AU32" s="66">
        <f>IF(AU$3&gt;=GANT!$C$12,IF('Flujo de caja'!AU$3&lt;=GANT!$D$12,Costeo!$C$23/GANT!$B$12,0),0)</f>
        <v>0</v>
      </c>
      <c r="AV32" s="66">
        <f>IF(AV$3&gt;=GANT!$C$12,IF('Flujo de caja'!AV$3&lt;=GANT!$D$12,Costeo!$C$23/GANT!$B$12,0),0)</f>
        <v>0</v>
      </c>
      <c r="AW32" s="66">
        <f>IF(AW$3&gt;=GANT!$C$12,IF('Flujo de caja'!AW$3&lt;=GANT!$D$12,Costeo!$C$23/GANT!$B$12,0),0)</f>
        <v>0</v>
      </c>
      <c r="AX32" s="66">
        <f>IF(AX$3&gt;=GANT!$C$12,IF('Flujo de caja'!AX$3&lt;=GANT!$D$12,Costeo!$C$23/GANT!$B$12,0),0)</f>
        <v>0</v>
      </c>
      <c r="AY32" s="66">
        <f>IF(AY$3&gt;=GANT!$C$12,IF('Flujo de caja'!AY$3&lt;=GANT!$D$12,Costeo!$C$23/GANT!$B$12,0),0)</f>
        <v>0</v>
      </c>
      <c r="AZ32" s="66">
        <f>IF(AZ$3&gt;=GANT!$C$12,IF('Flujo de caja'!AZ$3&lt;=GANT!$D$12,Costeo!$C$23/GANT!$B$12,0),0)</f>
        <v>0</v>
      </c>
      <c r="BA32" s="66">
        <f>IF(BA$3&gt;=GANT!$C$12,IF('Flujo de caja'!BA$3&lt;=GANT!$D$12,Costeo!$C$23/GANT!$B$12,0),0)</f>
        <v>0</v>
      </c>
      <c r="BB32" s="66">
        <f>IF(BB$3&gt;=GANT!$C$12,IF('Flujo de caja'!BB$3&lt;=GANT!$D$12,Costeo!$C$23/GANT!$B$12,0),0)</f>
        <v>0</v>
      </c>
      <c r="BC32" s="66">
        <f>IF(BC$3&gt;=GANT!$C$12,IF('Flujo de caja'!BC$3&lt;=GANT!$D$12,Costeo!$C$23/GANT!$B$12,0),0)</f>
        <v>0</v>
      </c>
      <c r="BD32" s="66">
        <f>IF(BD$3&gt;=GANT!$C$12,IF('Flujo de caja'!BD$3&lt;=GANT!$D$12,Costeo!$C$23/GANT!$B$12,0),0)</f>
        <v>0</v>
      </c>
      <c r="BE32" s="66">
        <f>IF(BE$3&gt;=GANT!$C$12,IF('Flujo de caja'!BE$3&lt;=GANT!$D$12,Costeo!$C$23/GANT!$B$12,0),0)</f>
        <v>0</v>
      </c>
      <c r="BF32" s="66">
        <f>IF(BF$3&gt;=GANT!$C$12,IF('Flujo de caja'!BF$3&lt;=GANT!$D$12,Costeo!$C$23/GANT!$B$12,0),0)</f>
        <v>0</v>
      </c>
      <c r="BG32" s="66">
        <f>IF(BG$3&gt;=GANT!$C$12,IF('Flujo de caja'!BG$3&lt;=GANT!$D$12,Costeo!$C$23/GANT!$B$12,0),0)</f>
        <v>0</v>
      </c>
      <c r="BH32" s="66">
        <f>IF(BH$3&gt;=GANT!$C$12,IF('Flujo de caja'!BH$3&lt;=GANT!$D$12,Costeo!$C$23/GANT!$B$12,0),0)</f>
        <v>0</v>
      </c>
      <c r="BI32" s="66">
        <f>IF(BI$3&gt;=GANT!$C$12,IF('Flujo de caja'!BI$3&lt;=GANT!$D$12,Costeo!$C$23/GANT!$B$12,0),0)</f>
        <v>0</v>
      </c>
      <c r="BJ32" s="66">
        <f>IF(BJ$3&gt;=GANT!$C$12,IF('Flujo de caja'!BJ$3&lt;=GANT!$D$12,Costeo!$C$23/GANT!$B$12,0),0)</f>
        <v>0</v>
      </c>
      <c r="BK32" s="66">
        <f>IF(BK$3&gt;=GANT!$C$12,IF('Flujo de caja'!BK$3&lt;=GANT!$D$12,Costeo!$C$23/GANT!$B$12,0),0)</f>
        <v>0</v>
      </c>
      <c r="BL32" s="66">
        <f>IF(BL$3&gt;=GANT!$C$12,IF('Flujo de caja'!BL$3&lt;=GANT!$D$12,Costeo!$C$23/GANT!$B$12,0),0)</f>
        <v>0</v>
      </c>
      <c r="BM32" s="66">
        <f>IF(BM$3&gt;=GANT!$C$12,IF('Flujo de caja'!BM$3&lt;=GANT!$D$12,Costeo!$C$23/GANT!$B$12,0),0)</f>
        <v>0</v>
      </c>
      <c r="BN32" s="66">
        <f>IF(BN$3&gt;=GANT!$C$12,IF('Flujo de caja'!BN$3&lt;=GANT!$D$12,Costeo!$C$23/GANT!$B$12,0),0)</f>
        <v>0</v>
      </c>
      <c r="BO32" s="66">
        <f>IF(BO$3&gt;=GANT!$C$12,IF('Flujo de caja'!BO$3&lt;=GANT!$D$12,Costeo!$C$23/GANT!$B$12,0),0)</f>
        <v>0</v>
      </c>
      <c r="BP32" s="66">
        <f>IF(BP$3&gt;=GANT!$C$12,IF('Flujo de caja'!BP$3&lt;=GANT!$D$12,Costeo!$C$23/GANT!$B$12,0),0)</f>
        <v>0</v>
      </c>
      <c r="BQ32" s="66">
        <f>IF(BQ$3&gt;=GANT!$C$12,IF('Flujo de caja'!BQ$3&lt;=GANT!$D$12,Costeo!$C$23/GANT!$B$12,0),0)</f>
        <v>0</v>
      </c>
      <c r="BR32" s="66">
        <f>IF(BR$3&gt;=GANT!$C$12,IF('Flujo de caja'!BR$3&lt;=GANT!$D$12,Costeo!$C$23/GANT!$B$12,0),0)</f>
        <v>0</v>
      </c>
      <c r="BS32" s="66">
        <f>IF(BS$3&gt;=GANT!$C$12,IF('Flujo de caja'!BS$3&lt;=GANT!$D$12,Costeo!$C$23/GANT!$B$12,0),0)</f>
        <v>0</v>
      </c>
      <c r="BT32" s="66">
        <f>IF(BT$3&gt;=GANT!$C$12,IF('Flujo de caja'!BT$3&lt;=GANT!$D$12,Costeo!$C$23/GANT!$B$12,0),0)</f>
        <v>0</v>
      </c>
      <c r="BU32" s="66">
        <f>IF(BU$3&gt;=GANT!$C$12,IF('Flujo de caja'!BU$3&lt;=GANT!$D$12,Costeo!$C$23/GANT!$B$12,0),0)</f>
        <v>0</v>
      </c>
      <c r="BV32" s="66">
        <f>IF(BV$3&gt;=GANT!$C$12,IF('Flujo de caja'!BV$3&lt;=GANT!$D$12,Costeo!$C$23/GANT!$B$12,0),0)</f>
        <v>0</v>
      </c>
      <c r="BW32" s="66">
        <f>IF(BW$3&gt;=GANT!$C$12,IF('Flujo de caja'!BW$3&lt;=GANT!$D$12,Costeo!$C$23/GANT!$B$12,0),0)</f>
        <v>0</v>
      </c>
      <c r="BX32" s="66">
        <f>IF(BX$3&gt;=GANT!$C$12,IF('Flujo de caja'!BX$3&lt;=GANT!$D$12,Costeo!$C$23/GANT!$B$12,0),0)</f>
        <v>0</v>
      </c>
      <c r="BY32" s="66">
        <f>IF(BY$3&gt;=GANT!$C$12,IF('Flujo de caja'!BY$3&lt;=GANT!$D$12,Costeo!$C$23/GANT!$B$12,0),0)</f>
        <v>0</v>
      </c>
      <c r="BZ32" s="66">
        <f>IF(BZ$3&gt;=GANT!$C$12,IF('Flujo de caja'!BZ$3&lt;=GANT!$D$12,Costeo!$C$23/GANT!$B$12,0),0)</f>
        <v>0</v>
      </c>
      <c r="CA32" s="66">
        <f>IF(CA$3&gt;=GANT!$C$12,IF('Flujo de caja'!CA$3&lt;=GANT!$D$12,Costeo!$C$23/GANT!$B$12,0),0)</f>
        <v>0</v>
      </c>
      <c r="CB32" s="66">
        <f>IF(CB$3&gt;=GANT!$C$12,IF('Flujo de caja'!CB$3&lt;=GANT!$D$12,Costeo!$C$23/GANT!$B$12,0),0)</f>
        <v>0</v>
      </c>
      <c r="CC32" s="66">
        <f>IF(CC$3&gt;=GANT!$C$12,IF('Flujo de caja'!CC$3&lt;=GANT!$D$12,Costeo!$C$23/GANT!$B$12,0),0)</f>
        <v>0</v>
      </c>
      <c r="CD32" s="66">
        <f>IF(CD$3&gt;=GANT!$C$12,IF('Flujo de caja'!CD$3&lt;=GANT!$D$12,Costeo!$C$23/GANT!$B$12,0),0)</f>
        <v>0</v>
      </c>
      <c r="CE32" s="66">
        <f>IF(CE$3&gt;=GANT!$C$12,IF('Flujo de caja'!CE$3&lt;=GANT!$D$12,Costeo!$C$23/GANT!$B$12,0),0)</f>
        <v>0</v>
      </c>
      <c r="CF32" s="66">
        <f>IF(CF$3&gt;=GANT!$C$12,IF('Flujo de caja'!CF$3&lt;=GANT!$D$12,Costeo!$C$23/GANT!$B$12,0),0)</f>
        <v>0</v>
      </c>
      <c r="CG32" s="66">
        <f>IF(CG$3&gt;=GANT!$C$12,IF('Flujo de caja'!CG$3&lt;=GANT!$D$12,Costeo!$C$23/GANT!$B$12,0),0)</f>
        <v>0</v>
      </c>
      <c r="CH32" s="66">
        <f>IF(CH$3&gt;=GANT!$C$12,IF('Flujo de caja'!CH$3&lt;=GANT!$D$12,Costeo!$C$23/GANT!$B$12,0),0)</f>
        <v>0</v>
      </c>
      <c r="CI32" s="66">
        <f>IF(CI$3&gt;=GANT!$C$12,IF('Flujo de caja'!CI$3&lt;=GANT!$D$12,Costeo!$C$23/GANT!$B$12,0),0)</f>
        <v>0</v>
      </c>
      <c r="CJ32" s="66">
        <f>IF(CJ$3&gt;=GANT!$C$12,IF('Flujo de caja'!CJ$3&lt;=GANT!$D$12,Costeo!$C$23/GANT!$B$12,0),0)</f>
        <v>0</v>
      </c>
      <c r="CK32" s="66">
        <f>IF(CK$3&gt;=GANT!$C$12,IF('Flujo de caja'!CK$3&lt;=GANT!$D$12,Costeo!$C$23/GANT!$B$12,0),0)</f>
        <v>0</v>
      </c>
      <c r="CL32" s="66">
        <f>IF(CL$3&gt;=GANT!$C$12,IF('Flujo de caja'!CL$3&lt;=GANT!$D$12,Costeo!$C$23/GANT!$B$12,0),0)</f>
        <v>0</v>
      </c>
    </row>
    <row r="33" spans="1:90" x14ac:dyDescent="0.3">
      <c r="A33" s="193" t="s">
        <v>115</v>
      </c>
      <c r="B33" s="6" t="s">
        <v>22</v>
      </c>
      <c r="C33" s="72">
        <f t="shared" si="20"/>
        <v>92402</v>
      </c>
      <c r="D33" s="66">
        <f>IF(D$3&gt;=GANT!$C$13,IF('Flujo de caja'!D$3&lt;=GANT!$D$13,Costeo!$C$24/GANT!$B$13,0),0)</f>
        <v>0</v>
      </c>
      <c r="E33" s="66">
        <f>IF(E$3&gt;=GANT!$C$13,IF('Flujo de caja'!E$3&lt;=GANT!$D$13,Costeo!$C$24/GANT!$B$13,0),0)</f>
        <v>0</v>
      </c>
      <c r="F33" s="66">
        <f>IF(F$3&gt;=GANT!$C$13,IF('Flujo de caja'!F$3&lt;=GANT!$D$13,Costeo!$C$24/GANT!$B$13,0),0)</f>
        <v>0</v>
      </c>
      <c r="G33" s="66">
        <f>IF(G$3&gt;=GANT!$C$13,IF('Flujo de caja'!G$3&lt;=GANT!$D$13,Costeo!$C$24/GANT!$B$13,0),0)</f>
        <v>30800.666666666668</v>
      </c>
      <c r="H33" s="66">
        <f>IF(H$3&gt;=GANT!$C$13,IF('Flujo de caja'!H$3&lt;=GANT!$D$13,Costeo!$C$24/GANT!$B$13,0),0)</f>
        <v>30800.666666666668</v>
      </c>
      <c r="I33" s="66">
        <f>IF(I$3&gt;=GANT!$C$13,IF('Flujo de caja'!I$3&lt;=GANT!$D$13,Costeo!$C$24/GANT!$B$13,0),0)</f>
        <v>30800.666666666668</v>
      </c>
      <c r="J33" s="66">
        <f>IF(J$3&gt;=GANT!$C$13,IF('Flujo de caja'!J$3&lt;=GANT!$D$13,Costeo!$C$24/GANT!$B$13,0),0)</f>
        <v>0</v>
      </c>
      <c r="K33" s="66">
        <f>IF(K$3&gt;=GANT!$C$13,IF('Flujo de caja'!K$3&lt;=GANT!$D$13,Costeo!$C$24/GANT!$B$13,0),0)</f>
        <v>0</v>
      </c>
      <c r="L33" s="66">
        <f>IF(L$3&gt;=GANT!$C$13,IF('Flujo de caja'!L$3&lt;=GANT!$D$13,Costeo!$C$24/GANT!$B$13,0),0)</f>
        <v>0</v>
      </c>
      <c r="M33" s="66">
        <f>IF(M$3&gt;=GANT!$C$13,IF('Flujo de caja'!M$3&lt;=GANT!$D$13,Costeo!$C$24/GANT!$B$13,0),0)</f>
        <v>0</v>
      </c>
      <c r="N33" s="66">
        <f>IF(N$3&gt;=GANT!$C$13,IF('Flujo de caja'!N$3&lt;=GANT!$D$13,Costeo!$C$24/GANT!$B$13,0),0)</f>
        <v>0</v>
      </c>
      <c r="O33" s="66">
        <f>IF(O$3&gt;=GANT!$C$13,IF('Flujo de caja'!O$3&lt;=GANT!$D$13,Costeo!$C$24/GANT!$B$13,0),0)</f>
        <v>0</v>
      </c>
      <c r="P33" s="66">
        <f>IF(P$3&gt;=GANT!$C$13,IF('Flujo de caja'!P$3&lt;=GANT!$D$13,Costeo!$C$24/GANT!$B$13,0),0)</f>
        <v>0</v>
      </c>
      <c r="Q33" s="66">
        <f>IF(Q$3&gt;=GANT!$C$13,IF('Flujo de caja'!Q$3&lt;=GANT!$D$13,Costeo!$C$24/GANT!$B$13,0),0)</f>
        <v>0</v>
      </c>
      <c r="R33" s="66">
        <f>IF(R$3&gt;=GANT!$C$13,IF('Flujo de caja'!R$3&lt;=GANT!$D$13,Costeo!$C$24/GANT!$B$13,0),0)</f>
        <v>0</v>
      </c>
      <c r="S33" s="66">
        <f>IF(S$3&gt;=GANT!$C$13,IF('Flujo de caja'!S$3&lt;=GANT!$D$13,Costeo!$C$24/GANT!$B$13,0),0)</f>
        <v>0</v>
      </c>
      <c r="T33" s="66">
        <f>IF(T$3&gt;=GANT!$C$13,IF('Flujo de caja'!T$3&lt;=GANT!$D$13,Costeo!$C$24/GANT!$B$13,0),0)</f>
        <v>0</v>
      </c>
      <c r="U33" s="66">
        <f>IF(U$3&gt;=GANT!$C$13,IF('Flujo de caja'!U$3&lt;=GANT!$D$13,Costeo!$C$24/GANT!$B$13,0),0)</f>
        <v>0</v>
      </c>
      <c r="V33" s="66">
        <f>IF(V$3&gt;=GANT!$C$13,IF('Flujo de caja'!V$3&lt;=GANT!$D$13,Costeo!$C$24/GANT!$B$13,0),0)</f>
        <v>0</v>
      </c>
      <c r="W33" s="66">
        <f>IF(W$3&gt;=GANT!$C$13,IF('Flujo de caja'!W$3&lt;=GANT!$D$13,Costeo!$C$24/GANT!$B$13,0),0)</f>
        <v>0</v>
      </c>
      <c r="X33" s="66">
        <f>IF(X$3&gt;=GANT!$C$13,IF('Flujo de caja'!X$3&lt;=GANT!$D$13,Costeo!$C$24/GANT!$B$13,0),0)</f>
        <v>0</v>
      </c>
      <c r="Y33" s="66">
        <f>IF(Y$3&gt;=GANT!$C$13,IF('Flujo de caja'!Y$3&lt;=GANT!$D$13,Costeo!$C$24/GANT!$B$13,0),0)</f>
        <v>0</v>
      </c>
      <c r="Z33" s="66">
        <f>IF(Z$3&gt;=GANT!$C$13,IF('Flujo de caja'!Z$3&lt;=GANT!$D$13,Costeo!$C$24/GANT!$B$13,0),0)</f>
        <v>0</v>
      </c>
      <c r="AA33" s="66">
        <f>IF(AA$3&gt;=GANT!$C$13,IF('Flujo de caja'!AA$3&lt;=GANT!$D$13,Costeo!$C$24/GANT!$B$13,0),0)</f>
        <v>0</v>
      </c>
      <c r="AB33" s="66">
        <f>IF(AB$3&gt;=GANT!$C$13,IF('Flujo de caja'!AB$3&lt;=GANT!$D$13,Costeo!$C$24/GANT!$B$13,0),0)</f>
        <v>0</v>
      </c>
      <c r="AC33" s="66">
        <f>IF(AC$3&gt;=GANT!$C$13,IF('Flujo de caja'!AC$3&lt;=GANT!$D$13,Costeo!$C$24/GANT!$B$13,0),0)</f>
        <v>0</v>
      </c>
      <c r="AD33" s="66">
        <f>IF(AD$3&gt;=GANT!$C$13,IF('Flujo de caja'!AD$3&lt;=GANT!$D$13,Costeo!$C$24/GANT!$B$13,0),0)</f>
        <v>0</v>
      </c>
      <c r="AE33" s="66">
        <f>IF(AE$3&gt;=GANT!$C$13,IF('Flujo de caja'!AE$3&lt;=GANT!$D$13,Costeo!$C$24/GANT!$B$13,0),0)</f>
        <v>0</v>
      </c>
      <c r="AF33" s="66">
        <f>IF(AF$3&gt;=GANT!$C$13,IF('Flujo de caja'!AF$3&lt;=GANT!$D$13,Costeo!$C$24/GANT!$B$13,0),0)</f>
        <v>0</v>
      </c>
      <c r="AG33" s="66">
        <f>IF(AG$3&gt;=GANT!$C$13,IF('Flujo de caja'!AG$3&lt;=GANT!$D$13,Costeo!$C$24/GANT!$B$13,0),0)</f>
        <v>0</v>
      </c>
      <c r="AH33" s="66">
        <f>IF(AH$3&gt;=GANT!$C$13,IF('Flujo de caja'!AH$3&lt;=GANT!$D$13,Costeo!$C$24/GANT!$B$13,0),0)</f>
        <v>0</v>
      </c>
      <c r="AI33" s="66">
        <f>IF(AI$3&gt;=GANT!$C$13,IF('Flujo de caja'!AI$3&lt;=GANT!$D$13,Costeo!$C$24/GANT!$B$13,0),0)</f>
        <v>0</v>
      </c>
      <c r="AJ33" s="66">
        <f>IF(AJ$3&gt;=GANT!$C$13,IF('Flujo de caja'!AJ$3&lt;=GANT!$D$13,Costeo!$C$24/GANT!$B$13,0),0)</f>
        <v>0</v>
      </c>
      <c r="AK33" s="66">
        <f>IF(AK$3&gt;=GANT!$C$13,IF('Flujo de caja'!AK$3&lt;=GANT!$D$13,Costeo!$C$24/GANT!$B$13,0),0)</f>
        <v>0</v>
      </c>
      <c r="AL33" s="66">
        <f>IF(AL$3&gt;=GANT!$C$13,IF('Flujo de caja'!AL$3&lt;=GANT!$D$13,Costeo!$C$24/GANT!$B$13,0),0)</f>
        <v>0</v>
      </c>
      <c r="AM33" s="66">
        <f>IF(AM$3&gt;=GANT!$C$13,IF('Flujo de caja'!AM$3&lt;=GANT!$D$13,Costeo!$C$24/GANT!$B$13,0),0)</f>
        <v>0</v>
      </c>
      <c r="AN33" s="66">
        <f>IF(AN$3&gt;=GANT!$C$13,IF('Flujo de caja'!AN$3&lt;=GANT!$D$13,Costeo!$C$24/GANT!$B$13,0),0)</f>
        <v>0</v>
      </c>
      <c r="AO33" s="66">
        <f>IF(AO$3&gt;=GANT!$C$13,IF('Flujo de caja'!AO$3&lt;=GANT!$D$13,Costeo!$C$24/GANT!$B$13,0),0)</f>
        <v>0</v>
      </c>
      <c r="AP33" s="66">
        <f>IF(AP$3&gt;=GANT!$C$13,IF('Flujo de caja'!AP$3&lt;=GANT!$D$13,Costeo!$C$24/GANT!$B$13,0),0)</f>
        <v>0</v>
      </c>
      <c r="AQ33" s="66">
        <f>IF(AQ$3&gt;=GANT!$C$13,IF('Flujo de caja'!AQ$3&lt;=GANT!$D$13,Costeo!$C$24/GANT!$B$13,0),0)</f>
        <v>0</v>
      </c>
      <c r="AR33" s="66">
        <f>IF(AR$3&gt;=GANT!$C$13,IF('Flujo de caja'!AR$3&lt;=GANT!$D$13,Costeo!$C$24/GANT!$B$13,0),0)</f>
        <v>0</v>
      </c>
      <c r="AS33" s="66">
        <f>IF(AS$3&gt;=GANT!$C$13,IF('Flujo de caja'!AS$3&lt;=GANT!$D$13,Costeo!$C$24/GANT!$B$13,0),0)</f>
        <v>0</v>
      </c>
      <c r="AT33" s="66">
        <f>IF(AT$3&gt;=GANT!$C$13,IF('Flujo de caja'!AT$3&lt;=GANT!$D$13,Costeo!$C$24/GANT!$B$13,0),0)</f>
        <v>0</v>
      </c>
      <c r="AU33" s="66">
        <f>IF(AU$3&gt;=GANT!$C$13,IF('Flujo de caja'!AU$3&lt;=GANT!$D$13,Costeo!$C$24/GANT!$B$13,0),0)</f>
        <v>0</v>
      </c>
      <c r="AV33" s="66">
        <f>IF(AV$3&gt;=GANT!$C$13,IF('Flujo de caja'!AV$3&lt;=GANT!$D$13,Costeo!$C$24/GANT!$B$13,0),0)</f>
        <v>0</v>
      </c>
      <c r="AW33" s="66">
        <f>IF(AW$3&gt;=GANT!$C$13,IF('Flujo de caja'!AW$3&lt;=GANT!$D$13,Costeo!$C$24/GANT!$B$13,0),0)</f>
        <v>0</v>
      </c>
      <c r="AX33" s="66">
        <f>IF(AX$3&gt;=GANT!$C$13,IF('Flujo de caja'!AX$3&lt;=GANT!$D$13,Costeo!$C$24/GANT!$B$13,0),0)</f>
        <v>0</v>
      </c>
      <c r="AY33" s="66">
        <f>IF(AY$3&gt;=GANT!$C$13,IF('Flujo de caja'!AY$3&lt;=GANT!$D$13,Costeo!$C$24/GANT!$B$13,0),0)</f>
        <v>0</v>
      </c>
      <c r="AZ33" s="66">
        <f>IF(AZ$3&gt;=GANT!$C$13,IF('Flujo de caja'!AZ$3&lt;=GANT!$D$13,Costeo!$C$24/GANT!$B$13,0),0)</f>
        <v>0</v>
      </c>
      <c r="BA33" s="66">
        <f>IF(BA$3&gt;=GANT!$C$13,IF('Flujo de caja'!BA$3&lt;=GANT!$D$13,Costeo!$C$24/GANT!$B$13,0),0)</f>
        <v>0</v>
      </c>
      <c r="BB33" s="66">
        <f>IF(BB$3&gt;=GANT!$C$13,IF('Flujo de caja'!BB$3&lt;=GANT!$D$13,Costeo!$C$24/GANT!$B$13,0),0)</f>
        <v>0</v>
      </c>
      <c r="BC33" s="66">
        <f>IF(BC$3&gt;=GANT!$C$13,IF('Flujo de caja'!BC$3&lt;=GANT!$D$13,Costeo!$C$24/GANT!$B$13,0),0)</f>
        <v>0</v>
      </c>
      <c r="BD33" s="66">
        <f>IF(BD$3&gt;=GANT!$C$13,IF('Flujo de caja'!BD$3&lt;=GANT!$D$13,Costeo!$C$24/GANT!$B$13,0),0)</f>
        <v>0</v>
      </c>
      <c r="BE33" s="66">
        <f>IF(BE$3&gt;=GANT!$C$13,IF('Flujo de caja'!BE$3&lt;=GANT!$D$13,Costeo!$C$24/GANT!$B$13,0),0)</f>
        <v>0</v>
      </c>
      <c r="BF33" s="66">
        <f>IF(BF$3&gt;=GANT!$C$13,IF('Flujo de caja'!BF$3&lt;=GANT!$D$13,Costeo!$C$24/GANT!$B$13,0),0)</f>
        <v>0</v>
      </c>
      <c r="BG33" s="66">
        <f>IF(BG$3&gt;=GANT!$C$13,IF('Flujo de caja'!BG$3&lt;=GANT!$D$13,Costeo!$C$24/GANT!$B$13,0),0)</f>
        <v>0</v>
      </c>
      <c r="BH33" s="66">
        <f>IF(BH$3&gt;=GANT!$C$13,IF('Flujo de caja'!BH$3&lt;=GANT!$D$13,Costeo!$C$24/GANT!$B$13,0),0)</f>
        <v>0</v>
      </c>
      <c r="BI33" s="66">
        <f>IF(BI$3&gt;=GANT!$C$13,IF('Flujo de caja'!BI$3&lt;=GANT!$D$13,Costeo!$C$24/GANT!$B$13,0),0)</f>
        <v>0</v>
      </c>
      <c r="BJ33" s="66">
        <f>IF(BJ$3&gt;=GANT!$C$13,IF('Flujo de caja'!BJ$3&lt;=GANT!$D$13,Costeo!$C$24/GANT!$B$13,0),0)</f>
        <v>0</v>
      </c>
      <c r="BK33" s="66">
        <f>IF(BK$3&gt;=GANT!$C$13,IF('Flujo de caja'!BK$3&lt;=GANT!$D$13,Costeo!$C$24/GANT!$B$13,0),0)</f>
        <v>0</v>
      </c>
      <c r="BL33" s="66">
        <f>IF(BL$3&gt;=GANT!$C$13,IF('Flujo de caja'!BL$3&lt;=GANT!$D$13,Costeo!$C$24/GANT!$B$13,0),0)</f>
        <v>0</v>
      </c>
      <c r="BM33" s="66">
        <f>IF(BM$3&gt;=GANT!$C$13,IF('Flujo de caja'!BM$3&lt;=GANT!$D$13,Costeo!$C$24/GANT!$B$13,0),0)</f>
        <v>0</v>
      </c>
      <c r="BN33" s="66">
        <f>IF(BN$3&gt;=GANT!$C$13,IF('Flujo de caja'!BN$3&lt;=GANT!$D$13,Costeo!$C$24/GANT!$B$13,0),0)</f>
        <v>0</v>
      </c>
      <c r="BO33" s="66">
        <f>IF(BO$3&gt;=GANT!$C$13,IF('Flujo de caja'!BO$3&lt;=GANT!$D$13,Costeo!$C$24/GANT!$B$13,0),0)</f>
        <v>0</v>
      </c>
      <c r="BP33" s="66">
        <f>IF(BP$3&gt;=GANT!$C$13,IF('Flujo de caja'!BP$3&lt;=GANT!$D$13,Costeo!$C$24/GANT!$B$13,0),0)</f>
        <v>0</v>
      </c>
      <c r="BQ33" s="66">
        <f>IF(BQ$3&gt;=GANT!$C$13,IF('Flujo de caja'!BQ$3&lt;=GANT!$D$13,Costeo!$C$24/GANT!$B$13,0),0)</f>
        <v>0</v>
      </c>
      <c r="BR33" s="66">
        <f>IF(BR$3&gt;=GANT!$C$13,IF('Flujo de caja'!BR$3&lt;=GANT!$D$13,Costeo!$C$24/GANT!$B$13,0),0)</f>
        <v>0</v>
      </c>
      <c r="BS33" s="66">
        <f>IF(BS$3&gt;=GANT!$C$13,IF('Flujo de caja'!BS$3&lt;=GANT!$D$13,Costeo!$C$24/GANT!$B$13,0),0)</f>
        <v>0</v>
      </c>
      <c r="BT33" s="66">
        <f>IF(BT$3&gt;=GANT!$C$13,IF('Flujo de caja'!BT$3&lt;=GANT!$D$13,Costeo!$C$24/GANT!$B$13,0),0)</f>
        <v>0</v>
      </c>
      <c r="BU33" s="66">
        <f>IF(BU$3&gt;=GANT!$C$13,IF('Flujo de caja'!BU$3&lt;=GANT!$D$13,Costeo!$C$24/GANT!$B$13,0),0)</f>
        <v>0</v>
      </c>
      <c r="BV33" s="66">
        <f>IF(BV$3&gt;=GANT!$C$13,IF('Flujo de caja'!BV$3&lt;=GANT!$D$13,Costeo!$C$24/GANT!$B$13,0),0)</f>
        <v>0</v>
      </c>
      <c r="BW33" s="66">
        <f>IF(BW$3&gt;=GANT!$C$13,IF('Flujo de caja'!BW$3&lt;=GANT!$D$13,Costeo!$C$24/GANT!$B$13,0),0)</f>
        <v>0</v>
      </c>
      <c r="BX33" s="66">
        <f>IF(BX$3&gt;=GANT!$C$13,IF('Flujo de caja'!BX$3&lt;=GANT!$D$13,Costeo!$C$24/GANT!$B$13,0),0)</f>
        <v>0</v>
      </c>
      <c r="BY33" s="66">
        <f>IF(BY$3&gt;=GANT!$C$13,IF('Flujo de caja'!BY$3&lt;=GANT!$D$13,Costeo!$C$24/GANT!$B$13,0),0)</f>
        <v>0</v>
      </c>
      <c r="BZ33" s="66">
        <f>IF(BZ$3&gt;=GANT!$C$13,IF('Flujo de caja'!BZ$3&lt;=GANT!$D$13,Costeo!$C$24/GANT!$B$13,0),0)</f>
        <v>0</v>
      </c>
      <c r="CA33" s="66">
        <f>IF(CA$3&gt;=GANT!$C$13,IF('Flujo de caja'!CA$3&lt;=GANT!$D$13,Costeo!$C$24/GANT!$B$13,0),0)</f>
        <v>0</v>
      </c>
      <c r="CB33" s="66">
        <f>IF(CB$3&gt;=GANT!$C$13,IF('Flujo de caja'!CB$3&lt;=GANT!$D$13,Costeo!$C$24/GANT!$B$13,0),0)</f>
        <v>0</v>
      </c>
      <c r="CC33" s="66">
        <f>IF(CC$3&gt;=GANT!$C$13,IF('Flujo de caja'!CC$3&lt;=GANT!$D$13,Costeo!$C$24/GANT!$B$13,0),0)</f>
        <v>0</v>
      </c>
      <c r="CD33" s="66">
        <f>IF(CD$3&gt;=GANT!$C$13,IF('Flujo de caja'!CD$3&lt;=GANT!$D$13,Costeo!$C$24/GANT!$B$13,0),0)</f>
        <v>0</v>
      </c>
      <c r="CE33" s="66">
        <f>IF(CE$3&gt;=GANT!$C$13,IF('Flujo de caja'!CE$3&lt;=GANT!$D$13,Costeo!$C$24/GANT!$B$13,0),0)</f>
        <v>0</v>
      </c>
      <c r="CF33" s="66">
        <f>IF(CF$3&gt;=GANT!$C$13,IF('Flujo de caja'!CF$3&lt;=GANT!$D$13,Costeo!$C$24/GANT!$B$13,0),0)</f>
        <v>0</v>
      </c>
      <c r="CG33" s="66">
        <f>IF(CG$3&gt;=GANT!$C$13,IF('Flujo de caja'!CG$3&lt;=GANT!$D$13,Costeo!$C$24/GANT!$B$13,0),0)</f>
        <v>0</v>
      </c>
      <c r="CH33" s="66">
        <f>IF(CH$3&gt;=GANT!$C$13,IF('Flujo de caja'!CH$3&lt;=GANT!$D$13,Costeo!$C$24/GANT!$B$13,0),0)</f>
        <v>0</v>
      </c>
      <c r="CI33" s="66">
        <f>IF(CI$3&gt;=GANT!$C$13,IF('Flujo de caja'!CI$3&lt;=GANT!$D$13,Costeo!$C$24/GANT!$B$13,0),0)</f>
        <v>0</v>
      </c>
      <c r="CJ33" s="66">
        <f>IF(CJ$3&gt;=GANT!$C$13,IF('Flujo de caja'!CJ$3&lt;=GANT!$D$13,Costeo!$C$24/GANT!$B$13,0),0)</f>
        <v>0</v>
      </c>
      <c r="CK33" s="66">
        <f>IF(CK$3&gt;=GANT!$C$13,IF('Flujo de caja'!CK$3&lt;=GANT!$D$13,Costeo!$C$24/GANT!$B$13,0),0)</f>
        <v>0</v>
      </c>
      <c r="CL33" s="66">
        <f>IF(CL$3&gt;=GANT!$C$13,IF('Flujo de caja'!CL$3&lt;=GANT!$D$13,Costeo!$C$24/GANT!$B$13,0),0)</f>
        <v>0</v>
      </c>
    </row>
    <row r="34" spans="1:90" x14ac:dyDescent="0.3">
      <c r="A34" s="193" t="s">
        <v>116</v>
      </c>
      <c r="B34" s="6" t="s">
        <v>22</v>
      </c>
      <c r="C34" s="72">
        <f t="shared" si="20"/>
        <v>90229.166666666672</v>
      </c>
      <c r="D34" s="66">
        <f>IF(D$3&gt;=GANT!$C$14,IF('Flujo de caja'!D$3&lt;=GANT!$D$14,Costeo!$C$25/GANT!$B$14,0),0)</f>
        <v>0</v>
      </c>
      <c r="E34" s="66">
        <f>IF(E$3&gt;=GANT!$C$14,IF('Flujo de caja'!E$3&lt;=GANT!$D$14,Costeo!$C$25/GANT!$B$14,0),0)</f>
        <v>0</v>
      </c>
      <c r="F34" s="66">
        <f>IF(F$3&gt;=GANT!$C$14,IF('Flujo de caja'!F$3&lt;=GANT!$D$14,Costeo!$C$25/GANT!$B$14,0),0)</f>
        <v>0</v>
      </c>
      <c r="G34" s="66">
        <f>IF(G$3&gt;=GANT!$C$14,IF('Flujo de caja'!G$3&lt;=GANT!$D$14,Costeo!$C$25/GANT!$B$14,0),0)</f>
        <v>0</v>
      </c>
      <c r="H34" s="66">
        <f>IF(H$3&gt;=GANT!$C$14,IF('Flujo de caja'!H$3&lt;=GANT!$D$14,Costeo!$C$25/GANT!$B$14,0),0)</f>
        <v>45114.583333333336</v>
      </c>
      <c r="I34" s="66">
        <f>IF(I$3&gt;=GANT!$C$14,IF('Flujo de caja'!I$3&lt;=GANT!$D$14,Costeo!$C$25/GANT!$B$14,0),0)</f>
        <v>45114.583333333336</v>
      </c>
      <c r="J34" s="66">
        <f>IF(J$3&gt;=GANT!$C$14,IF('Flujo de caja'!J$3&lt;=GANT!$D$14,Costeo!$C$25/GANT!$B$14,0),0)</f>
        <v>0</v>
      </c>
      <c r="K34" s="66">
        <f>IF(K$3&gt;=GANT!$C$14,IF('Flujo de caja'!K$3&lt;=GANT!$D$14,Costeo!$C$25/GANT!$B$14,0),0)</f>
        <v>0</v>
      </c>
      <c r="L34" s="66">
        <f>IF(L$3&gt;=GANT!$C$14,IF('Flujo de caja'!L$3&lt;=GANT!$D$14,Costeo!$C$25/GANT!$B$14,0),0)</f>
        <v>0</v>
      </c>
      <c r="M34" s="66">
        <f>IF(M$3&gt;=GANT!$C$14,IF('Flujo de caja'!M$3&lt;=GANT!$D$14,Costeo!$C$25/GANT!$B$14,0),0)</f>
        <v>0</v>
      </c>
      <c r="N34" s="66">
        <f>IF(N$3&gt;=GANT!$C$14,IF('Flujo de caja'!N$3&lt;=GANT!$D$14,Costeo!$C$25/GANT!$B$14,0),0)</f>
        <v>0</v>
      </c>
      <c r="O34" s="66">
        <f>IF(O$3&gt;=GANT!$C$14,IF('Flujo de caja'!O$3&lt;=GANT!$D$14,Costeo!$C$25/GANT!$B$14,0),0)</f>
        <v>0</v>
      </c>
      <c r="P34" s="66">
        <f>IF(P$3&gt;=GANT!$C$14,IF('Flujo de caja'!P$3&lt;=GANT!$D$14,Costeo!$C$25/GANT!$B$14,0),0)</f>
        <v>0</v>
      </c>
      <c r="Q34" s="66">
        <f>IF(Q$3&gt;=GANT!$C$14,IF('Flujo de caja'!Q$3&lt;=GANT!$D$14,Costeo!$C$25/GANT!$B$14,0),0)</f>
        <v>0</v>
      </c>
      <c r="R34" s="66">
        <f>IF(R$3&gt;=GANT!$C$14,IF('Flujo de caja'!R$3&lt;=GANT!$D$14,Costeo!$C$25/GANT!$B$14,0),0)</f>
        <v>0</v>
      </c>
      <c r="S34" s="66">
        <f>IF(S$3&gt;=GANT!$C$14,IF('Flujo de caja'!S$3&lt;=GANT!$D$14,Costeo!$C$25/GANT!$B$14,0),0)</f>
        <v>0</v>
      </c>
      <c r="T34" s="66">
        <f>IF(T$3&gt;=GANT!$C$14,IF('Flujo de caja'!T$3&lt;=GANT!$D$14,Costeo!$C$25/GANT!$B$14,0),0)</f>
        <v>0</v>
      </c>
      <c r="U34" s="66">
        <f>IF(U$3&gt;=GANT!$C$14,IF('Flujo de caja'!U$3&lt;=GANT!$D$14,Costeo!$C$25/GANT!$B$14,0),0)</f>
        <v>0</v>
      </c>
      <c r="V34" s="66">
        <f>IF(V$3&gt;=GANT!$C$14,IF('Flujo de caja'!V$3&lt;=GANT!$D$14,Costeo!$C$25/GANT!$B$14,0),0)</f>
        <v>0</v>
      </c>
      <c r="W34" s="66">
        <f>IF(W$3&gt;=GANT!$C$14,IF('Flujo de caja'!W$3&lt;=GANT!$D$14,Costeo!$C$25/GANT!$B$14,0),0)</f>
        <v>0</v>
      </c>
      <c r="X34" s="66">
        <f>IF(X$3&gt;=GANT!$C$14,IF('Flujo de caja'!X$3&lt;=GANT!$D$14,Costeo!$C$25/GANT!$B$14,0),0)</f>
        <v>0</v>
      </c>
      <c r="Y34" s="66">
        <f>IF(Y$3&gt;=GANT!$C$14,IF('Flujo de caja'!Y$3&lt;=GANT!$D$14,Costeo!$C$25/GANT!$B$14,0),0)</f>
        <v>0</v>
      </c>
      <c r="Z34" s="66">
        <f>IF(Z$3&gt;=GANT!$C$14,IF('Flujo de caja'!Z$3&lt;=GANT!$D$14,Costeo!$C$25/GANT!$B$14,0),0)</f>
        <v>0</v>
      </c>
      <c r="AA34" s="66">
        <f>IF(AA$3&gt;=GANT!$C$14,IF('Flujo de caja'!AA$3&lt;=GANT!$D$14,Costeo!$C$25/GANT!$B$14,0),0)</f>
        <v>0</v>
      </c>
      <c r="AB34" s="66">
        <f>IF(AB$3&gt;=GANT!$C$14,IF('Flujo de caja'!AB$3&lt;=GANT!$D$14,Costeo!$C$25/GANT!$B$14,0),0)</f>
        <v>0</v>
      </c>
      <c r="AC34" s="66">
        <f>IF(AC$3&gt;=GANT!$C$14,IF('Flujo de caja'!AC$3&lt;=GANT!$D$14,Costeo!$C$25/GANT!$B$14,0),0)</f>
        <v>0</v>
      </c>
      <c r="AD34" s="66">
        <f>IF(AD$3&gt;=GANT!$C$14,IF('Flujo de caja'!AD$3&lt;=GANT!$D$14,Costeo!$C$25/GANT!$B$14,0),0)</f>
        <v>0</v>
      </c>
      <c r="AE34" s="66">
        <f>IF(AE$3&gt;=GANT!$C$14,IF('Flujo de caja'!AE$3&lt;=GANT!$D$14,Costeo!$C$25/GANT!$B$14,0),0)</f>
        <v>0</v>
      </c>
      <c r="AF34" s="66">
        <f>IF(AF$3&gt;=GANT!$C$14,IF('Flujo de caja'!AF$3&lt;=GANT!$D$14,Costeo!$C$25/GANT!$B$14,0),0)</f>
        <v>0</v>
      </c>
      <c r="AG34" s="66">
        <f>IF(AG$3&gt;=GANT!$C$14,IF('Flujo de caja'!AG$3&lt;=GANT!$D$14,Costeo!$C$25/GANT!$B$14,0),0)</f>
        <v>0</v>
      </c>
      <c r="AH34" s="66">
        <f>IF(AH$3&gt;=GANT!$C$14,IF('Flujo de caja'!AH$3&lt;=GANT!$D$14,Costeo!$C$25/GANT!$B$14,0),0)</f>
        <v>0</v>
      </c>
      <c r="AI34" s="66">
        <f>IF(AI$3&gt;=GANT!$C$14,IF('Flujo de caja'!AI$3&lt;=GANT!$D$14,Costeo!$C$25/GANT!$B$14,0),0)</f>
        <v>0</v>
      </c>
      <c r="AJ34" s="66">
        <f>IF(AJ$3&gt;=GANT!$C$14,IF('Flujo de caja'!AJ$3&lt;=GANT!$D$14,Costeo!$C$25/GANT!$B$14,0),0)</f>
        <v>0</v>
      </c>
      <c r="AK34" s="66">
        <f>IF(AK$3&gt;=GANT!$C$14,IF('Flujo de caja'!AK$3&lt;=GANT!$D$14,Costeo!$C$25/GANT!$B$14,0),0)</f>
        <v>0</v>
      </c>
      <c r="AL34" s="66">
        <f>IF(AL$3&gt;=GANT!$C$14,IF('Flujo de caja'!AL$3&lt;=GANT!$D$14,Costeo!$C$25/GANT!$B$14,0),0)</f>
        <v>0</v>
      </c>
      <c r="AM34" s="66">
        <f>IF(AM$3&gt;=GANT!$C$14,IF('Flujo de caja'!AM$3&lt;=GANT!$D$14,Costeo!$C$25/GANT!$B$14,0),0)</f>
        <v>0</v>
      </c>
      <c r="AN34" s="66">
        <f>IF(AN$3&gt;=GANT!$C$14,IF('Flujo de caja'!AN$3&lt;=GANT!$D$14,Costeo!$C$25/GANT!$B$14,0),0)</f>
        <v>0</v>
      </c>
      <c r="AO34" s="66">
        <f>IF(AO$3&gt;=GANT!$C$14,IF('Flujo de caja'!AO$3&lt;=GANT!$D$14,Costeo!$C$25/GANT!$B$14,0),0)</f>
        <v>0</v>
      </c>
      <c r="AP34" s="66">
        <f>IF(AP$3&gt;=GANT!$C$14,IF('Flujo de caja'!AP$3&lt;=GANT!$D$14,Costeo!$C$25/GANT!$B$14,0),0)</f>
        <v>0</v>
      </c>
      <c r="AQ34" s="66">
        <f>IF(AQ$3&gt;=GANT!$C$14,IF('Flujo de caja'!AQ$3&lt;=GANT!$D$14,Costeo!$C$25/GANT!$B$14,0),0)</f>
        <v>0</v>
      </c>
      <c r="AR34" s="66">
        <f>IF(AR$3&gt;=GANT!$C$14,IF('Flujo de caja'!AR$3&lt;=GANT!$D$14,Costeo!$C$25/GANT!$B$14,0),0)</f>
        <v>0</v>
      </c>
      <c r="AS34" s="66">
        <f>IF(AS$3&gt;=GANT!$C$14,IF('Flujo de caja'!AS$3&lt;=GANT!$D$14,Costeo!$C$25/GANT!$B$14,0),0)</f>
        <v>0</v>
      </c>
      <c r="AT34" s="66">
        <f>IF(AT$3&gt;=GANT!$C$14,IF('Flujo de caja'!AT$3&lt;=GANT!$D$14,Costeo!$C$25/GANT!$B$14,0),0)</f>
        <v>0</v>
      </c>
      <c r="AU34" s="66">
        <f>IF(AU$3&gt;=GANT!$C$14,IF('Flujo de caja'!AU$3&lt;=GANT!$D$14,Costeo!$C$25/GANT!$B$14,0),0)</f>
        <v>0</v>
      </c>
      <c r="AV34" s="66">
        <f>IF(AV$3&gt;=GANT!$C$14,IF('Flujo de caja'!AV$3&lt;=GANT!$D$14,Costeo!$C$25/GANT!$B$14,0),0)</f>
        <v>0</v>
      </c>
      <c r="AW34" s="66">
        <f>IF(AW$3&gt;=GANT!$C$14,IF('Flujo de caja'!AW$3&lt;=GANT!$D$14,Costeo!$C$25/GANT!$B$14,0),0)</f>
        <v>0</v>
      </c>
      <c r="AX34" s="66">
        <f>IF(AX$3&gt;=GANT!$C$14,IF('Flujo de caja'!AX$3&lt;=GANT!$D$14,Costeo!$C$25/GANT!$B$14,0),0)</f>
        <v>0</v>
      </c>
      <c r="AY34" s="66">
        <f>IF(AY$3&gt;=GANT!$C$14,IF('Flujo de caja'!AY$3&lt;=GANT!$D$14,Costeo!$C$25/GANT!$B$14,0),0)</f>
        <v>0</v>
      </c>
      <c r="AZ34" s="66">
        <f>IF(AZ$3&gt;=GANT!$C$14,IF('Flujo de caja'!AZ$3&lt;=GANT!$D$14,Costeo!$C$25/GANT!$B$14,0),0)</f>
        <v>0</v>
      </c>
      <c r="BA34" s="66">
        <f>IF(BA$3&gt;=GANT!$C$14,IF('Flujo de caja'!BA$3&lt;=GANT!$D$14,Costeo!$C$25/GANT!$B$14,0),0)</f>
        <v>0</v>
      </c>
      <c r="BB34" s="66">
        <f>IF(BB$3&gt;=GANT!$C$14,IF('Flujo de caja'!BB$3&lt;=GANT!$D$14,Costeo!$C$25/GANT!$B$14,0),0)</f>
        <v>0</v>
      </c>
      <c r="BC34" s="66">
        <f>IF(BC$3&gt;=GANT!$C$14,IF('Flujo de caja'!BC$3&lt;=GANT!$D$14,Costeo!$C$25/GANT!$B$14,0),0)</f>
        <v>0</v>
      </c>
      <c r="BD34" s="66">
        <f>IF(BD$3&gt;=GANT!$C$14,IF('Flujo de caja'!BD$3&lt;=GANT!$D$14,Costeo!$C$25/GANT!$B$14,0),0)</f>
        <v>0</v>
      </c>
      <c r="BE34" s="66">
        <f>IF(BE$3&gt;=GANT!$C$14,IF('Flujo de caja'!BE$3&lt;=GANT!$D$14,Costeo!$C$25/GANT!$B$14,0),0)</f>
        <v>0</v>
      </c>
      <c r="BF34" s="66">
        <f>IF(BF$3&gt;=GANT!$C$14,IF('Flujo de caja'!BF$3&lt;=GANT!$D$14,Costeo!$C$25/GANT!$B$14,0),0)</f>
        <v>0</v>
      </c>
      <c r="BG34" s="66">
        <f>IF(BG$3&gt;=GANT!$C$14,IF('Flujo de caja'!BG$3&lt;=GANT!$D$14,Costeo!$C$25/GANT!$B$14,0),0)</f>
        <v>0</v>
      </c>
      <c r="BH34" s="66">
        <f>IF(BH$3&gt;=GANT!$C$14,IF('Flujo de caja'!BH$3&lt;=GANT!$D$14,Costeo!$C$25/GANT!$B$14,0),0)</f>
        <v>0</v>
      </c>
      <c r="BI34" s="66">
        <f>IF(BI$3&gt;=GANT!$C$14,IF('Flujo de caja'!BI$3&lt;=GANT!$D$14,Costeo!$C$25/GANT!$B$14,0),0)</f>
        <v>0</v>
      </c>
      <c r="BJ34" s="66">
        <f>IF(BJ$3&gt;=GANT!$C$14,IF('Flujo de caja'!BJ$3&lt;=GANT!$D$14,Costeo!$C$25/GANT!$B$14,0),0)</f>
        <v>0</v>
      </c>
      <c r="BK34" s="66">
        <f>IF(BK$3&gt;=GANT!$C$14,IF('Flujo de caja'!BK$3&lt;=GANT!$D$14,Costeo!$C$25/GANT!$B$14,0),0)</f>
        <v>0</v>
      </c>
      <c r="BL34" s="66">
        <f>IF(BL$3&gt;=GANT!$C$14,IF('Flujo de caja'!BL$3&lt;=GANT!$D$14,Costeo!$C$25/GANT!$B$14,0),0)</f>
        <v>0</v>
      </c>
      <c r="BM34" s="66">
        <f>IF(BM$3&gt;=GANT!$C$14,IF('Flujo de caja'!BM$3&lt;=GANT!$D$14,Costeo!$C$25/GANT!$B$14,0),0)</f>
        <v>0</v>
      </c>
      <c r="BN34" s="66">
        <f>IF(BN$3&gt;=GANT!$C$14,IF('Flujo de caja'!BN$3&lt;=GANT!$D$14,Costeo!$C$25/GANT!$B$14,0),0)</f>
        <v>0</v>
      </c>
      <c r="BO34" s="66">
        <f>IF(BO$3&gt;=GANT!$C$14,IF('Flujo de caja'!BO$3&lt;=GANT!$D$14,Costeo!$C$25/GANT!$B$14,0),0)</f>
        <v>0</v>
      </c>
      <c r="BP34" s="66">
        <f>IF(BP$3&gt;=GANT!$C$14,IF('Flujo de caja'!BP$3&lt;=GANT!$D$14,Costeo!$C$25/GANT!$B$14,0),0)</f>
        <v>0</v>
      </c>
      <c r="BQ34" s="66">
        <f>IF(BQ$3&gt;=GANT!$C$14,IF('Flujo de caja'!BQ$3&lt;=GANT!$D$14,Costeo!$C$25/GANT!$B$14,0),0)</f>
        <v>0</v>
      </c>
      <c r="BR34" s="66">
        <f>IF(BR$3&gt;=GANT!$C$14,IF('Flujo de caja'!BR$3&lt;=GANT!$D$14,Costeo!$C$25/GANT!$B$14,0),0)</f>
        <v>0</v>
      </c>
      <c r="BS34" s="66">
        <f>IF(BS$3&gt;=GANT!$C$14,IF('Flujo de caja'!BS$3&lt;=GANT!$D$14,Costeo!$C$25/GANT!$B$14,0),0)</f>
        <v>0</v>
      </c>
      <c r="BT34" s="66">
        <f>IF(BT$3&gt;=GANT!$C$14,IF('Flujo de caja'!BT$3&lt;=GANT!$D$14,Costeo!$C$25/GANT!$B$14,0),0)</f>
        <v>0</v>
      </c>
      <c r="BU34" s="66">
        <f>IF(BU$3&gt;=GANT!$C$14,IF('Flujo de caja'!BU$3&lt;=GANT!$D$14,Costeo!$C$25/GANT!$B$14,0),0)</f>
        <v>0</v>
      </c>
      <c r="BV34" s="66">
        <f>IF(BV$3&gt;=GANT!$C$14,IF('Flujo de caja'!BV$3&lt;=GANT!$D$14,Costeo!$C$25/GANT!$B$14,0),0)</f>
        <v>0</v>
      </c>
      <c r="BW34" s="66">
        <f>IF(BW$3&gt;=GANT!$C$14,IF('Flujo de caja'!BW$3&lt;=GANT!$D$14,Costeo!$C$25/GANT!$B$14,0),0)</f>
        <v>0</v>
      </c>
      <c r="BX34" s="66">
        <f>IF(BX$3&gt;=GANT!$C$14,IF('Flujo de caja'!BX$3&lt;=GANT!$D$14,Costeo!$C$25/GANT!$B$14,0),0)</f>
        <v>0</v>
      </c>
      <c r="BY34" s="66">
        <f>IF(BY$3&gt;=GANT!$C$14,IF('Flujo de caja'!BY$3&lt;=GANT!$D$14,Costeo!$C$25/GANT!$B$14,0),0)</f>
        <v>0</v>
      </c>
      <c r="BZ34" s="66">
        <f>IF(BZ$3&gt;=GANT!$C$14,IF('Flujo de caja'!BZ$3&lt;=GANT!$D$14,Costeo!$C$25/GANT!$B$14,0),0)</f>
        <v>0</v>
      </c>
      <c r="CA34" s="66">
        <f>IF(CA$3&gt;=GANT!$C$14,IF('Flujo de caja'!CA$3&lt;=GANT!$D$14,Costeo!$C$25/GANT!$B$14,0),0)</f>
        <v>0</v>
      </c>
      <c r="CB34" s="66">
        <f>IF(CB$3&gt;=GANT!$C$14,IF('Flujo de caja'!CB$3&lt;=GANT!$D$14,Costeo!$C$25/GANT!$B$14,0),0)</f>
        <v>0</v>
      </c>
      <c r="CC34" s="66">
        <f>IF(CC$3&gt;=GANT!$C$14,IF('Flujo de caja'!CC$3&lt;=GANT!$D$14,Costeo!$C$25/GANT!$B$14,0),0)</f>
        <v>0</v>
      </c>
      <c r="CD34" s="66">
        <f>IF(CD$3&gt;=GANT!$C$14,IF('Flujo de caja'!CD$3&lt;=GANT!$D$14,Costeo!$C$25/GANT!$B$14,0),0)</f>
        <v>0</v>
      </c>
      <c r="CE34" s="66">
        <f>IF(CE$3&gt;=GANT!$C$14,IF('Flujo de caja'!CE$3&lt;=GANT!$D$14,Costeo!$C$25/GANT!$B$14,0),0)</f>
        <v>0</v>
      </c>
      <c r="CF34" s="66">
        <f>IF(CF$3&gt;=GANT!$C$14,IF('Flujo de caja'!CF$3&lt;=GANT!$D$14,Costeo!$C$25/GANT!$B$14,0),0)</f>
        <v>0</v>
      </c>
      <c r="CG34" s="66">
        <f>IF(CG$3&gt;=GANT!$C$14,IF('Flujo de caja'!CG$3&lt;=GANT!$D$14,Costeo!$C$25/GANT!$B$14,0),0)</f>
        <v>0</v>
      </c>
      <c r="CH34" s="66">
        <f>IF(CH$3&gt;=GANT!$C$14,IF('Flujo de caja'!CH$3&lt;=GANT!$D$14,Costeo!$C$25/GANT!$B$14,0),0)</f>
        <v>0</v>
      </c>
      <c r="CI34" s="66">
        <f>IF(CI$3&gt;=GANT!$C$14,IF('Flujo de caja'!CI$3&lt;=GANT!$D$14,Costeo!$C$25/GANT!$B$14,0),0)</f>
        <v>0</v>
      </c>
      <c r="CJ34" s="66">
        <f>IF(CJ$3&gt;=GANT!$C$14,IF('Flujo de caja'!CJ$3&lt;=GANT!$D$14,Costeo!$C$25/GANT!$B$14,0),0)</f>
        <v>0</v>
      </c>
      <c r="CK34" s="66">
        <f>IF(CK$3&gt;=GANT!$C$14,IF('Flujo de caja'!CK$3&lt;=GANT!$D$14,Costeo!$C$25/GANT!$B$14,0),0)</f>
        <v>0</v>
      </c>
      <c r="CL34" s="66">
        <f>IF(CL$3&gt;=GANT!$C$14,IF('Flujo de caja'!CL$3&lt;=GANT!$D$14,Costeo!$C$25/GANT!$B$14,0),0)</f>
        <v>0</v>
      </c>
    </row>
    <row r="35" spans="1:90" x14ac:dyDescent="0.3">
      <c r="A35" s="193" t="s">
        <v>384</v>
      </c>
      <c r="B35" s="6" t="s">
        <v>22</v>
      </c>
      <c r="C35" s="72">
        <f t="shared" si="20"/>
        <v>19449</v>
      </c>
      <c r="D35" s="66">
        <f>IF(D$3&gt;=GANT!$C$15,IF('Flujo de caja'!D$3&lt;=GANT!$D$15,Costeo!$C$26/GANT!$B$15,0),0)</f>
        <v>0</v>
      </c>
      <c r="E35" s="66">
        <f>IF(E$3&gt;=GANT!$C$15,IF('Flujo de caja'!E$3&lt;=GANT!$D$15,Costeo!$C$26/GANT!$B$15,0),0)</f>
        <v>0</v>
      </c>
      <c r="F35" s="66">
        <f>IF(F$3&gt;=GANT!$C$15,IF('Flujo de caja'!F$3&lt;=GANT!$D$15,Costeo!$C$26/GANT!$B$15,0),0)</f>
        <v>0</v>
      </c>
      <c r="G35" s="66">
        <f>IF(G$3&gt;=GANT!$C$15,IF('Flujo de caja'!G$3&lt;=GANT!$D$15,Costeo!$C$26/GANT!$B$15,0),0)</f>
        <v>0</v>
      </c>
      <c r="H35" s="66">
        <f>IF(H$3&gt;=GANT!$C$15,IF('Flujo de caja'!H$3&lt;=GANT!$D$15,Costeo!$C$26/GANT!$B$15,0),0)</f>
        <v>0</v>
      </c>
      <c r="I35" s="66">
        <f>IF(I$3&gt;=GANT!$C$15,IF('Flujo de caja'!I$3&lt;=GANT!$D$15,Costeo!$C$26/GANT!$B$15,0),0)</f>
        <v>0</v>
      </c>
      <c r="J35" s="66">
        <f>IF(J$3&gt;=GANT!$C$15,IF('Flujo de caja'!J$3&lt;=GANT!$D$15,Costeo!$C$26/GANT!$B$15,0),0)</f>
        <v>19449</v>
      </c>
      <c r="K35" s="66">
        <f>IF(K$3&gt;=GANT!$C$15,IF('Flujo de caja'!K$3&lt;=GANT!$D$15,Costeo!$C$26/GANT!$B$15,0),0)</f>
        <v>0</v>
      </c>
      <c r="L35" s="66">
        <f>IF(L$3&gt;=GANT!$C$15,IF('Flujo de caja'!L$3&lt;=GANT!$D$15,Costeo!$C$26/GANT!$B$15,0),0)</f>
        <v>0</v>
      </c>
      <c r="M35" s="66">
        <f>IF(M$3&gt;=GANT!$C$15,IF('Flujo de caja'!M$3&lt;=GANT!$D$15,Costeo!$C$26/GANT!$B$15,0),0)</f>
        <v>0</v>
      </c>
      <c r="N35" s="66">
        <f>IF(N$3&gt;=GANT!$C$15,IF('Flujo de caja'!N$3&lt;=GANT!$D$15,Costeo!$C$26/GANT!$B$15,0),0)</f>
        <v>0</v>
      </c>
      <c r="O35" s="66">
        <f>IF(O$3&gt;=GANT!$C$15,IF('Flujo de caja'!O$3&lt;=GANT!$D$15,Costeo!$C$26/GANT!$B$15,0),0)</f>
        <v>0</v>
      </c>
      <c r="P35" s="66">
        <f>IF(P$3&gt;=GANT!$C$15,IF('Flujo de caja'!P$3&lt;=GANT!$D$15,Costeo!$C$26/GANT!$B$15,0),0)</f>
        <v>0</v>
      </c>
      <c r="Q35" s="66">
        <f>IF(Q$3&gt;=GANT!$C$15,IF('Flujo de caja'!Q$3&lt;=GANT!$D$15,Costeo!$C$26/GANT!$B$15,0),0)</f>
        <v>0</v>
      </c>
      <c r="R35" s="66">
        <f>IF(R$3&gt;=GANT!$C$15,IF('Flujo de caja'!R$3&lt;=GANT!$D$15,Costeo!$C$26/GANT!$B$15,0),0)</f>
        <v>0</v>
      </c>
      <c r="S35" s="66">
        <f>IF(S$3&gt;=GANT!$C$15,IF('Flujo de caja'!S$3&lt;=GANT!$D$15,Costeo!$C$26/GANT!$B$15,0),0)</f>
        <v>0</v>
      </c>
      <c r="T35" s="66">
        <f>IF(T$3&gt;=GANT!$C$15,IF('Flujo de caja'!T$3&lt;=GANT!$D$15,Costeo!$C$26/GANT!$B$15,0),0)</f>
        <v>0</v>
      </c>
      <c r="U35" s="66">
        <f>IF(U$3&gt;=GANT!$C$15,IF('Flujo de caja'!U$3&lt;=GANT!$D$15,Costeo!$C$26/GANT!$B$15,0),0)</f>
        <v>0</v>
      </c>
      <c r="V35" s="66">
        <f>IF(V$3&gt;=GANT!$C$15,IF('Flujo de caja'!V$3&lt;=GANT!$D$15,Costeo!$C$26/GANT!$B$15,0),0)</f>
        <v>0</v>
      </c>
      <c r="W35" s="66">
        <f>IF(W$3&gt;=GANT!$C$15,IF('Flujo de caja'!W$3&lt;=GANT!$D$15,Costeo!$C$26/GANT!$B$15,0),0)</f>
        <v>0</v>
      </c>
      <c r="X35" s="66">
        <f>IF(X$3&gt;=GANT!$C$15,IF('Flujo de caja'!X$3&lt;=GANT!$D$15,Costeo!$C$26/GANT!$B$15,0),0)</f>
        <v>0</v>
      </c>
      <c r="Y35" s="66">
        <f>IF(Y$3&gt;=GANT!$C$15,IF('Flujo de caja'!Y$3&lt;=GANT!$D$15,Costeo!$C$26/GANT!$B$15,0),0)</f>
        <v>0</v>
      </c>
      <c r="Z35" s="66">
        <f>IF(Z$3&gt;=GANT!$C$15,IF('Flujo de caja'!Z$3&lt;=GANT!$D$15,Costeo!$C$26/GANT!$B$15,0),0)</f>
        <v>0</v>
      </c>
      <c r="AA35" s="66">
        <f>IF(AA$3&gt;=GANT!$C$15,IF('Flujo de caja'!AA$3&lt;=GANT!$D$15,Costeo!$C$26/GANT!$B$15,0),0)</f>
        <v>0</v>
      </c>
      <c r="AB35" s="66">
        <f>IF(AB$3&gt;=GANT!$C$15,IF('Flujo de caja'!AB$3&lt;=GANT!$D$15,Costeo!$C$26/GANT!$B$15,0),0)</f>
        <v>0</v>
      </c>
      <c r="AC35" s="66">
        <f>IF(AC$3&gt;=GANT!$C$15,IF('Flujo de caja'!AC$3&lt;=GANT!$D$15,Costeo!$C$26/GANT!$B$15,0),0)</f>
        <v>0</v>
      </c>
      <c r="AD35" s="66">
        <f>IF(AD$3&gt;=GANT!$C$15,IF('Flujo de caja'!AD$3&lt;=GANT!$D$15,Costeo!$C$26/GANT!$B$15,0),0)</f>
        <v>0</v>
      </c>
      <c r="AE35" s="66">
        <f>IF(AE$3&gt;=GANT!$C$15,IF('Flujo de caja'!AE$3&lt;=GANT!$D$15,Costeo!$C$26/GANT!$B$15,0),0)</f>
        <v>0</v>
      </c>
      <c r="AF35" s="66">
        <f>IF(AF$3&gt;=GANT!$C$15,IF('Flujo de caja'!AF$3&lt;=GANT!$D$15,Costeo!$C$26/GANT!$B$15,0),0)</f>
        <v>0</v>
      </c>
      <c r="AG35" s="66">
        <f>IF(AG$3&gt;=GANT!$C$15,IF('Flujo de caja'!AG$3&lt;=GANT!$D$15,Costeo!$C$26/GANT!$B$15,0),0)</f>
        <v>0</v>
      </c>
      <c r="AH35" s="66">
        <f>IF(AH$3&gt;=GANT!$C$15,IF('Flujo de caja'!AH$3&lt;=GANT!$D$15,Costeo!$C$26/GANT!$B$15,0),0)</f>
        <v>0</v>
      </c>
      <c r="AI35" s="66">
        <f>IF(AI$3&gt;=GANT!$C$15,IF('Flujo de caja'!AI$3&lt;=GANT!$D$15,Costeo!$C$26/GANT!$B$15,0),0)</f>
        <v>0</v>
      </c>
      <c r="AJ35" s="66">
        <f>IF(AJ$3&gt;=GANT!$C$15,IF('Flujo de caja'!AJ$3&lt;=GANT!$D$15,Costeo!$C$26/GANT!$B$15,0),0)</f>
        <v>0</v>
      </c>
      <c r="AK35" s="66">
        <f>IF(AK$3&gt;=GANT!$C$15,IF('Flujo de caja'!AK$3&lt;=GANT!$D$15,Costeo!$C$26/GANT!$B$15,0),0)</f>
        <v>0</v>
      </c>
      <c r="AL35" s="66">
        <f>IF(AL$3&gt;=GANT!$C$15,IF('Flujo de caja'!AL$3&lt;=GANT!$D$15,Costeo!$C$26/GANT!$B$15,0),0)</f>
        <v>0</v>
      </c>
      <c r="AM35" s="66">
        <f>IF(AM$3&gt;=GANT!$C$15,IF('Flujo de caja'!AM$3&lt;=GANT!$D$15,Costeo!$C$26/GANT!$B$15,0),0)</f>
        <v>0</v>
      </c>
      <c r="AN35" s="66">
        <f>IF(AN$3&gt;=GANT!$C$15,IF('Flujo de caja'!AN$3&lt;=GANT!$D$15,Costeo!$C$26/GANT!$B$15,0),0)</f>
        <v>0</v>
      </c>
      <c r="AO35" s="66">
        <f>IF(AO$3&gt;=GANT!$C$15,IF('Flujo de caja'!AO$3&lt;=GANT!$D$15,Costeo!$C$26/GANT!$B$15,0),0)</f>
        <v>0</v>
      </c>
      <c r="AP35" s="66">
        <f>IF(AP$3&gt;=GANT!$C$15,IF('Flujo de caja'!AP$3&lt;=GANT!$D$15,Costeo!$C$26/GANT!$B$15,0),0)</f>
        <v>0</v>
      </c>
      <c r="AQ35" s="66">
        <f>IF(AQ$3&gt;=GANT!$C$15,IF('Flujo de caja'!AQ$3&lt;=GANT!$D$15,Costeo!$C$26/GANT!$B$15,0),0)</f>
        <v>0</v>
      </c>
      <c r="AR35" s="66">
        <f>IF(AR$3&gt;=GANT!$C$15,IF('Flujo de caja'!AR$3&lt;=GANT!$D$15,Costeo!$C$26/GANT!$B$15,0),0)</f>
        <v>0</v>
      </c>
      <c r="AS35" s="66">
        <f>IF(AS$3&gt;=GANT!$C$15,IF('Flujo de caja'!AS$3&lt;=GANT!$D$15,Costeo!$C$26/GANT!$B$15,0),0)</f>
        <v>0</v>
      </c>
      <c r="AT35" s="66">
        <f>IF(AT$3&gt;=GANT!$C$15,IF('Flujo de caja'!AT$3&lt;=GANT!$D$15,Costeo!$C$26/GANT!$B$15,0),0)</f>
        <v>0</v>
      </c>
      <c r="AU35" s="66">
        <f>IF(AU$3&gt;=GANT!$C$15,IF('Flujo de caja'!AU$3&lt;=GANT!$D$15,Costeo!$C$26/GANT!$B$15,0),0)</f>
        <v>0</v>
      </c>
      <c r="AV35" s="66">
        <f>IF(AV$3&gt;=GANT!$C$15,IF('Flujo de caja'!AV$3&lt;=GANT!$D$15,Costeo!$C$26/GANT!$B$15,0),0)</f>
        <v>0</v>
      </c>
      <c r="AW35" s="66">
        <f>IF(AW$3&gt;=GANT!$C$15,IF('Flujo de caja'!AW$3&lt;=GANT!$D$15,Costeo!$C$26/GANT!$B$15,0),0)</f>
        <v>0</v>
      </c>
      <c r="AX35" s="66">
        <f>IF(AX$3&gt;=GANT!$C$15,IF('Flujo de caja'!AX$3&lt;=GANT!$D$15,Costeo!$C$26/GANT!$B$15,0),0)</f>
        <v>0</v>
      </c>
      <c r="AY35" s="66">
        <f>IF(AY$3&gt;=GANT!$C$15,IF('Flujo de caja'!AY$3&lt;=GANT!$D$15,Costeo!$C$26/GANT!$B$15,0),0)</f>
        <v>0</v>
      </c>
      <c r="AZ35" s="66">
        <f>IF(AZ$3&gt;=GANT!$C$15,IF('Flujo de caja'!AZ$3&lt;=GANT!$D$15,Costeo!$C$26/GANT!$B$15,0),0)</f>
        <v>0</v>
      </c>
      <c r="BA35" s="66">
        <f>IF(BA$3&gt;=GANT!$C$15,IF('Flujo de caja'!BA$3&lt;=GANT!$D$15,Costeo!$C$26/GANT!$B$15,0),0)</f>
        <v>0</v>
      </c>
      <c r="BB35" s="66">
        <f>IF(BB$3&gt;=GANT!$C$15,IF('Flujo de caja'!BB$3&lt;=GANT!$D$15,Costeo!$C$26/GANT!$B$15,0),0)</f>
        <v>0</v>
      </c>
      <c r="BC35" s="66">
        <f>IF(BC$3&gt;=GANT!$C$15,IF('Flujo de caja'!BC$3&lt;=GANT!$D$15,Costeo!$C$26/GANT!$B$15,0),0)</f>
        <v>0</v>
      </c>
      <c r="BD35" s="66">
        <f>IF(BD$3&gt;=GANT!$C$15,IF('Flujo de caja'!BD$3&lt;=GANT!$D$15,Costeo!$C$26/GANT!$B$15,0),0)</f>
        <v>0</v>
      </c>
      <c r="BE35" s="66">
        <f>IF(BE$3&gt;=GANT!$C$15,IF('Flujo de caja'!BE$3&lt;=GANT!$D$15,Costeo!$C$26/GANT!$B$15,0),0)</f>
        <v>0</v>
      </c>
      <c r="BF35" s="66">
        <f>IF(BF$3&gt;=GANT!$C$15,IF('Flujo de caja'!BF$3&lt;=GANT!$D$15,Costeo!$C$26/GANT!$B$15,0),0)</f>
        <v>0</v>
      </c>
      <c r="BG35" s="66">
        <f>IF(BG$3&gt;=GANT!$C$15,IF('Flujo de caja'!BG$3&lt;=GANT!$D$15,Costeo!$C$26/GANT!$B$15,0),0)</f>
        <v>0</v>
      </c>
      <c r="BH35" s="66">
        <f>IF(BH$3&gt;=GANT!$C$15,IF('Flujo de caja'!BH$3&lt;=GANT!$D$15,Costeo!$C$26/GANT!$B$15,0),0)</f>
        <v>0</v>
      </c>
      <c r="BI35" s="66">
        <f>IF(BI$3&gt;=GANT!$C$15,IF('Flujo de caja'!BI$3&lt;=GANT!$D$15,Costeo!$C$26/GANT!$B$15,0),0)</f>
        <v>0</v>
      </c>
      <c r="BJ35" s="66">
        <f>IF(BJ$3&gt;=GANT!$C$15,IF('Flujo de caja'!BJ$3&lt;=GANT!$D$15,Costeo!$C$26/GANT!$B$15,0),0)</f>
        <v>0</v>
      </c>
      <c r="BK35" s="66">
        <f>IF(BK$3&gt;=GANT!$C$15,IF('Flujo de caja'!BK$3&lt;=GANT!$D$15,Costeo!$C$26/GANT!$B$15,0),0)</f>
        <v>0</v>
      </c>
      <c r="BL35" s="66">
        <f>IF(BL$3&gt;=GANT!$C$15,IF('Flujo de caja'!BL$3&lt;=GANT!$D$15,Costeo!$C$26/GANT!$B$15,0),0)</f>
        <v>0</v>
      </c>
      <c r="BM35" s="66">
        <f>IF(BM$3&gt;=GANT!$C$15,IF('Flujo de caja'!BM$3&lt;=GANT!$D$15,Costeo!$C$26/GANT!$B$15,0),0)</f>
        <v>0</v>
      </c>
      <c r="BN35" s="66">
        <f>IF(BN$3&gt;=GANT!$C$15,IF('Flujo de caja'!BN$3&lt;=GANT!$D$15,Costeo!$C$26/GANT!$B$15,0),0)</f>
        <v>0</v>
      </c>
      <c r="BO35" s="66">
        <f>IF(BO$3&gt;=GANT!$C$15,IF('Flujo de caja'!BO$3&lt;=GANT!$D$15,Costeo!$C$26/GANT!$B$15,0),0)</f>
        <v>0</v>
      </c>
      <c r="BP35" s="66">
        <f>IF(BP$3&gt;=GANT!$C$15,IF('Flujo de caja'!BP$3&lt;=GANT!$D$15,Costeo!$C$26/GANT!$B$15,0),0)</f>
        <v>0</v>
      </c>
      <c r="BQ35" s="66">
        <f>IF(BQ$3&gt;=GANT!$C$15,IF('Flujo de caja'!BQ$3&lt;=GANT!$D$15,Costeo!$C$26/GANT!$B$15,0),0)</f>
        <v>0</v>
      </c>
      <c r="BR35" s="66">
        <f>IF(BR$3&gt;=GANT!$C$15,IF('Flujo de caja'!BR$3&lt;=GANT!$D$15,Costeo!$C$26/GANT!$B$15,0),0)</f>
        <v>0</v>
      </c>
      <c r="BS35" s="66">
        <f>IF(BS$3&gt;=GANT!$C$15,IF('Flujo de caja'!BS$3&lt;=GANT!$D$15,Costeo!$C$26/GANT!$B$15,0),0)</f>
        <v>0</v>
      </c>
      <c r="BT35" s="66">
        <f>IF(BT$3&gt;=GANT!$C$15,IF('Flujo de caja'!BT$3&lt;=GANT!$D$15,Costeo!$C$26/GANT!$B$15,0),0)</f>
        <v>0</v>
      </c>
      <c r="BU35" s="66">
        <f>IF(BU$3&gt;=GANT!$C$15,IF('Flujo de caja'!BU$3&lt;=GANT!$D$15,Costeo!$C$26/GANT!$B$15,0),0)</f>
        <v>0</v>
      </c>
      <c r="BV35" s="66">
        <f>IF(BV$3&gt;=GANT!$C$15,IF('Flujo de caja'!BV$3&lt;=GANT!$D$15,Costeo!$C$26/GANT!$B$15,0),0)</f>
        <v>0</v>
      </c>
      <c r="BW35" s="66">
        <f>IF(BW$3&gt;=GANT!$C$15,IF('Flujo de caja'!BW$3&lt;=GANT!$D$15,Costeo!$C$26/GANT!$B$15,0),0)</f>
        <v>0</v>
      </c>
      <c r="BX35" s="66">
        <f>IF(BX$3&gt;=GANT!$C$15,IF('Flujo de caja'!BX$3&lt;=GANT!$D$15,Costeo!$C$26/GANT!$B$15,0),0)</f>
        <v>0</v>
      </c>
      <c r="BY35" s="66">
        <f>IF(BY$3&gt;=GANT!$C$15,IF('Flujo de caja'!BY$3&lt;=GANT!$D$15,Costeo!$C$26/GANT!$B$15,0),0)</f>
        <v>0</v>
      </c>
      <c r="BZ35" s="66">
        <f>IF(BZ$3&gt;=GANT!$C$15,IF('Flujo de caja'!BZ$3&lt;=GANT!$D$15,Costeo!$C$26/GANT!$B$15,0),0)</f>
        <v>0</v>
      </c>
      <c r="CA35" s="66">
        <f>IF(CA$3&gt;=GANT!$C$15,IF('Flujo de caja'!CA$3&lt;=GANT!$D$15,Costeo!$C$26/GANT!$B$15,0),0)</f>
        <v>0</v>
      </c>
      <c r="CB35" s="66">
        <f>IF(CB$3&gt;=GANT!$C$15,IF('Flujo de caja'!CB$3&lt;=GANT!$D$15,Costeo!$C$26/GANT!$B$15,0),0)</f>
        <v>0</v>
      </c>
      <c r="CC35" s="66">
        <f>IF(CC$3&gt;=GANT!$C$15,IF('Flujo de caja'!CC$3&lt;=GANT!$D$15,Costeo!$C$26/GANT!$B$15,0),0)</f>
        <v>0</v>
      </c>
      <c r="CD35" s="66">
        <f>IF(CD$3&gt;=GANT!$C$15,IF('Flujo de caja'!CD$3&lt;=GANT!$D$15,Costeo!$C$26/GANT!$B$15,0),0)</f>
        <v>0</v>
      </c>
      <c r="CE35" s="66">
        <f>IF(CE$3&gt;=GANT!$C$15,IF('Flujo de caja'!CE$3&lt;=GANT!$D$15,Costeo!$C$26/GANT!$B$15,0),0)</f>
        <v>0</v>
      </c>
      <c r="CF35" s="66">
        <f>IF(CF$3&gt;=GANT!$C$15,IF('Flujo de caja'!CF$3&lt;=GANT!$D$15,Costeo!$C$26/GANT!$B$15,0),0)</f>
        <v>0</v>
      </c>
      <c r="CG35" s="66">
        <f>IF(CG$3&gt;=GANT!$C$15,IF('Flujo de caja'!CG$3&lt;=GANT!$D$15,Costeo!$C$26/GANT!$B$15,0),0)</f>
        <v>0</v>
      </c>
      <c r="CH35" s="66">
        <f>IF(CH$3&gt;=GANT!$C$15,IF('Flujo de caja'!CH$3&lt;=GANT!$D$15,Costeo!$C$26/GANT!$B$15,0),0)</f>
        <v>0</v>
      </c>
      <c r="CI35" s="66">
        <f>IF(CI$3&gt;=GANT!$C$15,IF('Flujo de caja'!CI$3&lt;=GANT!$D$15,Costeo!$C$26/GANT!$B$15,0),0)</f>
        <v>0</v>
      </c>
      <c r="CJ35" s="66">
        <f>IF(CJ$3&gt;=GANT!$C$15,IF('Flujo de caja'!CJ$3&lt;=GANT!$D$15,Costeo!$C$26/GANT!$B$15,0),0)</f>
        <v>0</v>
      </c>
      <c r="CK35" s="66">
        <f>IF(CK$3&gt;=GANT!$C$15,IF('Flujo de caja'!CK$3&lt;=GANT!$D$15,Costeo!$C$26/GANT!$B$15,0),0)</f>
        <v>0</v>
      </c>
      <c r="CL35" s="66">
        <f>IF(CL$3&gt;=GANT!$C$15,IF('Flujo de caja'!CL$3&lt;=GANT!$D$15,Costeo!$C$26/GANT!$B$15,0),0)</f>
        <v>0</v>
      </c>
    </row>
    <row r="36" spans="1:90" x14ac:dyDescent="0.3">
      <c r="A36" s="193" t="s">
        <v>117</v>
      </c>
      <c r="B36" s="6" t="s">
        <v>22</v>
      </c>
      <c r="C36" s="72">
        <f t="shared" si="20"/>
        <v>122586.25</v>
      </c>
      <c r="D36" s="66">
        <f>IF(D$3&gt;=GANT!$C$16,IF('Flujo de caja'!D$3&lt;=GANT!$D$16,Costeo!$C$27/GANT!$B$16,0),0)</f>
        <v>0</v>
      </c>
      <c r="E36" s="66">
        <f>IF(E$3&gt;=GANT!$C$16,IF('Flujo de caja'!E$3&lt;=GANT!$D$16,Costeo!$C$27/GANT!$B$16,0),0)</f>
        <v>0</v>
      </c>
      <c r="F36" s="66">
        <f>IF(F$3&gt;=GANT!$C$16,IF('Flujo de caja'!F$3&lt;=GANT!$D$16,Costeo!$C$27/GANT!$B$16,0),0)</f>
        <v>0</v>
      </c>
      <c r="G36" s="66">
        <f>IF(G$3&gt;=GANT!$C$16,IF('Flujo de caja'!G$3&lt;=GANT!$D$16,Costeo!$C$27/GANT!$B$16,0),0)</f>
        <v>0</v>
      </c>
      <c r="H36" s="66">
        <f>IF(H$3&gt;=GANT!$C$16,IF('Flujo de caja'!H$3&lt;=GANT!$D$16,Costeo!$C$27/GANT!$B$16,0),0)</f>
        <v>40862.083333333336</v>
      </c>
      <c r="I36" s="66">
        <f>IF(I$3&gt;=GANT!$C$16,IF('Flujo de caja'!I$3&lt;=GANT!$D$16,Costeo!$C$27/GANT!$B$16,0),0)</f>
        <v>40862.083333333336</v>
      </c>
      <c r="J36" s="66">
        <f>IF(J$3&gt;=GANT!$C$16,IF('Flujo de caja'!J$3&lt;=GANT!$D$16,Costeo!$C$27/GANT!$B$16,0),0)</f>
        <v>40862.083333333336</v>
      </c>
      <c r="K36" s="66">
        <f>IF(K$3&gt;=GANT!$C$16,IF('Flujo de caja'!K$3&lt;=GANT!$D$16,Costeo!$C$27/GANT!$B$16,0),0)</f>
        <v>0</v>
      </c>
      <c r="L36" s="66">
        <f>IF(L$3&gt;=GANT!$C$16,IF('Flujo de caja'!L$3&lt;=GANT!$D$16,Costeo!$C$27/GANT!$B$16,0),0)</f>
        <v>0</v>
      </c>
      <c r="M36" s="66">
        <f>IF(M$3&gt;=GANT!$C$16,IF('Flujo de caja'!M$3&lt;=GANT!$D$16,Costeo!$C$27/GANT!$B$16,0),0)</f>
        <v>0</v>
      </c>
      <c r="N36" s="66">
        <f>IF(N$3&gt;=GANT!$C$16,IF('Flujo de caja'!N$3&lt;=GANT!$D$16,Costeo!$C$27/GANT!$B$16,0),0)</f>
        <v>0</v>
      </c>
      <c r="O36" s="66">
        <f>IF(O$3&gt;=GANT!$C$16,IF('Flujo de caja'!O$3&lt;=GANT!$D$16,Costeo!$C$27/GANT!$B$16,0),0)</f>
        <v>0</v>
      </c>
      <c r="P36" s="66">
        <f>IF(P$3&gt;=GANT!$C$16,IF('Flujo de caja'!P$3&lt;=GANT!$D$16,Costeo!$C$27/GANT!$B$16,0),0)</f>
        <v>0</v>
      </c>
      <c r="Q36" s="66">
        <f>IF(Q$3&gt;=GANT!$C$16,IF('Flujo de caja'!Q$3&lt;=GANT!$D$16,Costeo!$C$27/GANT!$B$16,0),0)</f>
        <v>0</v>
      </c>
      <c r="R36" s="66">
        <f>IF(R$3&gt;=GANT!$C$16,IF('Flujo de caja'!R$3&lt;=GANT!$D$16,Costeo!$C$27/GANT!$B$16,0),0)</f>
        <v>0</v>
      </c>
      <c r="S36" s="66">
        <f>IF(S$3&gt;=GANT!$C$16,IF('Flujo de caja'!S$3&lt;=GANT!$D$16,Costeo!$C$27/GANT!$B$16,0),0)</f>
        <v>0</v>
      </c>
      <c r="T36" s="66">
        <f>IF(T$3&gt;=GANT!$C$16,IF('Flujo de caja'!T$3&lt;=GANT!$D$16,Costeo!$C$27/GANT!$B$16,0),0)</f>
        <v>0</v>
      </c>
      <c r="U36" s="66">
        <f>IF(U$3&gt;=GANT!$C$16,IF('Flujo de caja'!U$3&lt;=GANT!$D$16,Costeo!$C$27/GANT!$B$16,0),0)</f>
        <v>0</v>
      </c>
      <c r="V36" s="66">
        <f>IF(V$3&gt;=GANT!$C$16,IF('Flujo de caja'!V$3&lt;=GANT!$D$16,Costeo!$C$27/GANT!$B$16,0),0)</f>
        <v>0</v>
      </c>
      <c r="W36" s="66">
        <f>IF(W$3&gt;=GANT!$C$16,IF('Flujo de caja'!W$3&lt;=GANT!$D$16,Costeo!$C$27/GANT!$B$16,0),0)</f>
        <v>0</v>
      </c>
      <c r="X36" s="66">
        <f>IF(X$3&gt;=GANT!$C$16,IF('Flujo de caja'!X$3&lt;=GANT!$D$16,Costeo!$C$27/GANT!$B$16,0),0)</f>
        <v>0</v>
      </c>
      <c r="Y36" s="66">
        <f>IF(Y$3&gt;=GANT!$C$16,IF('Flujo de caja'!Y$3&lt;=GANT!$D$16,Costeo!$C$27/GANT!$B$16,0),0)</f>
        <v>0</v>
      </c>
      <c r="Z36" s="66">
        <f>IF(Z$3&gt;=GANT!$C$16,IF('Flujo de caja'!Z$3&lt;=GANT!$D$16,Costeo!$C$27/GANT!$B$16,0),0)</f>
        <v>0</v>
      </c>
      <c r="AA36" s="66">
        <f>IF(AA$3&gt;=GANT!$C$16,IF('Flujo de caja'!AA$3&lt;=GANT!$D$16,Costeo!$C$27/GANT!$B$16,0),0)</f>
        <v>0</v>
      </c>
      <c r="AB36" s="66">
        <f>IF(AB$3&gt;=GANT!$C$16,IF('Flujo de caja'!AB$3&lt;=GANT!$D$16,Costeo!$C$27/GANT!$B$16,0),0)</f>
        <v>0</v>
      </c>
      <c r="AC36" s="66">
        <f>IF(AC$3&gt;=GANT!$C$16,IF('Flujo de caja'!AC$3&lt;=GANT!$D$16,Costeo!$C$27/GANT!$B$16,0),0)</f>
        <v>0</v>
      </c>
      <c r="AD36" s="66">
        <f>IF(AD$3&gt;=GANT!$C$16,IF('Flujo de caja'!AD$3&lt;=GANT!$D$16,Costeo!$C$27/GANT!$B$16,0),0)</f>
        <v>0</v>
      </c>
      <c r="AE36" s="66">
        <f>IF(AE$3&gt;=GANT!$C$16,IF('Flujo de caja'!AE$3&lt;=GANT!$D$16,Costeo!$C$27/GANT!$B$16,0),0)</f>
        <v>0</v>
      </c>
      <c r="AF36" s="66">
        <f>IF(AF$3&gt;=GANT!$C$16,IF('Flujo de caja'!AF$3&lt;=GANT!$D$16,Costeo!$C$27/GANT!$B$16,0),0)</f>
        <v>0</v>
      </c>
      <c r="AG36" s="66">
        <f>IF(AG$3&gt;=GANT!$C$16,IF('Flujo de caja'!AG$3&lt;=GANT!$D$16,Costeo!$C$27/GANT!$B$16,0),0)</f>
        <v>0</v>
      </c>
      <c r="AH36" s="66">
        <f>IF(AH$3&gt;=GANT!$C$16,IF('Flujo de caja'!AH$3&lt;=GANT!$D$16,Costeo!$C$27/GANT!$B$16,0),0)</f>
        <v>0</v>
      </c>
      <c r="AI36" s="66">
        <f>IF(AI$3&gt;=GANT!$C$16,IF('Flujo de caja'!AI$3&lt;=GANT!$D$16,Costeo!$C$27/GANT!$B$16,0),0)</f>
        <v>0</v>
      </c>
      <c r="AJ36" s="66">
        <f>IF(AJ$3&gt;=GANT!$C$16,IF('Flujo de caja'!AJ$3&lt;=GANT!$D$16,Costeo!$C$27/GANT!$B$16,0),0)</f>
        <v>0</v>
      </c>
      <c r="AK36" s="66">
        <f>IF(AK$3&gt;=GANT!$C$16,IF('Flujo de caja'!AK$3&lt;=GANT!$D$16,Costeo!$C$27/GANT!$B$16,0),0)</f>
        <v>0</v>
      </c>
      <c r="AL36" s="66">
        <f>IF(AL$3&gt;=GANT!$C$16,IF('Flujo de caja'!AL$3&lt;=GANT!$D$16,Costeo!$C$27/GANT!$B$16,0),0)</f>
        <v>0</v>
      </c>
      <c r="AM36" s="66">
        <f>IF(AM$3&gt;=GANT!$C$16,IF('Flujo de caja'!AM$3&lt;=GANT!$D$16,Costeo!$C$27/GANT!$B$16,0),0)</f>
        <v>0</v>
      </c>
      <c r="AN36" s="66">
        <f>IF(AN$3&gt;=GANT!$C$16,IF('Flujo de caja'!AN$3&lt;=GANT!$D$16,Costeo!$C$27/GANT!$B$16,0),0)</f>
        <v>0</v>
      </c>
      <c r="AO36" s="66">
        <f>IF(AO$3&gt;=GANT!$C$16,IF('Flujo de caja'!AO$3&lt;=GANT!$D$16,Costeo!$C$27/GANT!$B$16,0),0)</f>
        <v>0</v>
      </c>
      <c r="AP36" s="66">
        <f>IF(AP$3&gt;=GANT!$C$16,IF('Flujo de caja'!AP$3&lt;=GANT!$D$16,Costeo!$C$27/GANT!$B$16,0),0)</f>
        <v>0</v>
      </c>
      <c r="AQ36" s="66">
        <f>IF(AQ$3&gt;=GANT!$C$16,IF('Flujo de caja'!AQ$3&lt;=GANT!$D$16,Costeo!$C$27/GANT!$B$16,0),0)</f>
        <v>0</v>
      </c>
      <c r="AR36" s="66">
        <f>IF(AR$3&gt;=GANT!$C$16,IF('Flujo de caja'!AR$3&lt;=GANT!$D$16,Costeo!$C$27/GANT!$B$16,0),0)</f>
        <v>0</v>
      </c>
      <c r="AS36" s="66">
        <f>IF(AS$3&gt;=GANT!$C$16,IF('Flujo de caja'!AS$3&lt;=GANT!$D$16,Costeo!$C$27/GANT!$B$16,0),0)</f>
        <v>0</v>
      </c>
      <c r="AT36" s="66">
        <f>IF(AT$3&gt;=GANT!$C$16,IF('Flujo de caja'!AT$3&lt;=GANT!$D$16,Costeo!$C$27/GANT!$B$16,0),0)</f>
        <v>0</v>
      </c>
      <c r="AU36" s="66">
        <f>IF(AU$3&gt;=GANT!$C$16,IF('Flujo de caja'!AU$3&lt;=GANT!$D$16,Costeo!$C$27/GANT!$B$16,0),0)</f>
        <v>0</v>
      </c>
      <c r="AV36" s="66">
        <f>IF(AV$3&gt;=GANT!$C$16,IF('Flujo de caja'!AV$3&lt;=GANT!$D$16,Costeo!$C$27/GANT!$B$16,0),0)</f>
        <v>0</v>
      </c>
      <c r="AW36" s="66">
        <f>IF(AW$3&gt;=GANT!$C$16,IF('Flujo de caja'!AW$3&lt;=GANT!$D$16,Costeo!$C$27/GANT!$B$16,0),0)</f>
        <v>0</v>
      </c>
      <c r="AX36" s="66">
        <f>IF(AX$3&gt;=GANT!$C$16,IF('Flujo de caja'!AX$3&lt;=GANT!$D$16,Costeo!$C$27/GANT!$B$16,0),0)</f>
        <v>0</v>
      </c>
      <c r="AY36" s="66">
        <f>IF(AY$3&gt;=GANT!$C$16,IF('Flujo de caja'!AY$3&lt;=GANT!$D$16,Costeo!$C$27/GANT!$B$16,0),0)</f>
        <v>0</v>
      </c>
      <c r="AZ36" s="66">
        <f>IF(AZ$3&gt;=GANT!$C$16,IF('Flujo de caja'!AZ$3&lt;=GANT!$D$16,Costeo!$C$27/GANT!$B$16,0),0)</f>
        <v>0</v>
      </c>
      <c r="BA36" s="66">
        <f>IF(BA$3&gt;=GANT!$C$16,IF('Flujo de caja'!BA$3&lt;=GANT!$D$16,Costeo!$C$27/GANT!$B$16,0),0)</f>
        <v>0</v>
      </c>
      <c r="BB36" s="66">
        <f>IF(BB$3&gt;=GANT!$C$16,IF('Flujo de caja'!BB$3&lt;=GANT!$D$16,Costeo!$C$27/GANT!$B$16,0),0)</f>
        <v>0</v>
      </c>
      <c r="BC36" s="66">
        <f>IF(BC$3&gt;=GANT!$C$16,IF('Flujo de caja'!BC$3&lt;=GANT!$D$16,Costeo!$C$27/GANT!$B$16,0),0)</f>
        <v>0</v>
      </c>
      <c r="BD36" s="66">
        <f>IF(BD$3&gt;=GANT!$C$16,IF('Flujo de caja'!BD$3&lt;=GANT!$D$16,Costeo!$C$27/GANT!$B$16,0),0)</f>
        <v>0</v>
      </c>
      <c r="BE36" s="66">
        <f>IF(BE$3&gt;=GANT!$C$16,IF('Flujo de caja'!BE$3&lt;=GANT!$D$16,Costeo!$C$27/GANT!$B$16,0),0)</f>
        <v>0</v>
      </c>
      <c r="BF36" s="66">
        <f>IF(BF$3&gt;=GANT!$C$16,IF('Flujo de caja'!BF$3&lt;=GANT!$D$16,Costeo!$C$27/GANT!$B$16,0),0)</f>
        <v>0</v>
      </c>
      <c r="BG36" s="66">
        <f>IF(BG$3&gt;=GANT!$C$16,IF('Flujo de caja'!BG$3&lt;=GANT!$D$16,Costeo!$C$27/GANT!$B$16,0),0)</f>
        <v>0</v>
      </c>
      <c r="BH36" s="66">
        <f>IF(BH$3&gt;=GANT!$C$16,IF('Flujo de caja'!BH$3&lt;=GANT!$D$16,Costeo!$C$27/GANT!$B$16,0),0)</f>
        <v>0</v>
      </c>
      <c r="BI36" s="66">
        <f>IF(BI$3&gt;=GANT!$C$16,IF('Flujo de caja'!BI$3&lt;=GANT!$D$16,Costeo!$C$27/GANT!$B$16,0),0)</f>
        <v>0</v>
      </c>
      <c r="BJ36" s="66">
        <f>IF(BJ$3&gt;=GANT!$C$16,IF('Flujo de caja'!BJ$3&lt;=GANT!$D$16,Costeo!$C$27/GANT!$B$16,0),0)</f>
        <v>0</v>
      </c>
      <c r="BK36" s="66">
        <f>IF(BK$3&gt;=GANT!$C$16,IF('Flujo de caja'!BK$3&lt;=GANT!$D$16,Costeo!$C$27/GANT!$B$16,0),0)</f>
        <v>0</v>
      </c>
      <c r="BL36" s="66">
        <f>IF(BL$3&gt;=GANT!$C$16,IF('Flujo de caja'!BL$3&lt;=GANT!$D$16,Costeo!$C$27/GANT!$B$16,0),0)</f>
        <v>0</v>
      </c>
      <c r="BM36" s="66">
        <f>IF(BM$3&gt;=GANT!$C$16,IF('Flujo de caja'!BM$3&lt;=GANT!$D$16,Costeo!$C$27/GANT!$B$16,0),0)</f>
        <v>0</v>
      </c>
      <c r="BN36" s="66">
        <f>IF(BN$3&gt;=GANT!$C$16,IF('Flujo de caja'!BN$3&lt;=GANT!$D$16,Costeo!$C$27/GANT!$B$16,0),0)</f>
        <v>0</v>
      </c>
      <c r="BO36" s="66">
        <f>IF(BO$3&gt;=GANT!$C$16,IF('Flujo de caja'!BO$3&lt;=GANT!$D$16,Costeo!$C$27/GANT!$B$16,0),0)</f>
        <v>0</v>
      </c>
      <c r="BP36" s="66">
        <f>IF(BP$3&gt;=GANT!$C$16,IF('Flujo de caja'!BP$3&lt;=GANT!$D$16,Costeo!$C$27/GANT!$B$16,0),0)</f>
        <v>0</v>
      </c>
      <c r="BQ36" s="66">
        <f>IF(BQ$3&gt;=GANT!$C$16,IF('Flujo de caja'!BQ$3&lt;=GANT!$D$16,Costeo!$C$27/GANT!$B$16,0),0)</f>
        <v>0</v>
      </c>
      <c r="BR36" s="66">
        <f>IF(BR$3&gt;=GANT!$C$16,IF('Flujo de caja'!BR$3&lt;=GANT!$D$16,Costeo!$C$27/GANT!$B$16,0),0)</f>
        <v>0</v>
      </c>
      <c r="BS36" s="66">
        <f>IF(BS$3&gt;=GANT!$C$16,IF('Flujo de caja'!BS$3&lt;=GANT!$D$16,Costeo!$C$27/GANT!$B$16,0),0)</f>
        <v>0</v>
      </c>
      <c r="BT36" s="66">
        <f>IF(BT$3&gt;=GANT!$C$16,IF('Flujo de caja'!BT$3&lt;=GANT!$D$16,Costeo!$C$27/GANT!$B$16,0),0)</f>
        <v>0</v>
      </c>
      <c r="BU36" s="66">
        <f>IF(BU$3&gt;=GANT!$C$16,IF('Flujo de caja'!BU$3&lt;=GANT!$D$16,Costeo!$C$27/GANT!$B$16,0),0)</f>
        <v>0</v>
      </c>
      <c r="BV36" s="66">
        <f>IF(BV$3&gt;=GANT!$C$16,IF('Flujo de caja'!BV$3&lt;=GANT!$D$16,Costeo!$C$27/GANT!$B$16,0),0)</f>
        <v>0</v>
      </c>
      <c r="BW36" s="66">
        <f>IF(BW$3&gt;=GANT!$C$16,IF('Flujo de caja'!BW$3&lt;=GANT!$D$16,Costeo!$C$27/GANT!$B$16,0),0)</f>
        <v>0</v>
      </c>
      <c r="BX36" s="66">
        <f>IF(BX$3&gt;=GANT!$C$16,IF('Flujo de caja'!BX$3&lt;=GANT!$D$16,Costeo!$C$27/GANT!$B$16,0),0)</f>
        <v>0</v>
      </c>
      <c r="BY36" s="66">
        <f>IF(BY$3&gt;=GANT!$C$16,IF('Flujo de caja'!BY$3&lt;=GANT!$D$16,Costeo!$C$27/GANT!$B$16,0),0)</f>
        <v>0</v>
      </c>
      <c r="BZ36" s="66">
        <f>IF(BZ$3&gt;=GANT!$C$16,IF('Flujo de caja'!BZ$3&lt;=GANT!$D$16,Costeo!$C$27/GANT!$B$16,0),0)</f>
        <v>0</v>
      </c>
      <c r="CA36" s="66">
        <f>IF(CA$3&gt;=GANT!$C$16,IF('Flujo de caja'!CA$3&lt;=GANT!$D$16,Costeo!$C$27/GANT!$B$16,0),0)</f>
        <v>0</v>
      </c>
      <c r="CB36" s="66">
        <f>IF(CB$3&gt;=GANT!$C$16,IF('Flujo de caja'!CB$3&lt;=GANT!$D$16,Costeo!$C$27/GANT!$B$16,0),0)</f>
        <v>0</v>
      </c>
      <c r="CC36" s="66">
        <f>IF(CC$3&gt;=GANT!$C$16,IF('Flujo de caja'!CC$3&lt;=GANT!$D$16,Costeo!$C$27/GANT!$B$16,0),0)</f>
        <v>0</v>
      </c>
      <c r="CD36" s="66">
        <f>IF(CD$3&gt;=GANT!$C$16,IF('Flujo de caja'!CD$3&lt;=GANT!$D$16,Costeo!$C$27/GANT!$B$16,0),0)</f>
        <v>0</v>
      </c>
      <c r="CE36" s="66">
        <f>IF(CE$3&gt;=GANT!$C$16,IF('Flujo de caja'!CE$3&lt;=GANT!$D$16,Costeo!$C$27/GANT!$B$16,0),0)</f>
        <v>0</v>
      </c>
      <c r="CF36" s="66">
        <f>IF(CF$3&gt;=GANT!$C$16,IF('Flujo de caja'!CF$3&lt;=GANT!$D$16,Costeo!$C$27/GANT!$B$16,0),0)</f>
        <v>0</v>
      </c>
      <c r="CG36" s="66">
        <f>IF(CG$3&gt;=GANT!$C$16,IF('Flujo de caja'!CG$3&lt;=GANT!$D$16,Costeo!$C$27/GANT!$B$16,0),0)</f>
        <v>0</v>
      </c>
      <c r="CH36" s="66">
        <f>IF(CH$3&gt;=GANT!$C$16,IF('Flujo de caja'!CH$3&lt;=GANT!$D$16,Costeo!$C$27/GANT!$B$16,0),0)</f>
        <v>0</v>
      </c>
      <c r="CI36" s="66">
        <f>IF(CI$3&gt;=GANT!$C$16,IF('Flujo de caja'!CI$3&lt;=GANT!$D$16,Costeo!$C$27/GANT!$B$16,0),0)</f>
        <v>0</v>
      </c>
      <c r="CJ36" s="66">
        <f>IF(CJ$3&gt;=GANT!$C$16,IF('Flujo de caja'!CJ$3&lt;=GANT!$D$16,Costeo!$C$27/GANT!$B$16,0),0)</f>
        <v>0</v>
      </c>
      <c r="CK36" s="66">
        <f>IF(CK$3&gt;=GANT!$C$16,IF('Flujo de caja'!CK$3&lt;=GANT!$D$16,Costeo!$C$27/GANT!$B$16,0),0)</f>
        <v>0</v>
      </c>
      <c r="CL36" s="66">
        <f>IF(CL$3&gt;=GANT!$C$16,IF('Flujo de caja'!CL$3&lt;=GANT!$D$16,Costeo!$C$27/GANT!$B$16,0),0)</f>
        <v>0</v>
      </c>
    </row>
    <row r="37" spans="1:90" x14ac:dyDescent="0.3">
      <c r="A37" s="193" t="s">
        <v>723</v>
      </c>
      <c r="B37" s="6" t="s">
        <v>22</v>
      </c>
      <c r="C37" s="72">
        <f t="shared" si="20"/>
        <v>18966.022198130842</v>
      </c>
      <c r="D37" s="66">
        <f>IF(D$3&gt;=GANT!$C$17,IF('Flujo de caja'!D$3&lt;=GANT!$D$17,Costeo!$C$28/GANT!$B$17,0),0)</f>
        <v>0</v>
      </c>
      <c r="E37" s="66">
        <f>IF(E$3&gt;=GANT!$C$17,IF('Flujo de caja'!E$3&lt;=GANT!$D$17,Costeo!$C$28/GANT!$B$17,0),0)</f>
        <v>0</v>
      </c>
      <c r="F37" s="66">
        <f>IF(F$3&gt;=GANT!$C$17,IF('Flujo de caja'!F$3&lt;=GANT!$D$17,Costeo!$C$28/GANT!$B$17,0),0)</f>
        <v>0</v>
      </c>
      <c r="G37" s="66">
        <f>IF(G$3&gt;=GANT!$C$17,IF('Flujo de caja'!G$3&lt;=GANT!$D$17,Costeo!$C$28/GANT!$B$17,0),0)</f>
        <v>0</v>
      </c>
      <c r="H37" s="66">
        <f>IF(H$3&gt;=GANT!$C$17,IF('Flujo de caja'!H$3&lt;=GANT!$D$17,Costeo!$C$28/GANT!$B$17,0),0)</f>
        <v>18966.022198130842</v>
      </c>
      <c r="I37" s="66">
        <f>IF(I$3&gt;=GANT!$C$17,IF('Flujo de caja'!I$3&lt;=GANT!$D$17,Costeo!$C$28/GANT!$B$17,0),0)</f>
        <v>0</v>
      </c>
      <c r="J37" s="66">
        <f>IF(J$3&gt;=GANT!$C$17,IF('Flujo de caja'!J$3&lt;=GANT!$D$17,Costeo!$C$28/GANT!$B$17,0),0)</f>
        <v>0</v>
      </c>
      <c r="K37" s="66">
        <f>IF(K$3&gt;=GANT!$C$17,IF('Flujo de caja'!K$3&lt;=GANT!$D$17,Costeo!$C$28/GANT!$B$17,0),0)</f>
        <v>0</v>
      </c>
      <c r="L37" s="66">
        <f>IF(L$3&gt;=GANT!$C$17,IF('Flujo de caja'!L$3&lt;=GANT!$D$17,Costeo!$C$28/GANT!$B$17,0),0)</f>
        <v>0</v>
      </c>
      <c r="M37" s="66">
        <f>IF(M$3&gt;=GANT!$C$17,IF('Flujo de caja'!M$3&lt;=GANT!$D$17,Costeo!$C$28/GANT!$B$17,0),0)</f>
        <v>0</v>
      </c>
      <c r="N37" s="66">
        <f>IF(N$3&gt;=GANT!$C$17,IF('Flujo de caja'!N$3&lt;=GANT!$D$17,Costeo!$C$28/GANT!$B$17,0),0)</f>
        <v>0</v>
      </c>
      <c r="O37" s="66">
        <f>IF(O$3&gt;=GANT!$C$17,IF('Flujo de caja'!O$3&lt;=GANT!$D$17,Costeo!$C$28/GANT!$B$17,0),0)</f>
        <v>0</v>
      </c>
      <c r="P37" s="66">
        <f>IF(P$3&gt;=GANT!$C$17,IF('Flujo de caja'!P$3&lt;=GANT!$D$17,Costeo!$C$28/GANT!$B$17,0),0)</f>
        <v>0</v>
      </c>
      <c r="Q37" s="66">
        <f>IF(Q$3&gt;=GANT!$C$17,IF('Flujo de caja'!Q$3&lt;=GANT!$D$17,Costeo!$C$28/GANT!$B$17,0),0)</f>
        <v>0</v>
      </c>
      <c r="R37" s="66">
        <f>IF(R$3&gt;=GANT!$C$17,IF('Flujo de caja'!R$3&lt;=GANT!$D$17,Costeo!$C$28/GANT!$B$17,0),0)</f>
        <v>0</v>
      </c>
      <c r="S37" s="66">
        <f>IF(S$3&gt;=GANT!$C$17,IF('Flujo de caja'!S$3&lt;=GANT!$D$17,Costeo!$C$28/GANT!$B$17,0),0)</f>
        <v>0</v>
      </c>
      <c r="T37" s="66">
        <f>IF(T$3&gt;=GANT!$C$17,IF('Flujo de caja'!T$3&lt;=GANT!$D$17,Costeo!$C$28/GANT!$B$17,0),0)</f>
        <v>0</v>
      </c>
      <c r="U37" s="66">
        <f>IF(U$3&gt;=GANT!$C$17,IF('Flujo de caja'!U$3&lt;=GANT!$D$17,Costeo!$C$28/GANT!$B$17,0),0)</f>
        <v>0</v>
      </c>
      <c r="V37" s="66">
        <f>IF(V$3&gt;=GANT!$C$17,IF('Flujo de caja'!V$3&lt;=GANT!$D$17,Costeo!$C$28/GANT!$B$17,0),0)</f>
        <v>0</v>
      </c>
      <c r="W37" s="66">
        <f>IF(W$3&gt;=GANT!$C$17,IF('Flujo de caja'!W$3&lt;=GANT!$D$17,Costeo!$C$28/GANT!$B$17,0),0)</f>
        <v>0</v>
      </c>
      <c r="X37" s="66">
        <f>IF(X$3&gt;=GANT!$C$17,IF('Flujo de caja'!X$3&lt;=GANT!$D$17,Costeo!$C$28/GANT!$B$17,0),0)</f>
        <v>0</v>
      </c>
      <c r="Y37" s="66">
        <f>IF(Y$3&gt;=GANT!$C$17,IF('Flujo de caja'!Y$3&lt;=GANT!$D$17,Costeo!$C$28/GANT!$B$17,0),0)</f>
        <v>0</v>
      </c>
      <c r="Z37" s="66">
        <f>IF(Z$3&gt;=GANT!$C$17,IF('Flujo de caja'!Z$3&lt;=GANT!$D$17,Costeo!$C$28/GANT!$B$17,0),0)</f>
        <v>0</v>
      </c>
      <c r="AA37" s="66">
        <f>IF(AA$3&gt;=GANT!$C$17,IF('Flujo de caja'!AA$3&lt;=GANT!$D$17,Costeo!$C$28/GANT!$B$17,0),0)</f>
        <v>0</v>
      </c>
      <c r="AB37" s="66">
        <f>IF(AB$3&gt;=GANT!$C$17,IF('Flujo de caja'!AB$3&lt;=GANT!$D$17,Costeo!$C$28/GANT!$B$17,0),0)</f>
        <v>0</v>
      </c>
      <c r="AC37" s="66">
        <f>IF(AC$3&gt;=GANT!$C$17,IF('Flujo de caja'!AC$3&lt;=GANT!$D$17,Costeo!$C$28/GANT!$B$17,0),0)</f>
        <v>0</v>
      </c>
      <c r="AD37" s="66">
        <f>IF(AD$3&gt;=GANT!$C$17,IF('Flujo de caja'!AD$3&lt;=GANT!$D$17,Costeo!$C$28/GANT!$B$17,0),0)</f>
        <v>0</v>
      </c>
      <c r="AE37" s="66">
        <f>IF(AE$3&gt;=GANT!$C$17,IF('Flujo de caja'!AE$3&lt;=GANT!$D$17,Costeo!$C$28/GANT!$B$17,0),0)</f>
        <v>0</v>
      </c>
      <c r="AF37" s="66">
        <f>IF(AF$3&gt;=GANT!$C$17,IF('Flujo de caja'!AF$3&lt;=GANT!$D$17,Costeo!$C$28/GANT!$B$17,0),0)</f>
        <v>0</v>
      </c>
      <c r="AG37" s="66">
        <f>IF(AG$3&gt;=GANT!$C$17,IF('Flujo de caja'!AG$3&lt;=GANT!$D$17,Costeo!$C$28/GANT!$B$17,0),0)</f>
        <v>0</v>
      </c>
      <c r="AH37" s="66">
        <f>IF(AH$3&gt;=GANT!$C$17,IF('Flujo de caja'!AH$3&lt;=GANT!$D$17,Costeo!$C$28/GANT!$B$17,0),0)</f>
        <v>0</v>
      </c>
      <c r="AI37" s="66">
        <f>IF(AI$3&gt;=GANT!$C$17,IF('Flujo de caja'!AI$3&lt;=GANT!$D$17,Costeo!$C$28/GANT!$B$17,0),0)</f>
        <v>0</v>
      </c>
      <c r="AJ37" s="66">
        <f>IF(AJ$3&gt;=GANT!$C$17,IF('Flujo de caja'!AJ$3&lt;=GANT!$D$17,Costeo!$C$28/GANT!$B$17,0),0)</f>
        <v>0</v>
      </c>
      <c r="AK37" s="66">
        <f>IF(AK$3&gt;=GANT!$C$17,IF('Flujo de caja'!AK$3&lt;=GANT!$D$17,Costeo!$C$28/GANT!$B$17,0),0)</f>
        <v>0</v>
      </c>
      <c r="AL37" s="66">
        <f>IF(AL$3&gt;=GANT!$C$17,IF('Flujo de caja'!AL$3&lt;=GANT!$D$17,Costeo!$C$28/GANT!$B$17,0),0)</f>
        <v>0</v>
      </c>
      <c r="AM37" s="66">
        <f>IF(AM$3&gt;=GANT!$C$17,IF('Flujo de caja'!AM$3&lt;=GANT!$D$17,Costeo!$C$28/GANT!$B$17,0),0)</f>
        <v>0</v>
      </c>
      <c r="AN37" s="66">
        <f>IF(AN$3&gt;=GANT!$C$17,IF('Flujo de caja'!AN$3&lt;=GANT!$D$17,Costeo!$C$28/GANT!$B$17,0),0)</f>
        <v>0</v>
      </c>
      <c r="AO37" s="66">
        <f>IF(AO$3&gt;=GANT!$C$17,IF('Flujo de caja'!AO$3&lt;=GANT!$D$17,Costeo!$C$28/GANT!$B$17,0),0)</f>
        <v>0</v>
      </c>
      <c r="AP37" s="66">
        <f>IF(AP$3&gt;=GANT!$C$17,IF('Flujo de caja'!AP$3&lt;=GANT!$D$17,Costeo!$C$28/GANT!$B$17,0),0)</f>
        <v>0</v>
      </c>
      <c r="AQ37" s="66">
        <f>IF(AQ$3&gt;=GANT!$C$17,IF('Flujo de caja'!AQ$3&lt;=GANT!$D$17,Costeo!$C$28/GANT!$B$17,0),0)</f>
        <v>0</v>
      </c>
      <c r="AR37" s="66">
        <f>IF(AR$3&gt;=GANT!$C$17,IF('Flujo de caja'!AR$3&lt;=GANT!$D$17,Costeo!$C$28/GANT!$B$17,0),0)</f>
        <v>0</v>
      </c>
      <c r="AS37" s="66">
        <f>IF(AS$3&gt;=GANT!$C$17,IF('Flujo de caja'!AS$3&lt;=GANT!$D$17,Costeo!$C$28/GANT!$B$17,0),0)</f>
        <v>0</v>
      </c>
      <c r="AT37" s="66">
        <f>IF(AT$3&gt;=GANT!$C$17,IF('Flujo de caja'!AT$3&lt;=GANT!$D$17,Costeo!$C$28/GANT!$B$17,0),0)</f>
        <v>0</v>
      </c>
      <c r="AU37" s="66">
        <f>IF(AU$3&gt;=GANT!$C$17,IF('Flujo de caja'!AU$3&lt;=GANT!$D$17,Costeo!$C$28/GANT!$B$17,0),0)</f>
        <v>0</v>
      </c>
      <c r="AV37" s="66">
        <f>IF(AV$3&gt;=GANT!$C$17,IF('Flujo de caja'!AV$3&lt;=GANT!$D$17,Costeo!$C$28/GANT!$B$17,0),0)</f>
        <v>0</v>
      </c>
      <c r="AW37" s="66">
        <f>IF(AW$3&gt;=GANT!$C$17,IF('Flujo de caja'!AW$3&lt;=GANT!$D$17,Costeo!$C$28/GANT!$B$17,0),0)</f>
        <v>0</v>
      </c>
      <c r="AX37" s="66">
        <f>IF(AX$3&gt;=GANT!$C$17,IF('Flujo de caja'!AX$3&lt;=GANT!$D$17,Costeo!$C$28/GANT!$B$17,0),0)</f>
        <v>0</v>
      </c>
      <c r="AY37" s="66">
        <f>IF(AY$3&gt;=GANT!$C$17,IF('Flujo de caja'!AY$3&lt;=GANT!$D$17,Costeo!$C$28/GANT!$B$17,0),0)</f>
        <v>0</v>
      </c>
      <c r="AZ37" s="66">
        <f>IF(AZ$3&gt;=GANT!$C$17,IF('Flujo de caja'!AZ$3&lt;=GANT!$D$17,Costeo!$C$28/GANT!$B$17,0),0)</f>
        <v>0</v>
      </c>
      <c r="BA37" s="66">
        <f>IF(BA$3&gt;=GANT!$C$17,IF('Flujo de caja'!BA$3&lt;=GANT!$D$17,Costeo!$C$28/GANT!$B$17,0),0)</f>
        <v>0</v>
      </c>
      <c r="BB37" s="66">
        <f>IF(BB$3&gt;=GANT!$C$17,IF('Flujo de caja'!BB$3&lt;=GANT!$D$17,Costeo!$C$28/GANT!$B$17,0),0)</f>
        <v>0</v>
      </c>
      <c r="BC37" s="66">
        <f>IF(BC$3&gt;=GANT!$C$17,IF('Flujo de caja'!BC$3&lt;=GANT!$D$17,Costeo!$C$28/GANT!$B$17,0),0)</f>
        <v>0</v>
      </c>
      <c r="BD37" s="66">
        <f>IF(BD$3&gt;=GANT!$C$17,IF('Flujo de caja'!BD$3&lt;=GANT!$D$17,Costeo!$C$28/GANT!$B$17,0),0)</f>
        <v>0</v>
      </c>
      <c r="BE37" s="66">
        <f>IF(BE$3&gt;=GANT!$C$17,IF('Flujo de caja'!BE$3&lt;=GANT!$D$17,Costeo!$C$28/GANT!$B$17,0),0)</f>
        <v>0</v>
      </c>
      <c r="BF37" s="66">
        <f>IF(BF$3&gt;=GANT!$C$17,IF('Flujo de caja'!BF$3&lt;=GANT!$D$17,Costeo!$C$28/GANT!$B$17,0),0)</f>
        <v>0</v>
      </c>
      <c r="BG37" s="66">
        <f>IF(BG$3&gt;=GANT!$C$17,IF('Flujo de caja'!BG$3&lt;=GANT!$D$17,Costeo!$C$28/GANT!$B$17,0),0)</f>
        <v>0</v>
      </c>
      <c r="BH37" s="66">
        <f>IF(BH$3&gt;=GANT!$C$17,IF('Flujo de caja'!BH$3&lt;=GANT!$D$17,Costeo!$C$28/GANT!$B$17,0),0)</f>
        <v>0</v>
      </c>
      <c r="BI37" s="66">
        <f>IF(BI$3&gt;=GANT!$C$17,IF('Flujo de caja'!BI$3&lt;=GANT!$D$17,Costeo!$C$28/GANT!$B$17,0),0)</f>
        <v>0</v>
      </c>
      <c r="BJ37" s="66">
        <f>IF(BJ$3&gt;=GANT!$C$17,IF('Flujo de caja'!BJ$3&lt;=GANT!$D$17,Costeo!$C$28/GANT!$B$17,0),0)</f>
        <v>0</v>
      </c>
      <c r="BK37" s="66">
        <f>IF(BK$3&gt;=GANT!$C$17,IF('Flujo de caja'!BK$3&lt;=GANT!$D$17,Costeo!$C$28/GANT!$B$17,0),0)</f>
        <v>0</v>
      </c>
      <c r="BL37" s="66">
        <f>IF(BL$3&gt;=GANT!$C$17,IF('Flujo de caja'!BL$3&lt;=GANT!$D$17,Costeo!$C$28/GANT!$B$17,0),0)</f>
        <v>0</v>
      </c>
      <c r="BM37" s="66">
        <f>IF(BM$3&gt;=GANT!$C$17,IF('Flujo de caja'!BM$3&lt;=GANT!$D$17,Costeo!$C$28/GANT!$B$17,0),0)</f>
        <v>0</v>
      </c>
      <c r="BN37" s="66">
        <f>IF(BN$3&gt;=GANT!$C$17,IF('Flujo de caja'!BN$3&lt;=GANT!$D$17,Costeo!$C$28/GANT!$B$17,0),0)</f>
        <v>0</v>
      </c>
      <c r="BO37" s="66">
        <f>IF(BO$3&gt;=GANT!$C$17,IF('Flujo de caja'!BO$3&lt;=GANT!$D$17,Costeo!$C$28/GANT!$B$17,0),0)</f>
        <v>0</v>
      </c>
      <c r="BP37" s="66">
        <f>IF(BP$3&gt;=GANT!$C$17,IF('Flujo de caja'!BP$3&lt;=GANT!$D$17,Costeo!$C$28/GANT!$B$17,0),0)</f>
        <v>0</v>
      </c>
      <c r="BQ37" s="66">
        <f>IF(BQ$3&gt;=GANT!$C$17,IF('Flujo de caja'!BQ$3&lt;=GANT!$D$17,Costeo!$C$28/GANT!$B$17,0),0)</f>
        <v>0</v>
      </c>
      <c r="BR37" s="66">
        <f>IF(BR$3&gt;=GANT!$C$17,IF('Flujo de caja'!BR$3&lt;=GANT!$D$17,Costeo!$C$28/GANT!$B$17,0),0)</f>
        <v>0</v>
      </c>
      <c r="BS37" s="66">
        <f>IF(BS$3&gt;=GANT!$C$17,IF('Flujo de caja'!BS$3&lt;=GANT!$D$17,Costeo!$C$28/GANT!$B$17,0),0)</f>
        <v>0</v>
      </c>
      <c r="BT37" s="66">
        <f>IF(BT$3&gt;=GANT!$C$17,IF('Flujo de caja'!BT$3&lt;=GANT!$D$17,Costeo!$C$28/GANT!$B$17,0),0)</f>
        <v>0</v>
      </c>
      <c r="BU37" s="66">
        <f>IF(BU$3&gt;=GANT!$C$17,IF('Flujo de caja'!BU$3&lt;=GANT!$D$17,Costeo!$C$28/GANT!$B$17,0),0)</f>
        <v>0</v>
      </c>
      <c r="BV37" s="66">
        <f>IF(BV$3&gt;=GANT!$C$17,IF('Flujo de caja'!BV$3&lt;=GANT!$D$17,Costeo!$C$28/GANT!$B$17,0),0)</f>
        <v>0</v>
      </c>
      <c r="BW37" s="66">
        <f>IF(BW$3&gt;=GANT!$C$17,IF('Flujo de caja'!BW$3&lt;=GANT!$D$17,Costeo!$C$28/GANT!$B$17,0),0)</f>
        <v>0</v>
      </c>
      <c r="BX37" s="66">
        <f>IF(BX$3&gt;=GANT!$C$17,IF('Flujo de caja'!BX$3&lt;=GANT!$D$17,Costeo!$C$28/GANT!$B$17,0),0)</f>
        <v>0</v>
      </c>
      <c r="BY37" s="66">
        <f>IF(BY$3&gt;=GANT!$C$17,IF('Flujo de caja'!BY$3&lt;=GANT!$D$17,Costeo!$C$28/GANT!$B$17,0),0)</f>
        <v>0</v>
      </c>
      <c r="BZ37" s="66">
        <f>IF(BZ$3&gt;=GANT!$C$17,IF('Flujo de caja'!BZ$3&lt;=GANT!$D$17,Costeo!$C$28/GANT!$B$17,0),0)</f>
        <v>0</v>
      </c>
      <c r="CA37" s="66">
        <f>IF(CA$3&gt;=GANT!$C$17,IF('Flujo de caja'!CA$3&lt;=GANT!$D$17,Costeo!$C$28/GANT!$B$17,0),0)</f>
        <v>0</v>
      </c>
      <c r="CB37" s="66">
        <f>IF(CB$3&gt;=GANT!$C$17,IF('Flujo de caja'!CB$3&lt;=GANT!$D$17,Costeo!$C$28/GANT!$B$17,0),0)</f>
        <v>0</v>
      </c>
      <c r="CC37" s="66">
        <f>IF(CC$3&gt;=GANT!$C$17,IF('Flujo de caja'!CC$3&lt;=GANT!$D$17,Costeo!$C$28/GANT!$B$17,0),0)</f>
        <v>0</v>
      </c>
      <c r="CD37" s="66">
        <f>IF(CD$3&gt;=GANT!$C$17,IF('Flujo de caja'!CD$3&lt;=GANT!$D$17,Costeo!$C$28/GANT!$B$17,0),0)</f>
        <v>0</v>
      </c>
      <c r="CE37" s="66">
        <f>IF(CE$3&gt;=GANT!$C$17,IF('Flujo de caja'!CE$3&lt;=GANT!$D$17,Costeo!$C$28/GANT!$B$17,0),0)</f>
        <v>0</v>
      </c>
      <c r="CF37" s="66">
        <f>IF(CF$3&gt;=GANT!$C$17,IF('Flujo de caja'!CF$3&lt;=GANT!$D$17,Costeo!$C$28/GANT!$B$17,0),0)</f>
        <v>0</v>
      </c>
      <c r="CG37" s="66">
        <f>IF(CG$3&gt;=GANT!$C$17,IF('Flujo de caja'!CG$3&lt;=GANT!$D$17,Costeo!$C$28/GANT!$B$17,0),0)</f>
        <v>0</v>
      </c>
      <c r="CH37" s="66">
        <f>IF(CH$3&gt;=GANT!$C$17,IF('Flujo de caja'!CH$3&lt;=GANT!$D$17,Costeo!$C$28/GANT!$B$17,0),0)</f>
        <v>0</v>
      </c>
      <c r="CI37" s="66">
        <f>IF(CI$3&gt;=GANT!$C$17,IF('Flujo de caja'!CI$3&lt;=GANT!$D$17,Costeo!$C$28/GANT!$B$17,0),0)</f>
        <v>0</v>
      </c>
      <c r="CJ37" s="66">
        <f>IF(CJ$3&gt;=GANT!$C$17,IF('Flujo de caja'!CJ$3&lt;=GANT!$D$17,Costeo!$C$28/GANT!$B$17,0),0)</f>
        <v>0</v>
      </c>
      <c r="CK37" s="66">
        <f>IF(CK$3&gt;=GANT!$C$17,IF('Flujo de caja'!CK$3&lt;=GANT!$D$17,Costeo!$C$28/GANT!$B$17,0),0)</f>
        <v>0</v>
      </c>
      <c r="CL37" s="66">
        <f>IF(CL$3&gt;=GANT!$C$17,IF('Flujo de caja'!CL$3&lt;=GANT!$D$17,Costeo!$C$28/GANT!$B$17,0),0)</f>
        <v>0</v>
      </c>
    </row>
    <row r="38" spans="1:90" x14ac:dyDescent="0.3">
      <c r="A38" s="193" t="s">
        <v>724</v>
      </c>
      <c r="B38" s="6" t="s">
        <v>22</v>
      </c>
      <c r="C38" s="72">
        <f t="shared" si="20"/>
        <v>24318</v>
      </c>
      <c r="D38" s="66">
        <f>IF(D$3&gt;=GANT!$C$18,IF('Flujo de caja'!D$3&lt;=GANT!$D$18,Costeo!$C$29/GANT!$B$18,0),0)</f>
        <v>0</v>
      </c>
      <c r="E38" s="66">
        <f>IF(E$3&gt;=GANT!$C$18,IF('Flujo de caja'!E$3&lt;=GANT!$D$18,Costeo!$C$29/GANT!$B$18,0),0)</f>
        <v>0</v>
      </c>
      <c r="F38" s="66">
        <f>IF(F$3&gt;=GANT!$C$18,IF('Flujo de caja'!F$3&lt;=GANT!$D$18,Costeo!$C$29/GANT!$B$18,0),0)</f>
        <v>0</v>
      </c>
      <c r="G38" s="66">
        <f>IF(G$3&gt;=GANT!$C$18,IF('Flujo de caja'!G$3&lt;=GANT!$D$18,Costeo!$C$29/GANT!$B$18,0),0)</f>
        <v>0</v>
      </c>
      <c r="H38" s="66">
        <f>IF(H$3&gt;=GANT!$C$18,IF('Flujo de caja'!H$3&lt;=GANT!$D$18,Costeo!$C$29/GANT!$B$18,0),0)</f>
        <v>0</v>
      </c>
      <c r="I38" s="66">
        <f>IF(I$3&gt;=GANT!$C$18,IF('Flujo de caja'!I$3&lt;=GANT!$D$18,Costeo!$C$29/GANT!$B$18,0),0)</f>
        <v>0</v>
      </c>
      <c r="J38" s="66">
        <f>IF(J$3&gt;=GANT!$C$18,IF('Flujo de caja'!J$3&lt;=GANT!$D$18,Costeo!$C$29/GANT!$B$18,0),0)</f>
        <v>0</v>
      </c>
      <c r="K38" s="66">
        <f>IF(K$3&gt;=GANT!$C$18,IF('Flujo de caja'!K$3&lt;=GANT!$D$18,Costeo!$C$29/GANT!$B$18,0),0)</f>
        <v>12159</v>
      </c>
      <c r="L38" s="66">
        <f>IF(L$3&gt;=GANT!$C$18,IF('Flujo de caja'!L$3&lt;=GANT!$D$18,Costeo!$C$29/GANT!$B$18,0),0)</f>
        <v>12159</v>
      </c>
      <c r="M38" s="66">
        <f>IF(M$3&gt;=GANT!$C$18,IF('Flujo de caja'!M$3&lt;=GANT!$D$18,Costeo!$C$29/GANT!$B$18,0),0)</f>
        <v>0</v>
      </c>
      <c r="N38" s="66">
        <f>IF(N$3&gt;=GANT!$C$18,IF('Flujo de caja'!N$3&lt;=GANT!$D$18,Costeo!$C$29/GANT!$B$18,0),0)</f>
        <v>0</v>
      </c>
      <c r="O38" s="66">
        <f>IF(O$3&gt;=GANT!$C$18,IF('Flujo de caja'!O$3&lt;=GANT!$D$18,Costeo!$C$29/GANT!$B$18,0),0)</f>
        <v>0</v>
      </c>
      <c r="P38" s="66">
        <f>IF(P$3&gt;=GANT!$C$18,IF('Flujo de caja'!P$3&lt;=GANT!$D$18,Costeo!$C$29/GANT!$B$18,0),0)</f>
        <v>0</v>
      </c>
      <c r="Q38" s="66">
        <f>IF(Q$3&gt;=GANT!$C$18,IF('Flujo de caja'!Q$3&lt;=GANT!$D$18,Costeo!$C$29/GANT!$B$18,0),0)</f>
        <v>0</v>
      </c>
      <c r="R38" s="66">
        <f>IF(R$3&gt;=GANT!$C$18,IF('Flujo de caja'!R$3&lt;=GANT!$D$18,Costeo!$C$29/GANT!$B$18,0),0)</f>
        <v>0</v>
      </c>
      <c r="S38" s="66">
        <f>IF(S$3&gt;=GANT!$C$18,IF('Flujo de caja'!S$3&lt;=GANT!$D$18,Costeo!$C$29/GANT!$B$18,0),0)</f>
        <v>0</v>
      </c>
      <c r="T38" s="66">
        <f>IF(T$3&gt;=GANT!$C$18,IF('Flujo de caja'!T$3&lt;=GANT!$D$18,Costeo!$C$29/GANT!$B$18,0),0)</f>
        <v>0</v>
      </c>
      <c r="U38" s="66">
        <f>IF(U$3&gt;=GANT!$C$18,IF('Flujo de caja'!U$3&lt;=GANT!$D$18,Costeo!$C$29/GANT!$B$18,0),0)</f>
        <v>0</v>
      </c>
      <c r="V38" s="66">
        <f>IF(V$3&gt;=GANT!$C$18,IF('Flujo de caja'!V$3&lt;=GANT!$D$18,Costeo!$C$29/GANT!$B$18,0),0)</f>
        <v>0</v>
      </c>
      <c r="W38" s="66">
        <f>IF(W$3&gt;=GANT!$C$18,IF('Flujo de caja'!W$3&lt;=GANT!$D$18,Costeo!$C$29/GANT!$B$18,0),0)</f>
        <v>0</v>
      </c>
      <c r="X38" s="66">
        <f>IF(X$3&gt;=GANT!$C$18,IF('Flujo de caja'!X$3&lt;=GANT!$D$18,Costeo!$C$29/GANT!$B$18,0),0)</f>
        <v>0</v>
      </c>
      <c r="Y38" s="66">
        <f>IF(Y$3&gt;=GANT!$C$18,IF('Flujo de caja'!Y$3&lt;=GANT!$D$18,Costeo!$C$29/GANT!$B$18,0),0)</f>
        <v>0</v>
      </c>
      <c r="Z38" s="66">
        <f>IF(Z$3&gt;=GANT!$C$18,IF('Flujo de caja'!Z$3&lt;=GANT!$D$18,Costeo!$C$29/GANT!$B$18,0),0)</f>
        <v>0</v>
      </c>
      <c r="AA38" s="66">
        <f>IF(AA$3&gt;=GANT!$C$18,IF('Flujo de caja'!AA$3&lt;=GANT!$D$18,Costeo!$C$29/GANT!$B$18,0),0)</f>
        <v>0</v>
      </c>
      <c r="AB38" s="66">
        <f>IF(AB$3&gt;=GANT!$C$18,IF('Flujo de caja'!AB$3&lt;=GANT!$D$18,Costeo!$C$29/GANT!$B$18,0),0)</f>
        <v>0</v>
      </c>
      <c r="AC38" s="66">
        <f>IF(AC$3&gt;=GANT!$C$18,IF('Flujo de caja'!AC$3&lt;=GANT!$D$18,Costeo!$C$29/GANT!$B$18,0),0)</f>
        <v>0</v>
      </c>
      <c r="AD38" s="66">
        <f>IF(AD$3&gt;=GANT!$C$18,IF('Flujo de caja'!AD$3&lt;=GANT!$D$18,Costeo!$C$29/GANT!$B$18,0),0)</f>
        <v>0</v>
      </c>
      <c r="AE38" s="66">
        <f>IF(AE$3&gt;=GANT!$C$18,IF('Flujo de caja'!AE$3&lt;=GANT!$D$18,Costeo!$C$29/GANT!$B$18,0),0)</f>
        <v>0</v>
      </c>
      <c r="AF38" s="66">
        <f>IF(AF$3&gt;=GANT!$C$18,IF('Flujo de caja'!AF$3&lt;=GANT!$D$18,Costeo!$C$29/GANT!$B$18,0),0)</f>
        <v>0</v>
      </c>
      <c r="AG38" s="66">
        <f>IF(AG$3&gt;=GANT!$C$18,IF('Flujo de caja'!AG$3&lt;=GANT!$D$18,Costeo!$C$29/GANT!$B$18,0),0)</f>
        <v>0</v>
      </c>
      <c r="AH38" s="66">
        <f>IF(AH$3&gt;=GANT!$C$18,IF('Flujo de caja'!AH$3&lt;=GANT!$D$18,Costeo!$C$29/GANT!$B$18,0),0)</f>
        <v>0</v>
      </c>
      <c r="AI38" s="66">
        <f>IF(AI$3&gt;=GANT!$C$18,IF('Flujo de caja'!AI$3&lt;=GANT!$D$18,Costeo!$C$29/GANT!$B$18,0),0)</f>
        <v>0</v>
      </c>
      <c r="AJ38" s="66">
        <f>IF(AJ$3&gt;=GANT!$C$18,IF('Flujo de caja'!AJ$3&lt;=GANT!$D$18,Costeo!$C$29/GANT!$B$18,0),0)</f>
        <v>0</v>
      </c>
      <c r="AK38" s="66">
        <f>IF(AK$3&gt;=GANT!$C$18,IF('Flujo de caja'!AK$3&lt;=GANT!$D$18,Costeo!$C$29/GANT!$B$18,0),0)</f>
        <v>0</v>
      </c>
      <c r="AL38" s="66">
        <f>IF(AL$3&gt;=GANT!$C$18,IF('Flujo de caja'!AL$3&lt;=GANT!$D$18,Costeo!$C$29/GANT!$B$18,0),0)</f>
        <v>0</v>
      </c>
      <c r="AM38" s="66">
        <f>IF(AM$3&gt;=GANT!$C$18,IF('Flujo de caja'!AM$3&lt;=GANT!$D$18,Costeo!$C$29/GANT!$B$18,0),0)</f>
        <v>0</v>
      </c>
      <c r="AN38" s="66">
        <f>IF(AN$3&gt;=GANT!$C$18,IF('Flujo de caja'!AN$3&lt;=GANT!$D$18,Costeo!$C$29/GANT!$B$18,0),0)</f>
        <v>0</v>
      </c>
      <c r="AO38" s="66">
        <f>IF(AO$3&gt;=GANT!$C$18,IF('Flujo de caja'!AO$3&lt;=GANT!$D$18,Costeo!$C$29/GANT!$B$18,0),0)</f>
        <v>0</v>
      </c>
      <c r="AP38" s="66">
        <f>IF(AP$3&gt;=GANT!$C$18,IF('Flujo de caja'!AP$3&lt;=GANT!$D$18,Costeo!$C$29/GANT!$B$18,0),0)</f>
        <v>0</v>
      </c>
      <c r="AQ38" s="66">
        <f>IF(AQ$3&gt;=GANT!$C$18,IF('Flujo de caja'!AQ$3&lt;=GANT!$D$18,Costeo!$C$29/GANT!$B$18,0),0)</f>
        <v>0</v>
      </c>
      <c r="AR38" s="66">
        <f>IF(AR$3&gt;=GANT!$C$18,IF('Flujo de caja'!AR$3&lt;=GANT!$D$18,Costeo!$C$29/GANT!$B$18,0),0)</f>
        <v>0</v>
      </c>
      <c r="AS38" s="66">
        <f>IF(AS$3&gt;=GANT!$C$18,IF('Flujo de caja'!AS$3&lt;=GANT!$D$18,Costeo!$C$29/GANT!$B$18,0),0)</f>
        <v>0</v>
      </c>
      <c r="AT38" s="66">
        <f>IF(AT$3&gt;=GANT!$C$18,IF('Flujo de caja'!AT$3&lt;=GANT!$D$18,Costeo!$C$29/GANT!$B$18,0),0)</f>
        <v>0</v>
      </c>
      <c r="AU38" s="66">
        <f>IF(AU$3&gt;=GANT!$C$18,IF('Flujo de caja'!AU$3&lt;=GANT!$D$18,Costeo!$C$29/GANT!$B$18,0),0)</f>
        <v>0</v>
      </c>
      <c r="AV38" s="66">
        <f>IF(AV$3&gt;=GANT!$C$18,IF('Flujo de caja'!AV$3&lt;=GANT!$D$18,Costeo!$C$29/GANT!$B$18,0),0)</f>
        <v>0</v>
      </c>
      <c r="AW38" s="66">
        <f>IF(AW$3&gt;=GANT!$C$18,IF('Flujo de caja'!AW$3&lt;=GANT!$D$18,Costeo!$C$29/GANT!$B$18,0),0)</f>
        <v>0</v>
      </c>
      <c r="AX38" s="66">
        <f>IF(AX$3&gt;=GANT!$C$18,IF('Flujo de caja'!AX$3&lt;=GANT!$D$18,Costeo!$C$29/GANT!$B$18,0),0)</f>
        <v>0</v>
      </c>
      <c r="AY38" s="66">
        <f>IF(AY$3&gt;=GANT!$C$18,IF('Flujo de caja'!AY$3&lt;=GANT!$D$18,Costeo!$C$29/GANT!$B$18,0),0)</f>
        <v>0</v>
      </c>
      <c r="AZ38" s="66">
        <f>IF(AZ$3&gt;=GANT!$C$18,IF('Flujo de caja'!AZ$3&lt;=GANT!$D$18,Costeo!$C$29/GANT!$B$18,0),0)</f>
        <v>0</v>
      </c>
      <c r="BA38" s="66">
        <f>IF(BA$3&gt;=GANT!$C$18,IF('Flujo de caja'!BA$3&lt;=GANT!$D$18,Costeo!$C$29/GANT!$B$18,0),0)</f>
        <v>0</v>
      </c>
      <c r="BB38" s="66">
        <f>IF(BB$3&gt;=GANT!$C$18,IF('Flujo de caja'!BB$3&lt;=GANT!$D$18,Costeo!$C$29/GANT!$B$18,0),0)</f>
        <v>0</v>
      </c>
      <c r="BC38" s="66">
        <f>IF(BC$3&gt;=GANT!$C$18,IF('Flujo de caja'!BC$3&lt;=GANT!$D$18,Costeo!$C$29/GANT!$B$18,0),0)</f>
        <v>0</v>
      </c>
      <c r="BD38" s="66">
        <f>IF(BD$3&gt;=GANT!$C$18,IF('Flujo de caja'!BD$3&lt;=GANT!$D$18,Costeo!$C$29/GANT!$B$18,0),0)</f>
        <v>0</v>
      </c>
      <c r="BE38" s="66">
        <f>IF(BE$3&gt;=GANT!$C$18,IF('Flujo de caja'!BE$3&lt;=GANT!$D$18,Costeo!$C$29/GANT!$B$18,0),0)</f>
        <v>0</v>
      </c>
      <c r="BF38" s="66">
        <f>IF(BF$3&gt;=GANT!$C$18,IF('Flujo de caja'!BF$3&lt;=GANT!$D$18,Costeo!$C$29/GANT!$B$18,0),0)</f>
        <v>0</v>
      </c>
      <c r="BG38" s="66">
        <f>IF(BG$3&gt;=GANT!$C$18,IF('Flujo de caja'!BG$3&lt;=GANT!$D$18,Costeo!$C$29/GANT!$B$18,0),0)</f>
        <v>0</v>
      </c>
      <c r="BH38" s="66">
        <f>IF(BH$3&gt;=GANT!$C$18,IF('Flujo de caja'!BH$3&lt;=GANT!$D$18,Costeo!$C$29/GANT!$B$18,0),0)</f>
        <v>0</v>
      </c>
      <c r="BI38" s="66">
        <f>IF(BI$3&gt;=GANT!$C$18,IF('Flujo de caja'!BI$3&lt;=GANT!$D$18,Costeo!$C$29/GANT!$B$18,0),0)</f>
        <v>0</v>
      </c>
      <c r="BJ38" s="66">
        <f>IF(BJ$3&gt;=GANT!$C$18,IF('Flujo de caja'!BJ$3&lt;=GANT!$D$18,Costeo!$C$29/GANT!$B$18,0),0)</f>
        <v>0</v>
      </c>
      <c r="BK38" s="66">
        <f>IF(BK$3&gt;=GANT!$C$18,IF('Flujo de caja'!BK$3&lt;=GANT!$D$18,Costeo!$C$29/GANT!$B$18,0),0)</f>
        <v>0</v>
      </c>
      <c r="BL38" s="66">
        <f>IF(BL$3&gt;=GANT!$C$18,IF('Flujo de caja'!BL$3&lt;=GANT!$D$18,Costeo!$C$29/GANT!$B$18,0),0)</f>
        <v>0</v>
      </c>
      <c r="BM38" s="66">
        <f>IF(BM$3&gt;=GANT!$C$18,IF('Flujo de caja'!BM$3&lt;=GANT!$D$18,Costeo!$C$29/GANT!$B$18,0),0)</f>
        <v>0</v>
      </c>
      <c r="BN38" s="66">
        <f>IF(BN$3&gt;=GANT!$C$18,IF('Flujo de caja'!BN$3&lt;=GANT!$D$18,Costeo!$C$29/GANT!$B$18,0),0)</f>
        <v>0</v>
      </c>
      <c r="BO38" s="66">
        <f>IF(BO$3&gt;=GANT!$C$18,IF('Flujo de caja'!BO$3&lt;=GANT!$D$18,Costeo!$C$29/GANT!$B$18,0),0)</f>
        <v>0</v>
      </c>
      <c r="BP38" s="66">
        <f>IF(BP$3&gt;=GANT!$C$18,IF('Flujo de caja'!BP$3&lt;=GANT!$D$18,Costeo!$C$29/GANT!$B$18,0),0)</f>
        <v>0</v>
      </c>
      <c r="BQ38" s="66">
        <f>IF(BQ$3&gt;=GANT!$C$18,IF('Flujo de caja'!BQ$3&lt;=GANT!$D$18,Costeo!$C$29/GANT!$B$18,0),0)</f>
        <v>0</v>
      </c>
      <c r="BR38" s="66">
        <f>IF(BR$3&gt;=GANT!$C$18,IF('Flujo de caja'!BR$3&lt;=GANT!$D$18,Costeo!$C$29/GANT!$B$18,0),0)</f>
        <v>0</v>
      </c>
      <c r="BS38" s="66">
        <f>IF(BS$3&gt;=GANT!$C$18,IF('Flujo de caja'!BS$3&lt;=GANT!$D$18,Costeo!$C$29/GANT!$B$18,0),0)</f>
        <v>0</v>
      </c>
      <c r="BT38" s="66">
        <f>IF(BT$3&gt;=GANT!$C$18,IF('Flujo de caja'!BT$3&lt;=GANT!$D$18,Costeo!$C$29/GANT!$B$18,0),0)</f>
        <v>0</v>
      </c>
      <c r="BU38" s="66">
        <f>IF(BU$3&gt;=GANT!$C$18,IF('Flujo de caja'!BU$3&lt;=GANT!$D$18,Costeo!$C$29/GANT!$B$18,0),0)</f>
        <v>0</v>
      </c>
      <c r="BV38" s="66">
        <f>IF(BV$3&gt;=GANT!$C$18,IF('Flujo de caja'!BV$3&lt;=GANT!$D$18,Costeo!$C$29/GANT!$B$18,0),0)</f>
        <v>0</v>
      </c>
      <c r="BW38" s="66">
        <f>IF(BW$3&gt;=GANT!$C$18,IF('Flujo de caja'!BW$3&lt;=GANT!$D$18,Costeo!$C$29/GANT!$B$18,0),0)</f>
        <v>0</v>
      </c>
      <c r="BX38" s="66">
        <f>IF(BX$3&gt;=GANT!$C$18,IF('Flujo de caja'!BX$3&lt;=GANT!$D$18,Costeo!$C$29/GANT!$B$18,0),0)</f>
        <v>0</v>
      </c>
      <c r="BY38" s="66">
        <f>IF(BY$3&gt;=GANT!$C$18,IF('Flujo de caja'!BY$3&lt;=GANT!$D$18,Costeo!$C$29/GANT!$B$18,0),0)</f>
        <v>0</v>
      </c>
      <c r="BZ38" s="66">
        <f>IF(BZ$3&gt;=GANT!$C$18,IF('Flujo de caja'!BZ$3&lt;=GANT!$D$18,Costeo!$C$29/GANT!$B$18,0),0)</f>
        <v>0</v>
      </c>
      <c r="CA38" s="66">
        <f>IF(CA$3&gt;=GANT!$C$18,IF('Flujo de caja'!CA$3&lt;=GANT!$D$18,Costeo!$C$29/GANT!$B$18,0),0)</f>
        <v>0</v>
      </c>
      <c r="CB38" s="66">
        <f>IF(CB$3&gt;=GANT!$C$18,IF('Flujo de caja'!CB$3&lt;=GANT!$D$18,Costeo!$C$29/GANT!$B$18,0),0)</f>
        <v>0</v>
      </c>
      <c r="CC38" s="66">
        <f>IF(CC$3&gt;=GANT!$C$18,IF('Flujo de caja'!CC$3&lt;=GANT!$D$18,Costeo!$C$29/GANT!$B$18,0),0)</f>
        <v>0</v>
      </c>
      <c r="CD38" s="66">
        <f>IF(CD$3&gt;=GANT!$C$18,IF('Flujo de caja'!CD$3&lt;=GANT!$D$18,Costeo!$C$29/GANT!$B$18,0),0)</f>
        <v>0</v>
      </c>
      <c r="CE38" s="66">
        <f>IF(CE$3&gt;=GANT!$C$18,IF('Flujo de caja'!CE$3&lt;=GANT!$D$18,Costeo!$C$29/GANT!$B$18,0),0)</f>
        <v>0</v>
      </c>
      <c r="CF38" s="66">
        <f>IF(CF$3&gt;=GANT!$C$18,IF('Flujo de caja'!CF$3&lt;=GANT!$D$18,Costeo!$C$29/GANT!$B$18,0),0)</f>
        <v>0</v>
      </c>
      <c r="CG38" s="66">
        <f>IF(CG$3&gt;=GANT!$C$18,IF('Flujo de caja'!CG$3&lt;=GANT!$D$18,Costeo!$C$29/GANT!$B$18,0),0)</f>
        <v>0</v>
      </c>
      <c r="CH38" s="66">
        <f>IF(CH$3&gt;=GANT!$C$18,IF('Flujo de caja'!CH$3&lt;=GANT!$D$18,Costeo!$C$29/GANT!$B$18,0),0)</f>
        <v>0</v>
      </c>
      <c r="CI38" s="66">
        <f>IF(CI$3&gt;=GANT!$C$18,IF('Flujo de caja'!CI$3&lt;=GANT!$D$18,Costeo!$C$29/GANT!$B$18,0),0)</f>
        <v>0</v>
      </c>
      <c r="CJ38" s="66">
        <f>IF(CJ$3&gt;=GANT!$C$18,IF('Flujo de caja'!CJ$3&lt;=GANT!$D$18,Costeo!$C$29/GANT!$B$18,0),0)</f>
        <v>0</v>
      </c>
      <c r="CK38" s="66">
        <f>IF(CK$3&gt;=GANT!$C$18,IF('Flujo de caja'!CK$3&lt;=GANT!$D$18,Costeo!$C$29/GANT!$B$18,0),0)</f>
        <v>0</v>
      </c>
      <c r="CL38" s="66">
        <f>IF(CL$3&gt;=GANT!$C$18,IF('Flujo de caja'!CL$3&lt;=GANT!$D$18,Costeo!$C$29/GANT!$B$18,0),0)</f>
        <v>0</v>
      </c>
    </row>
    <row r="39" spans="1:90" x14ac:dyDescent="0.3">
      <c r="A39" s="193" t="s">
        <v>101</v>
      </c>
      <c r="B39" s="6" t="s">
        <v>22</v>
      </c>
      <c r="C39" s="72">
        <f t="shared" si="20"/>
        <v>286780.50304943108</v>
      </c>
      <c r="D39" s="66">
        <f>IF(D$3&gt;=GANT!$C$19,IF('Flujo de caja'!D$3&lt;=GANT!$D$19,Costeo!$C$30/GANT!$B$19,0),0)</f>
        <v>0</v>
      </c>
      <c r="E39" s="66">
        <f>IF(E$3&gt;=GANT!$C$19,IF('Flujo de caja'!E$3&lt;=GANT!$D$19,Costeo!$C$30/GANT!$B$19,0),0)</f>
        <v>0</v>
      </c>
      <c r="F39" s="66">
        <f>IF(F$3&gt;=GANT!$C$19,IF('Flujo de caja'!F$3&lt;=GANT!$D$19,Costeo!$C$30/GANT!$B$19,0),0)</f>
        <v>0</v>
      </c>
      <c r="G39" s="66">
        <f>IF(G$3&gt;=GANT!$C$19,IF('Flujo de caja'!G$3&lt;=GANT!$D$19,Costeo!$C$30/GANT!$B$19,0),0)</f>
        <v>0</v>
      </c>
      <c r="H39" s="66">
        <f>IF(H$3&gt;=GANT!$C$19,IF('Flujo de caja'!H$3&lt;=GANT!$D$19,Costeo!$C$30/GANT!$B$19,0),0)</f>
        <v>0</v>
      </c>
      <c r="I39" s="66">
        <f>IF(I$3&gt;=GANT!$C$19,IF('Flujo de caja'!I$3&lt;=GANT!$D$19,Costeo!$C$30/GANT!$B$19,0),0)</f>
        <v>0</v>
      </c>
      <c r="J39" s="66">
        <f>IF(J$3&gt;=GANT!$C$19,IF('Flujo de caja'!J$3&lt;=GANT!$D$19,Costeo!$C$30/GANT!$B$19,0),0)</f>
        <v>0</v>
      </c>
      <c r="K39" s="66">
        <f>IF(K$3&gt;=GANT!$C$19,IF('Flujo de caja'!K$3&lt;=GANT!$D$19,Costeo!$C$30/GANT!$B$19,0),0)</f>
        <v>0</v>
      </c>
      <c r="L39" s="66">
        <f>IF(L$3&gt;=GANT!$C$19,IF('Flujo de caja'!L$3&lt;=GANT!$D$19,Costeo!$C$30/GANT!$B$19,0),0)</f>
        <v>0</v>
      </c>
      <c r="M39" s="66">
        <f>IF(M$3&gt;=GANT!$C$19,IF('Flujo de caja'!M$3&lt;=GANT!$D$19,Costeo!$C$30/GANT!$B$19,0),0)</f>
        <v>95593.501016477021</v>
      </c>
      <c r="N39" s="66">
        <f>IF(N$3&gt;=GANT!$C$19,IF('Flujo de caja'!N$3&lt;=GANT!$D$19,Costeo!$C$30/GANT!$B$19,0),0)</f>
        <v>95593.501016477021</v>
      </c>
      <c r="O39" s="66">
        <f>IF(O$3&gt;=GANT!$C$19,IF('Flujo de caja'!O$3&lt;=GANT!$D$19,Costeo!$C$30/GANT!$B$19,0),0)</f>
        <v>95593.501016477021</v>
      </c>
      <c r="P39" s="66">
        <f>IF(P$3&gt;=GANT!$C$19,IF('Flujo de caja'!P$3&lt;=GANT!$D$19,Costeo!$C$30/GANT!$B$19,0),0)</f>
        <v>0</v>
      </c>
      <c r="Q39" s="66">
        <f>IF(Q$3&gt;=GANT!$C$19,IF('Flujo de caja'!Q$3&lt;=GANT!$D$19,Costeo!$C$30/GANT!$B$19,0),0)</f>
        <v>0</v>
      </c>
      <c r="R39" s="66">
        <f>IF(R$3&gt;=GANT!$C$19,IF('Flujo de caja'!R$3&lt;=GANT!$D$19,Costeo!$C$30/GANT!$B$19,0),0)</f>
        <v>0</v>
      </c>
      <c r="S39" s="66">
        <f>IF(S$3&gt;=GANT!$C$19,IF('Flujo de caja'!S$3&lt;=GANT!$D$19,Costeo!$C$30/GANT!$B$19,0),0)</f>
        <v>0</v>
      </c>
      <c r="T39" s="66">
        <f>IF(T$3&gt;=GANT!$C$19,IF('Flujo de caja'!T$3&lt;=GANT!$D$19,Costeo!$C$30/GANT!$B$19,0),0)</f>
        <v>0</v>
      </c>
      <c r="U39" s="66">
        <f>IF(U$3&gt;=GANT!$C$19,IF('Flujo de caja'!U$3&lt;=GANT!$D$19,Costeo!$C$30/GANT!$B$19,0),0)</f>
        <v>0</v>
      </c>
      <c r="V39" s="66">
        <f>IF(V$3&gt;=GANT!$C$19,IF('Flujo de caja'!V$3&lt;=GANT!$D$19,Costeo!$C$30/GANT!$B$19,0),0)</f>
        <v>0</v>
      </c>
      <c r="W39" s="66">
        <f>IF(W$3&gt;=GANT!$C$19,IF('Flujo de caja'!W$3&lt;=GANT!$D$19,Costeo!$C$30/GANT!$B$19,0),0)</f>
        <v>0</v>
      </c>
      <c r="X39" s="66">
        <f>IF(X$3&gt;=GANT!$C$19,IF('Flujo de caja'!X$3&lt;=GANT!$D$19,Costeo!$C$30/GANT!$B$19,0),0)</f>
        <v>0</v>
      </c>
      <c r="Y39" s="66">
        <f>IF(Y$3&gt;=GANT!$C$19,IF('Flujo de caja'!Y$3&lt;=GANT!$D$19,Costeo!$C$30/GANT!$B$19,0),0)</f>
        <v>0</v>
      </c>
      <c r="Z39" s="66">
        <f>IF(Z$3&gt;=GANT!$C$19,IF('Flujo de caja'!Z$3&lt;=GANT!$D$19,Costeo!$C$30/GANT!$B$19,0),0)</f>
        <v>0</v>
      </c>
      <c r="AA39" s="66">
        <f>IF(AA$3&gt;=GANT!$C$19,IF('Flujo de caja'!AA$3&lt;=GANT!$D$19,Costeo!$C$30/GANT!$B$19,0),0)</f>
        <v>0</v>
      </c>
      <c r="AB39" s="66">
        <f>IF(AB$3&gt;=GANT!$C$19,IF('Flujo de caja'!AB$3&lt;=GANT!$D$19,Costeo!$C$30/GANT!$B$19,0),0)</f>
        <v>0</v>
      </c>
      <c r="AC39" s="66">
        <f>IF(AC$3&gt;=GANT!$C$19,IF('Flujo de caja'!AC$3&lt;=GANT!$D$19,Costeo!$C$30/GANT!$B$19,0),0)</f>
        <v>0</v>
      </c>
      <c r="AD39" s="66">
        <f>IF(AD$3&gt;=GANT!$C$19,IF('Flujo de caja'!AD$3&lt;=GANT!$D$19,Costeo!$C$30/GANT!$B$19,0),0)</f>
        <v>0</v>
      </c>
      <c r="AE39" s="66">
        <f>IF(AE$3&gt;=GANT!$C$19,IF('Flujo de caja'!AE$3&lt;=GANT!$D$19,Costeo!$C$30/GANT!$B$19,0),0)</f>
        <v>0</v>
      </c>
      <c r="AF39" s="66">
        <f>IF(AF$3&gt;=GANT!$C$19,IF('Flujo de caja'!AF$3&lt;=GANT!$D$19,Costeo!$C$30/GANT!$B$19,0),0)</f>
        <v>0</v>
      </c>
      <c r="AG39" s="66">
        <f>IF(AG$3&gt;=GANT!$C$19,IF('Flujo de caja'!AG$3&lt;=GANT!$D$19,Costeo!$C$30/GANT!$B$19,0),0)</f>
        <v>0</v>
      </c>
      <c r="AH39" s="66">
        <f>IF(AH$3&gt;=GANT!$C$19,IF('Flujo de caja'!AH$3&lt;=GANT!$D$19,Costeo!$C$30/GANT!$B$19,0),0)</f>
        <v>0</v>
      </c>
      <c r="AI39" s="66">
        <f>IF(AI$3&gt;=GANT!$C$19,IF('Flujo de caja'!AI$3&lt;=GANT!$D$19,Costeo!$C$30/GANT!$B$19,0),0)</f>
        <v>0</v>
      </c>
      <c r="AJ39" s="66">
        <f>IF(AJ$3&gt;=GANT!$C$19,IF('Flujo de caja'!AJ$3&lt;=GANT!$D$19,Costeo!$C$30/GANT!$B$19,0),0)</f>
        <v>0</v>
      </c>
      <c r="AK39" s="66">
        <f>IF(AK$3&gt;=GANT!$C$19,IF('Flujo de caja'!AK$3&lt;=GANT!$D$19,Costeo!$C$30/GANT!$B$19,0),0)</f>
        <v>0</v>
      </c>
      <c r="AL39" s="66">
        <f>IF(AL$3&gt;=GANT!$C$19,IF('Flujo de caja'!AL$3&lt;=GANT!$D$19,Costeo!$C$30/GANT!$B$19,0),0)</f>
        <v>0</v>
      </c>
      <c r="AM39" s="66">
        <f>IF(AM$3&gt;=GANT!$C$19,IF('Flujo de caja'!AM$3&lt;=GANT!$D$19,Costeo!$C$30/GANT!$B$19,0),0)</f>
        <v>0</v>
      </c>
      <c r="AN39" s="66">
        <f>IF(AN$3&gt;=GANT!$C$19,IF('Flujo de caja'!AN$3&lt;=GANT!$D$19,Costeo!$C$30/GANT!$B$19,0),0)</f>
        <v>0</v>
      </c>
      <c r="AO39" s="66">
        <f>IF(AO$3&gt;=GANT!$C$19,IF('Flujo de caja'!AO$3&lt;=GANT!$D$19,Costeo!$C$30/GANT!$B$19,0),0)</f>
        <v>0</v>
      </c>
      <c r="AP39" s="66">
        <f>IF(AP$3&gt;=GANT!$C$19,IF('Flujo de caja'!AP$3&lt;=GANT!$D$19,Costeo!$C$30/GANT!$B$19,0),0)</f>
        <v>0</v>
      </c>
      <c r="AQ39" s="66">
        <f>IF(AQ$3&gt;=GANT!$C$19,IF('Flujo de caja'!AQ$3&lt;=GANT!$D$19,Costeo!$C$30/GANT!$B$19,0),0)</f>
        <v>0</v>
      </c>
      <c r="AR39" s="66">
        <f>IF(AR$3&gt;=GANT!$C$19,IF('Flujo de caja'!AR$3&lt;=GANT!$D$19,Costeo!$C$30/GANT!$B$19,0),0)</f>
        <v>0</v>
      </c>
      <c r="AS39" s="66">
        <f>IF(AS$3&gt;=GANT!$C$19,IF('Flujo de caja'!AS$3&lt;=GANT!$D$19,Costeo!$C$30/GANT!$B$19,0),0)</f>
        <v>0</v>
      </c>
      <c r="AT39" s="66">
        <f>IF(AT$3&gt;=GANT!$C$19,IF('Flujo de caja'!AT$3&lt;=GANT!$D$19,Costeo!$C$30/GANT!$B$19,0),0)</f>
        <v>0</v>
      </c>
      <c r="AU39" s="66">
        <f>IF(AU$3&gt;=GANT!$C$19,IF('Flujo de caja'!AU$3&lt;=GANT!$D$19,Costeo!$C$30/GANT!$B$19,0),0)</f>
        <v>0</v>
      </c>
      <c r="AV39" s="66">
        <f>IF(AV$3&gt;=GANT!$C$19,IF('Flujo de caja'!AV$3&lt;=GANT!$D$19,Costeo!$C$30/GANT!$B$19,0),0)</f>
        <v>0</v>
      </c>
      <c r="AW39" s="66">
        <f>IF(AW$3&gt;=GANT!$C$19,IF('Flujo de caja'!AW$3&lt;=GANT!$D$19,Costeo!$C$30/GANT!$B$19,0),0)</f>
        <v>0</v>
      </c>
      <c r="AX39" s="66">
        <f>IF(AX$3&gt;=GANT!$C$19,IF('Flujo de caja'!AX$3&lt;=GANT!$D$19,Costeo!$C$30/GANT!$B$19,0),0)</f>
        <v>0</v>
      </c>
      <c r="AY39" s="66">
        <f>IF(AY$3&gt;=GANT!$C$19,IF('Flujo de caja'!AY$3&lt;=GANT!$D$19,Costeo!$C$30/GANT!$B$19,0),0)</f>
        <v>0</v>
      </c>
      <c r="AZ39" s="66">
        <f>IF(AZ$3&gt;=GANT!$C$19,IF('Flujo de caja'!AZ$3&lt;=GANT!$D$19,Costeo!$C$30/GANT!$B$19,0),0)</f>
        <v>0</v>
      </c>
      <c r="BA39" s="66">
        <f>IF(BA$3&gt;=GANT!$C$19,IF('Flujo de caja'!BA$3&lt;=GANT!$D$19,Costeo!$C$30/GANT!$B$19,0),0)</f>
        <v>0</v>
      </c>
      <c r="BB39" s="66">
        <f>IF(BB$3&gt;=GANT!$C$19,IF('Flujo de caja'!BB$3&lt;=GANT!$D$19,Costeo!$C$30/GANT!$B$19,0),0)</f>
        <v>0</v>
      </c>
      <c r="BC39" s="66">
        <f>IF(BC$3&gt;=GANT!$C$19,IF('Flujo de caja'!BC$3&lt;=GANT!$D$19,Costeo!$C$30/GANT!$B$19,0),0)</f>
        <v>0</v>
      </c>
      <c r="BD39" s="66">
        <f>IF(BD$3&gt;=GANT!$C$19,IF('Flujo de caja'!BD$3&lt;=GANT!$D$19,Costeo!$C$30/GANT!$B$19,0),0)</f>
        <v>0</v>
      </c>
      <c r="BE39" s="66">
        <f>IF(BE$3&gt;=GANT!$C$19,IF('Flujo de caja'!BE$3&lt;=GANT!$D$19,Costeo!$C$30/GANT!$B$19,0),0)</f>
        <v>0</v>
      </c>
      <c r="BF39" s="66">
        <f>IF(BF$3&gt;=GANT!$C$19,IF('Flujo de caja'!BF$3&lt;=GANT!$D$19,Costeo!$C$30/GANT!$B$19,0),0)</f>
        <v>0</v>
      </c>
      <c r="BG39" s="66">
        <f>IF(BG$3&gt;=GANT!$C$19,IF('Flujo de caja'!BG$3&lt;=GANT!$D$19,Costeo!$C$30/GANT!$B$19,0),0)</f>
        <v>0</v>
      </c>
      <c r="BH39" s="66">
        <f>IF(BH$3&gt;=GANT!$C$19,IF('Flujo de caja'!BH$3&lt;=GANT!$D$19,Costeo!$C$30/GANT!$B$19,0),0)</f>
        <v>0</v>
      </c>
      <c r="BI39" s="66">
        <f>IF(BI$3&gt;=GANT!$C$19,IF('Flujo de caja'!BI$3&lt;=GANT!$D$19,Costeo!$C$30/GANT!$B$19,0),0)</f>
        <v>0</v>
      </c>
      <c r="BJ39" s="66">
        <f>IF(BJ$3&gt;=GANT!$C$19,IF('Flujo de caja'!BJ$3&lt;=GANT!$D$19,Costeo!$C$30/GANT!$B$19,0),0)</f>
        <v>0</v>
      </c>
      <c r="BK39" s="66">
        <f>IF(BK$3&gt;=GANT!$C$19,IF('Flujo de caja'!BK$3&lt;=GANT!$D$19,Costeo!$C$30/GANT!$B$19,0),0)</f>
        <v>0</v>
      </c>
      <c r="BL39" s="66">
        <f>IF(BL$3&gt;=GANT!$C$19,IF('Flujo de caja'!BL$3&lt;=GANT!$D$19,Costeo!$C$30/GANT!$B$19,0),0)</f>
        <v>0</v>
      </c>
      <c r="BM39" s="66">
        <f>IF(BM$3&gt;=GANT!$C$19,IF('Flujo de caja'!BM$3&lt;=GANT!$D$19,Costeo!$C$30/GANT!$B$19,0),0)</f>
        <v>0</v>
      </c>
      <c r="BN39" s="66">
        <f>IF(BN$3&gt;=GANT!$C$19,IF('Flujo de caja'!BN$3&lt;=GANT!$D$19,Costeo!$C$30/GANT!$B$19,0),0)</f>
        <v>0</v>
      </c>
      <c r="BO39" s="66">
        <f>IF(BO$3&gt;=GANT!$C$19,IF('Flujo de caja'!BO$3&lt;=GANT!$D$19,Costeo!$C$30/GANT!$B$19,0),0)</f>
        <v>0</v>
      </c>
      <c r="BP39" s="66">
        <f>IF(BP$3&gt;=GANT!$C$19,IF('Flujo de caja'!BP$3&lt;=GANT!$D$19,Costeo!$C$30/GANT!$B$19,0),0)</f>
        <v>0</v>
      </c>
      <c r="BQ39" s="66">
        <f>IF(BQ$3&gt;=GANT!$C$19,IF('Flujo de caja'!BQ$3&lt;=GANT!$D$19,Costeo!$C$30/GANT!$B$19,0),0)</f>
        <v>0</v>
      </c>
      <c r="BR39" s="66">
        <f>IF(BR$3&gt;=GANT!$C$19,IF('Flujo de caja'!BR$3&lt;=GANT!$D$19,Costeo!$C$30/GANT!$B$19,0),0)</f>
        <v>0</v>
      </c>
      <c r="BS39" s="66">
        <f>IF(BS$3&gt;=GANT!$C$19,IF('Flujo de caja'!BS$3&lt;=GANT!$D$19,Costeo!$C$30/GANT!$B$19,0),0)</f>
        <v>0</v>
      </c>
      <c r="BT39" s="66">
        <f>IF(BT$3&gt;=GANT!$C$19,IF('Flujo de caja'!BT$3&lt;=GANT!$D$19,Costeo!$C$30/GANT!$B$19,0),0)</f>
        <v>0</v>
      </c>
      <c r="BU39" s="66">
        <f>IF(BU$3&gt;=GANT!$C$19,IF('Flujo de caja'!BU$3&lt;=GANT!$D$19,Costeo!$C$30/GANT!$B$19,0),0)</f>
        <v>0</v>
      </c>
      <c r="BV39" s="66">
        <f>IF(BV$3&gt;=GANT!$C$19,IF('Flujo de caja'!BV$3&lt;=GANT!$D$19,Costeo!$C$30/GANT!$B$19,0),0)</f>
        <v>0</v>
      </c>
      <c r="BW39" s="66">
        <f>IF(BW$3&gt;=GANT!$C$19,IF('Flujo de caja'!BW$3&lt;=GANT!$D$19,Costeo!$C$30/GANT!$B$19,0),0)</f>
        <v>0</v>
      </c>
      <c r="BX39" s="66">
        <f>IF(BX$3&gt;=GANT!$C$19,IF('Flujo de caja'!BX$3&lt;=GANT!$D$19,Costeo!$C$30/GANT!$B$19,0),0)</f>
        <v>0</v>
      </c>
      <c r="BY39" s="66">
        <f>IF(BY$3&gt;=GANT!$C$19,IF('Flujo de caja'!BY$3&lt;=GANT!$D$19,Costeo!$C$30/GANT!$B$19,0),0)</f>
        <v>0</v>
      </c>
      <c r="BZ39" s="66">
        <f>IF(BZ$3&gt;=GANT!$C$19,IF('Flujo de caja'!BZ$3&lt;=GANT!$D$19,Costeo!$C$30/GANT!$B$19,0),0)</f>
        <v>0</v>
      </c>
      <c r="CA39" s="66">
        <f>IF(CA$3&gt;=GANT!$C$19,IF('Flujo de caja'!CA$3&lt;=GANT!$D$19,Costeo!$C$30/GANT!$B$19,0),0)</f>
        <v>0</v>
      </c>
      <c r="CB39" s="66">
        <f>IF(CB$3&gt;=GANT!$C$19,IF('Flujo de caja'!CB$3&lt;=GANT!$D$19,Costeo!$C$30/GANT!$B$19,0),0)</f>
        <v>0</v>
      </c>
      <c r="CC39" s="66">
        <f>IF(CC$3&gt;=GANT!$C$19,IF('Flujo de caja'!CC$3&lt;=GANT!$D$19,Costeo!$C$30/GANT!$B$19,0),0)</f>
        <v>0</v>
      </c>
      <c r="CD39" s="66">
        <f>IF(CD$3&gt;=GANT!$C$19,IF('Flujo de caja'!CD$3&lt;=GANT!$D$19,Costeo!$C$30/GANT!$B$19,0),0)</f>
        <v>0</v>
      </c>
      <c r="CE39" s="66">
        <f>IF(CE$3&gt;=GANT!$C$19,IF('Flujo de caja'!CE$3&lt;=GANT!$D$19,Costeo!$C$30/GANT!$B$19,0),0)</f>
        <v>0</v>
      </c>
      <c r="CF39" s="66">
        <f>IF(CF$3&gt;=GANT!$C$19,IF('Flujo de caja'!CF$3&lt;=GANT!$D$19,Costeo!$C$30/GANT!$B$19,0),0)</f>
        <v>0</v>
      </c>
      <c r="CG39" s="66">
        <f>IF(CG$3&gt;=GANT!$C$19,IF('Flujo de caja'!CG$3&lt;=GANT!$D$19,Costeo!$C$30/GANT!$B$19,0),0)</f>
        <v>0</v>
      </c>
      <c r="CH39" s="66">
        <f>IF(CH$3&gt;=GANT!$C$19,IF('Flujo de caja'!CH$3&lt;=GANT!$D$19,Costeo!$C$30/GANT!$B$19,0),0)</f>
        <v>0</v>
      </c>
      <c r="CI39" s="66">
        <f>IF(CI$3&gt;=GANT!$C$19,IF('Flujo de caja'!CI$3&lt;=GANT!$D$19,Costeo!$C$30/GANT!$B$19,0),0)</f>
        <v>0</v>
      </c>
      <c r="CJ39" s="66">
        <f>IF(CJ$3&gt;=GANT!$C$19,IF('Flujo de caja'!CJ$3&lt;=GANT!$D$19,Costeo!$C$30/GANT!$B$19,0),0)</f>
        <v>0</v>
      </c>
      <c r="CK39" s="66">
        <f>IF(CK$3&gt;=GANT!$C$19,IF('Flujo de caja'!CK$3&lt;=GANT!$D$19,Costeo!$C$30/GANT!$B$19,0),0)</f>
        <v>0</v>
      </c>
      <c r="CL39" s="66">
        <f>IF(CL$3&gt;=GANT!$C$19,IF('Flujo de caja'!CL$3&lt;=GANT!$D$19,Costeo!$C$30/GANT!$B$19,0),0)</f>
        <v>0</v>
      </c>
    </row>
    <row r="40" spans="1:90" x14ac:dyDescent="0.3">
      <c r="A40" s="193" t="s">
        <v>59</v>
      </c>
      <c r="B40" s="6" t="s">
        <v>22</v>
      </c>
      <c r="C40" s="72">
        <f t="shared" si="20"/>
        <v>451366.35411764705</v>
      </c>
      <c r="D40" s="66">
        <f>IF(D$3&gt;=GANT!$C$20,IF('Flujo de caja'!D$3&lt;=GANT!$D$20,Costeo!$C$31/GANT!$B$20,0),0)</f>
        <v>0</v>
      </c>
      <c r="E40" s="66">
        <f>IF(E$3&gt;=GANT!$C$20,IF('Flujo de caja'!E$3&lt;=GANT!$D$20,Costeo!$C$31/GANT!$B$20,0),0)</f>
        <v>0</v>
      </c>
      <c r="F40" s="66">
        <f>IF(F$3&gt;=GANT!$C$20,IF('Flujo de caja'!F$3&lt;=GANT!$D$20,Costeo!$C$31/GANT!$B$20,0),0)</f>
        <v>0</v>
      </c>
      <c r="G40" s="66">
        <f>IF(G$3&gt;=GANT!$C$20,IF('Flujo de caja'!G$3&lt;=GANT!$D$20,Costeo!$C$31/GANT!$B$20,0),0)</f>
        <v>0</v>
      </c>
      <c r="H40" s="66">
        <f>IF(H$3&gt;=GANT!$C$20,IF('Flujo de caja'!H$3&lt;=GANT!$D$20,Costeo!$C$31/GANT!$B$20,0),0)</f>
        <v>0</v>
      </c>
      <c r="I40" s="66">
        <f>IF(I$3&gt;=GANT!$C$20,IF('Flujo de caja'!I$3&lt;=GANT!$D$20,Costeo!$C$31/GANT!$B$20,0),0)</f>
        <v>0</v>
      </c>
      <c r="J40" s="66">
        <f>IF(J$3&gt;=GANT!$C$20,IF('Flujo de caja'!J$3&lt;=GANT!$D$20,Costeo!$C$31/GANT!$B$20,0),0)</f>
        <v>0</v>
      </c>
      <c r="K40" s="66">
        <f>IF(K$3&gt;=GANT!$C$20,IF('Flujo de caja'!K$3&lt;=GANT!$D$20,Costeo!$C$31/GANT!$B$20,0),0)</f>
        <v>0</v>
      </c>
      <c r="L40" s="66">
        <f>IF(L$3&gt;=GANT!$C$20,IF('Flujo de caja'!L$3&lt;=GANT!$D$20,Costeo!$C$31/GANT!$B$20,0),0)</f>
        <v>0</v>
      </c>
      <c r="M40" s="66">
        <f>IF(M$3&gt;=GANT!$C$20,IF('Flujo de caja'!M$3&lt;=GANT!$D$20,Costeo!$C$31/GANT!$B$20,0),0)</f>
        <v>150455.45137254903</v>
      </c>
      <c r="N40" s="66">
        <f>IF(N$3&gt;=GANT!$C$20,IF('Flujo de caja'!N$3&lt;=GANT!$D$20,Costeo!$C$31/GANT!$B$20,0),0)</f>
        <v>150455.45137254903</v>
      </c>
      <c r="O40" s="66">
        <f>IF(O$3&gt;=GANT!$C$20,IF('Flujo de caja'!O$3&lt;=GANT!$D$20,Costeo!$C$31/GANT!$B$20,0),0)</f>
        <v>150455.45137254903</v>
      </c>
      <c r="P40" s="66">
        <f>IF(P$3&gt;=GANT!$C$20,IF('Flujo de caja'!P$3&lt;=GANT!$D$20,Costeo!$C$31/GANT!$B$20,0),0)</f>
        <v>0</v>
      </c>
      <c r="Q40" s="66">
        <f>IF(Q$3&gt;=GANT!$C$20,IF('Flujo de caja'!Q$3&lt;=GANT!$D$20,Costeo!$C$31/GANT!$B$20,0),0)</f>
        <v>0</v>
      </c>
      <c r="R40" s="66">
        <f>IF(R$3&gt;=GANT!$C$20,IF('Flujo de caja'!R$3&lt;=GANT!$D$20,Costeo!$C$31/GANT!$B$20,0),0)</f>
        <v>0</v>
      </c>
      <c r="S40" s="66">
        <f>IF(S$3&gt;=GANT!$C$20,IF('Flujo de caja'!S$3&lt;=GANT!$D$20,Costeo!$C$31/GANT!$B$20,0),0)</f>
        <v>0</v>
      </c>
      <c r="T40" s="66">
        <f>IF(T$3&gt;=GANT!$C$20,IF('Flujo de caja'!T$3&lt;=GANT!$D$20,Costeo!$C$31/GANT!$B$20,0),0)</f>
        <v>0</v>
      </c>
      <c r="U40" s="66">
        <f>IF(U$3&gt;=GANT!$C$20,IF('Flujo de caja'!U$3&lt;=GANT!$D$20,Costeo!$C$31/GANT!$B$20,0),0)</f>
        <v>0</v>
      </c>
      <c r="V40" s="66">
        <f>IF(V$3&gt;=GANT!$C$20,IF('Flujo de caja'!V$3&lt;=GANT!$D$20,Costeo!$C$31/GANT!$B$20,0),0)</f>
        <v>0</v>
      </c>
      <c r="W40" s="66">
        <f>IF(W$3&gt;=GANT!$C$20,IF('Flujo de caja'!W$3&lt;=GANT!$D$20,Costeo!$C$31/GANT!$B$20,0),0)</f>
        <v>0</v>
      </c>
      <c r="X40" s="66">
        <f>IF(X$3&gt;=GANT!$C$20,IF('Flujo de caja'!X$3&lt;=GANT!$D$20,Costeo!$C$31/GANT!$B$20,0),0)</f>
        <v>0</v>
      </c>
      <c r="Y40" s="66">
        <f>IF(Y$3&gt;=GANT!$C$20,IF('Flujo de caja'!Y$3&lt;=GANT!$D$20,Costeo!$C$31/GANT!$B$20,0),0)</f>
        <v>0</v>
      </c>
      <c r="Z40" s="66">
        <f>IF(Z$3&gt;=GANT!$C$20,IF('Flujo de caja'!Z$3&lt;=GANT!$D$20,Costeo!$C$31/GANT!$B$20,0),0)</f>
        <v>0</v>
      </c>
      <c r="AA40" s="66">
        <f>IF(AA$3&gt;=GANT!$C$20,IF('Flujo de caja'!AA$3&lt;=GANT!$D$20,Costeo!$C$31/GANT!$B$20,0),0)</f>
        <v>0</v>
      </c>
      <c r="AB40" s="66">
        <f>IF(AB$3&gt;=GANT!$C$20,IF('Flujo de caja'!AB$3&lt;=GANT!$D$20,Costeo!$C$31/GANT!$B$20,0),0)</f>
        <v>0</v>
      </c>
      <c r="AC40" s="66">
        <f>IF(AC$3&gt;=GANT!$C$20,IF('Flujo de caja'!AC$3&lt;=GANT!$D$20,Costeo!$C$31/GANT!$B$20,0),0)</f>
        <v>0</v>
      </c>
      <c r="AD40" s="66">
        <f>IF(AD$3&gt;=GANT!$C$20,IF('Flujo de caja'!AD$3&lt;=GANT!$D$20,Costeo!$C$31/GANT!$B$20,0),0)</f>
        <v>0</v>
      </c>
      <c r="AE40" s="66">
        <f>IF(AE$3&gt;=GANT!$C$20,IF('Flujo de caja'!AE$3&lt;=GANT!$D$20,Costeo!$C$31/GANT!$B$20,0),0)</f>
        <v>0</v>
      </c>
      <c r="AF40" s="66">
        <f>IF(AF$3&gt;=GANT!$C$20,IF('Flujo de caja'!AF$3&lt;=GANT!$D$20,Costeo!$C$31/GANT!$B$20,0),0)</f>
        <v>0</v>
      </c>
      <c r="AG40" s="66">
        <f>IF(AG$3&gt;=GANT!$C$20,IF('Flujo de caja'!AG$3&lt;=GANT!$D$20,Costeo!$C$31/GANT!$B$20,0),0)</f>
        <v>0</v>
      </c>
      <c r="AH40" s="66">
        <f>IF(AH$3&gt;=GANT!$C$20,IF('Flujo de caja'!AH$3&lt;=GANT!$D$20,Costeo!$C$31/GANT!$B$20,0),0)</f>
        <v>0</v>
      </c>
      <c r="AI40" s="66">
        <f>IF(AI$3&gt;=GANT!$C$20,IF('Flujo de caja'!AI$3&lt;=GANT!$D$20,Costeo!$C$31/GANT!$B$20,0),0)</f>
        <v>0</v>
      </c>
      <c r="AJ40" s="66">
        <f>IF(AJ$3&gt;=GANT!$C$20,IF('Flujo de caja'!AJ$3&lt;=GANT!$D$20,Costeo!$C$31/GANT!$B$20,0),0)</f>
        <v>0</v>
      </c>
      <c r="AK40" s="66">
        <f>IF(AK$3&gt;=GANT!$C$20,IF('Flujo de caja'!AK$3&lt;=GANT!$D$20,Costeo!$C$31/GANT!$B$20,0),0)</f>
        <v>0</v>
      </c>
      <c r="AL40" s="66">
        <f>IF(AL$3&gt;=GANT!$C$20,IF('Flujo de caja'!AL$3&lt;=GANT!$D$20,Costeo!$C$31/GANT!$B$20,0),0)</f>
        <v>0</v>
      </c>
      <c r="AM40" s="66">
        <f>IF(AM$3&gt;=GANT!$C$20,IF('Flujo de caja'!AM$3&lt;=GANT!$D$20,Costeo!$C$31/GANT!$B$20,0),0)</f>
        <v>0</v>
      </c>
      <c r="AN40" s="66">
        <f>IF(AN$3&gt;=GANT!$C$20,IF('Flujo de caja'!AN$3&lt;=GANT!$D$20,Costeo!$C$31/GANT!$B$20,0),0)</f>
        <v>0</v>
      </c>
      <c r="AO40" s="66">
        <f>IF(AO$3&gt;=GANT!$C$20,IF('Flujo de caja'!AO$3&lt;=GANT!$D$20,Costeo!$C$31/GANT!$B$20,0),0)</f>
        <v>0</v>
      </c>
      <c r="AP40" s="66">
        <f>IF(AP$3&gt;=GANT!$C$20,IF('Flujo de caja'!AP$3&lt;=GANT!$D$20,Costeo!$C$31/GANT!$B$20,0),0)</f>
        <v>0</v>
      </c>
      <c r="AQ40" s="66">
        <f>IF(AQ$3&gt;=GANT!$C$20,IF('Flujo de caja'!AQ$3&lt;=GANT!$D$20,Costeo!$C$31/GANT!$B$20,0),0)</f>
        <v>0</v>
      </c>
      <c r="AR40" s="66">
        <f>IF(AR$3&gt;=GANT!$C$20,IF('Flujo de caja'!AR$3&lt;=GANT!$D$20,Costeo!$C$31/GANT!$B$20,0),0)</f>
        <v>0</v>
      </c>
      <c r="AS40" s="66">
        <f>IF(AS$3&gt;=GANT!$C$20,IF('Flujo de caja'!AS$3&lt;=GANT!$D$20,Costeo!$C$31/GANT!$B$20,0),0)</f>
        <v>0</v>
      </c>
      <c r="AT40" s="66">
        <f>IF(AT$3&gt;=GANT!$C$20,IF('Flujo de caja'!AT$3&lt;=GANT!$D$20,Costeo!$C$31/GANT!$B$20,0),0)</f>
        <v>0</v>
      </c>
      <c r="AU40" s="66">
        <f>IF(AU$3&gt;=GANT!$C$20,IF('Flujo de caja'!AU$3&lt;=GANT!$D$20,Costeo!$C$31/GANT!$B$20,0),0)</f>
        <v>0</v>
      </c>
      <c r="AV40" s="66">
        <f>IF(AV$3&gt;=GANT!$C$20,IF('Flujo de caja'!AV$3&lt;=GANT!$D$20,Costeo!$C$31/GANT!$B$20,0),0)</f>
        <v>0</v>
      </c>
      <c r="AW40" s="66">
        <f>IF(AW$3&gt;=GANT!$C$20,IF('Flujo de caja'!AW$3&lt;=GANT!$D$20,Costeo!$C$31/GANT!$B$20,0),0)</f>
        <v>0</v>
      </c>
      <c r="AX40" s="66">
        <f>IF(AX$3&gt;=GANT!$C$20,IF('Flujo de caja'!AX$3&lt;=GANT!$D$20,Costeo!$C$31/GANT!$B$20,0),0)</f>
        <v>0</v>
      </c>
      <c r="AY40" s="66">
        <f>IF(AY$3&gt;=GANT!$C$20,IF('Flujo de caja'!AY$3&lt;=GANT!$D$20,Costeo!$C$31/GANT!$B$20,0),0)</f>
        <v>0</v>
      </c>
      <c r="AZ40" s="66">
        <f>IF(AZ$3&gt;=GANT!$C$20,IF('Flujo de caja'!AZ$3&lt;=GANT!$D$20,Costeo!$C$31/GANT!$B$20,0),0)</f>
        <v>0</v>
      </c>
      <c r="BA40" s="66">
        <f>IF(BA$3&gt;=GANT!$C$20,IF('Flujo de caja'!BA$3&lt;=GANT!$D$20,Costeo!$C$31/GANT!$B$20,0),0)</f>
        <v>0</v>
      </c>
      <c r="BB40" s="66">
        <f>IF(BB$3&gt;=GANT!$C$20,IF('Flujo de caja'!BB$3&lt;=GANT!$D$20,Costeo!$C$31/GANT!$B$20,0),0)</f>
        <v>0</v>
      </c>
      <c r="BC40" s="66">
        <f>IF(BC$3&gt;=GANT!$C$20,IF('Flujo de caja'!BC$3&lt;=GANT!$D$20,Costeo!$C$31/GANT!$B$20,0),0)</f>
        <v>0</v>
      </c>
      <c r="BD40" s="66">
        <f>IF(BD$3&gt;=GANT!$C$20,IF('Flujo de caja'!BD$3&lt;=GANT!$D$20,Costeo!$C$31/GANT!$B$20,0),0)</f>
        <v>0</v>
      </c>
      <c r="BE40" s="66">
        <f>IF(BE$3&gt;=GANT!$C$20,IF('Flujo de caja'!BE$3&lt;=GANT!$D$20,Costeo!$C$31/GANT!$B$20,0),0)</f>
        <v>0</v>
      </c>
      <c r="BF40" s="66">
        <f>IF(BF$3&gt;=GANT!$C$20,IF('Flujo de caja'!BF$3&lt;=GANT!$D$20,Costeo!$C$31/GANT!$B$20,0),0)</f>
        <v>0</v>
      </c>
      <c r="BG40" s="66">
        <f>IF(BG$3&gt;=GANT!$C$20,IF('Flujo de caja'!BG$3&lt;=GANT!$D$20,Costeo!$C$31/GANT!$B$20,0),0)</f>
        <v>0</v>
      </c>
      <c r="BH40" s="66">
        <f>IF(BH$3&gt;=GANT!$C$20,IF('Flujo de caja'!BH$3&lt;=GANT!$D$20,Costeo!$C$31/GANT!$B$20,0),0)</f>
        <v>0</v>
      </c>
      <c r="BI40" s="66">
        <f>IF(BI$3&gt;=GANT!$C$20,IF('Flujo de caja'!BI$3&lt;=GANT!$D$20,Costeo!$C$31/GANT!$B$20,0),0)</f>
        <v>0</v>
      </c>
      <c r="BJ40" s="66">
        <f>IF(BJ$3&gt;=GANT!$C$20,IF('Flujo de caja'!BJ$3&lt;=GANT!$D$20,Costeo!$C$31/GANT!$B$20,0),0)</f>
        <v>0</v>
      </c>
      <c r="BK40" s="66">
        <f>IF(BK$3&gt;=GANT!$C$20,IF('Flujo de caja'!BK$3&lt;=GANT!$D$20,Costeo!$C$31/GANT!$B$20,0),0)</f>
        <v>0</v>
      </c>
      <c r="BL40" s="66">
        <f>IF(BL$3&gt;=GANT!$C$20,IF('Flujo de caja'!BL$3&lt;=GANT!$D$20,Costeo!$C$31/GANT!$B$20,0),0)</f>
        <v>0</v>
      </c>
      <c r="BM40" s="66">
        <f>IF(BM$3&gt;=GANT!$C$20,IF('Flujo de caja'!BM$3&lt;=GANT!$D$20,Costeo!$C$31/GANT!$B$20,0),0)</f>
        <v>0</v>
      </c>
      <c r="BN40" s="66">
        <f>IF(BN$3&gt;=GANT!$C$20,IF('Flujo de caja'!BN$3&lt;=GANT!$D$20,Costeo!$C$31/GANT!$B$20,0),0)</f>
        <v>0</v>
      </c>
      <c r="BO40" s="66">
        <f>IF(BO$3&gt;=GANT!$C$20,IF('Flujo de caja'!BO$3&lt;=GANT!$D$20,Costeo!$C$31/GANT!$B$20,0),0)</f>
        <v>0</v>
      </c>
      <c r="BP40" s="66">
        <f>IF(BP$3&gt;=GANT!$C$20,IF('Flujo de caja'!BP$3&lt;=GANT!$D$20,Costeo!$C$31/GANT!$B$20,0),0)</f>
        <v>0</v>
      </c>
      <c r="BQ40" s="66">
        <f>IF(BQ$3&gt;=GANT!$C$20,IF('Flujo de caja'!BQ$3&lt;=GANT!$D$20,Costeo!$C$31/GANT!$B$20,0),0)</f>
        <v>0</v>
      </c>
      <c r="BR40" s="66">
        <f>IF(BR$3&gt;=GANT!$C$20,IF('Flujo de caja'!BR$3&lt;=GANT!$D$20,Costeo!$C$31/GANT!$B$20,0),0)</f>
        <v>0</v>
      </c>
      <c r="BS40" s="66">
        <f>IF(BS$3&gt;=GANT!$C$20,IF('Flujo de caja'!BS$3&lt;=GANT!$D$20,Costeo!$C$31/GANT!$B$20,0),0)</f>
        <v>0</v>
      </c>
      <c r="BT40" s="66">
        <f>IF(BT$3&gt;=GANT!$C$20,IF('Flujo de caja'!BT$3&lt;=GANT!$D$20,Costeo!$C$31/GANT!$B$20,0),0)</f>
        <v>0</v>
      </c>
      <c r="BU40" s="66">
        <f>IF(BU$3&gt;=GANT!$C$20,IF('Flujo de caja'!BU$3&lt;=GANT!$D$20,Costeo!$C$31/GANT!$B$20,0),0)</f>
        <v>0</v>
      </c>
      <c r="BV40" s="66">
        <f>IF(BV$3&gt;=GANT!$C$20,IF('Flujo de caja'!BV$3&lt;=GANT!$D$20,Costeo!$C$31/GANT!$B$20,0),0)</f>
        <v>0</v>
      </c>
      <c r="BW40" s="66">
        <f>IF(BW$3&gt;=GANT!$C$20,IF('Flujo de caja'!BW$3&lt;=GANT!$D$20,Costeo!$C$31/GANT!$B$20,0),0)</f>
        <v>0</v>
      </c>
      <c r="BX40" s="66">
        <f>IF(BX$3&gt;=GANT!$C$20,IF('Flujo de caja'!BX$3&lt;=GANT!$D$20,Costeo!$C$31/GANT!$B$20,0),0)</f>
        <v>0</v>
      </c>
      <c r="BY40" s="66">
        <f>IF(BY$3&gt;=GANT!$C$20,IF('Flujo de caja'!BY$3&lt;=GANT!$D$20,Costeo!$C$31/GANT!$B$20,0),0)</f>
        <v>0</v>
      </c>
      <c r="BZ40" s="66">
        <f>IF(BZ$3&gt;=GANT!$C$20,IF('Flujo de caja'!BZ$3&lt;=GANT!$D$20,Costeo!$C$31/GANT!$B$20,0),0)</f>
        <v>0</v>
      </c>
      <c r="CA40" s="66">
        <f>IF(CA$3&gt;=GANT!$C$20,IF('Flujo de caja'!CA$3&lt;=GANT!$D$20,Costeo!$C$31/GANT!$B$20,0),0)</f>
        <v>0</v>
      </c>
      <c r="CB40" s="66">
        <f>IF(CB$3&gt;=GANT!$C$20,IF('Flujo de caja'!CB$3&lt;=GANT!$D$20,Costeo!$C$31/GANT!$B$20,0),0)</f>
        <v>0</v>
      </c>
      <c r="CC40" s="66">
        <f>IF(CC$3&gt;=GANT!$C$20,IF('Flujo de caja'!CC$3&lt;=GANT!$D$20,Costeo!$C$31/GANT!$B$20,0),0)</f>
        <v>0</v>
      </c>
      <c r="CD40" s="66">
        <f>IF(CD$3&gt;=GANT!$C$20,IF('Flujo de caja'!CD$3&lt;=GANT!$D$20,Costeo!$C$31/GANT!$B$20,0),0)</f>
        <v>0</v>
      </c>
      <c r="CE40" s="66">
        <f>IF(CE$3&gt;=GANT!$C$20,IF('Flujo de caja'!CE$3&lt;=GANT!$D$20,Costeo!$C$31/GANT!$B$20,0),0)</f>
        <v>0</v>
      </c>
      <c r="CF40" s="66">
        <f>IF(CF$3&gt;=GANT!$C$20,IF('Flujo de caja'!CF$3&lt;=GANT!$D$20,Costeo!$C$31/GANT!$B$20,0),0)</f>
        <v>0</v>
      </c>
      <c r="CG40" s="66">
        <f>IF(CG$3&gt;=GANT!$C$20,IF('Flujo de caja'!CG$3&lt;=GANT!$D$20,Costeo!$C$31/GANT!$B$20,0),0)</f>
        <v>0</v>
      </c>
      <c r="CH40" s="66">
        <f>IF(CH$3&gt;=GANT!$C$20,IF('Flujo de caja'!CH$3&lt;=GANT!$D$20,Costeo!$C$31/GANT!$B$20,0),0)</f>
        <v>0</v>
      </c>
      <c r="CI40" s="66">
        <f>IF(CI$3&gt;=GANT!$C$20,IF('Flujo de caja'!CI$3&lt;=GANT!$D$20,Costeo!$C$31/GANT!$B$20,0),0)</f>
        <v>0</v>
      </c>
      <c r="CJ40" s="66">
        <f>IF(CJ$3&gt;=GANT!$C$20,IF('Flujo de caja'!CJ$3&lt;=GANT!$D$20,Costeo!$C$31/GANT!$B$20,0),0)</f>
        <v>0</v>
      </c>
      <c r="CK40" s="66">
        <f>IF(CK$3&gt;=GANT!$C$20,IF('Flujo de caja'!CK$3&lt;=GANT!$D$20,Costeo!$C$31/GANT!$B$20,0),0)</f>
        <v>0</v>
      </c>
      <c r="CL40" s="66">
        <f>IF(CL$3&gt;=GANT!$C$20,IF('Flujo de caja'!CL$3&lt;=GANT!$D$20,Costeo!$C$31/GANT!$B$20,0),0)</f>
        <v>0</v>
      </c>
    </row>
    <row r="41" spans="1:90" x14ac:dyDescent="0.3">
      <c r="A41" s="193" t="s">
        <v>214</v>
      </c>
      <c r="B41" s="6" t="s">
        <v>22</v>
      </c>
      <c r="C41" s="72">
        <f t="shared" si="20"/>
        <v>101257.5740520719</v>
      </c>
      <c r="D41" s="66">
        <f>IF(D$3&gt;=GANT!$C$23,IF('Flujo de caja'!D$3&lt;=GANT!$D$23,Costeo!$C$46/GANT!$B$23,0),0)</f>
        <v>0</v>
      </c>
      <c r="E41" s="66">
        <f>IF(E$3&gt;=GANT!$C$23,IF('Flujo de caja'!E$3&lt;=GANT!$D$23,Costeo!$C$46/GANT!$B$23,0),0)</f>
        <v>0</v>
      </c>
      <c r="F41" s="66">
        <f>IF(F$3&gt;=GANT!$C$23,IF('Flujo de caja'!F$3&lt;=GANT!$D$23,Costeo!$C$46/GANT!$B$23,0),0)</f>
        <v>0</v>
      </c>
      <c r="G41" s="66">
        <f>IF(G$3&gt;=GANT!$C$23,IF('Flujo de caja'!G$3&lt;=GANT!$D$23,Costeo!$C$46/GANT!$B$23,0),0)</f>
        <v>0</v>
      </c>
      <c r="H41" s="66">
        <f>IF(H$3&gt;=GANT!$C$23,IF('Flujo de caja'!H$3&lt;=GANT!$D$23,Costeo!$C$46/GANT!$B$23,0),0)</f>
        <v>0</v>
      </c>
      <c r="I41" s="66">
        <f>IF(I$3&gt;=GANT!$C$23,IF('Flujo de caja'!I$3&lt;=GANT!$D$23,Costeo!$C$46/GANT!$B$23,0),0)</f>
        <v>0</v>
      </c>
      <c r="J41" s="66">
        <f>IF(J$3&gt;=GANT!$C$23,IF('Flujo de caja'!J$3&lt;=GANT!$D$23,Costeo!$C$46/GANT!$B$23,0),0)</f>
        <v>0</v>
      </c>
      <c r="K41" s="66">
        <f>IF(K$3&gt;=GANT!$C$23,IF('Flujo de caja'!K$3&lt;=GANT!$D$23,Costeo!$C$46/GANT!$B$23,0),0)</f>
        <v>0</v>
      </c>
      <c r="L41" s="66">
        <f>IF(L$3&gt;=GANT!$C$23,IF('Flujo de caja'!L$3&lt;=GANT!$D$23,Costeo!$C$46/GANT!$B$23,0),0)</f>
        <v>0</v>
      </c>
      <c r="M41" s="66">
        <f>IF(M$3&gt;=GANT!$C$23,IF('Flujo de caja'!M$3&lt;=GANT!$D$23,Costeo!$C$46/GANT!$B$23,0),0)</f>
        <v>20251.514810414381</v>
      </c>
      <c r="N41" s="66">
        <f>IF(N$3&gt;=GANT!$C$23,IF('Flujo de caja'!N$3&lt;=GANT!$D$23,Costeo!$C$46/GANT!$B$23,0),0)</f>
        <v>20251.514810414381</v>
      </c>
      <c r="O41" s="66">
        <f>IF(O$3&gt;=GANT!$C$23,IF('Flujo de caja'!O$3&lt;=GANT!$D$23,Costeo!$C$46/GANT!$B$23,0),0)</f>
        <v>20251.514810414381</v>
      </c>
      <c r="P41" s="66">
        <f>IF(P$3&gt;=GANT!$C$23,IF('Flujo de caja'!P$3&lt;=GANT!$D$23,Costeo!$C$46/GANT!$B$23,0),0)</f>
        <v>20251.514810414381</v>
      </c>
      <c r="Q41" s="66">
        <f>IF(Q$3&gt;=GANT!$C$23,IF('Flujo de caja'!Q$3&lt;=GANT!$D$23,Costeo!$C$46/GANT!$B$23,0),0)</f>
        <v>20251.514810414381</v>
      </c>
      <c r="R41" s="66">
        <f>IF(R$3&gt;=GANT!$C$23,IF('Flujo de caja'!R$3&lt;=GANT!$D$23,Costeo!$C$46/GANT!$B$23,0),0)</f>
        <v>0</v>
      </c>
      <c r="S41" s="66">
        <f>IF(S$3&gt;=GANT!$C$23,IF('Flujo de caja'!S$3&lt;=GANT!$D$23,Costeo!$C$46/GANT!$B$23,0),0)</f>
        <v>0</v>
      </c>
      <c r="T41" s="66">
        <f>IF(T$3&gt;=GANT!$C$23,IF('Flujo de caja'!T$3&lt;=GANT!$D$23,Costeo!$C$46/GANT!$B$23,0),0)</f>
        <v>0</v>
      </c>
      <c r="U41" s="66">
        <f>IF(U$3&gt;=GANT!$C$23,IF('Flujo de caja'!U$3&lt;=GANT!$D$23,Costeo!$C$46/GANT!$B$23,0),0)</f>
        <v>0</v>
      </c>
      <c r="V41" s="66">
        <f>IF(V$3&gt;=GANT!$C$23,IF('Flujo de caja'!V$3&lt;=GANT!$D$23,Costeo!$C$46/GANT!$B$23,0),0)</f>
        <v>0</v>
      </c>
      <c r="W41" s="66">
        <f>IF(W$3&gt;=GANT!$C$23,IF('Flujo de caja'!W$3&lt;=GANT!$D$23,Costeo!$C$46/GANT!$B$23,0),0)</f>
        <v>0</v>
      </c>
      <c r="X41" s="66">
        <f>IF(X$3&gt;=GANT!$C$23,IF('Flujo de caja'!X$3&lt;=GANT!$D$23,Costeo!$C$46/GANT!$B$23,0),0)</f>
        <v>0</v>
      </c>
      <c r="Y41" s="66">
        <f>IF(Y$3&gt;=GANT!$C$23,IF('Flujo de caja'!Y$3&lt;=GANT!$D$23,Costeo!$C$46/GANT!$B$23,0),0)</f>
        <v>0</v>
      </c>
      <c r="Z41" s="66">
        <f>IF(Z$3&gt;=GANT!$C$23,IF('Flujo de caja'!Z$3&lt;=GANT!$D$23,Costeo!$C$46/GANT!$B$23,0),0)</f>
        <v>0</v>
      </c>
      <c r="AA41" s="66">
        <f>IF(AA$3&gt;=GANT!$C$23,IF('Flujo de caja'!AA$3&lt;=GANT!$D$23,Costeo!$C$46/GANT!$B$23,0),0)</f>
        <v>0</v>
      </c>
      <c r="AB41" s="66">
        <f>IF(AB$3&gt;=GANT!$C$23,IF('Flujo de caja'!AB$3&lt;=GANT!$D$23,Costeo!$C$46/GANT!$B$23,0),0)</f>
        <v>0</v>
      </c>
      <c r="AC41" s="66">
        <f>IF(AC$3&gt;=GANT!$C$23,IF('Flujo de caja'!AC$3&lt;=GANT!$D$23,Costeo!$C$46/GANT!$B$23,0),0)</f>
        <v>0</v>
      </c>
      <c r="AD41" s="66">
        <f>IF(AD$3&gt;=GANT!$C$23,IF('Flujo de caja'!AD$3&lt;=GANT!$D$23,Costeo!$C$46/GANT!$B$23,0),0)</f>
        <v>0</v>
      </c>
      <c r="AE41" s="66">
        <f>IF(AE$3&gt;=GANT!$C$23,IF('Flujo de caja'!AE$3&lt;=GANT!$D$23,Costeo!$C$46/GANT!$B$23,0),0)</f>
        <v>0</v>
      </c>
      <c r="AF41" s="66">
        <f>IF(AF$3&gt;=GANT!$C$23,IF('Flujo de caja'!AF$3&lt;=GANT!$D$23,Costeo!$C$46/GANT!$B$23,0),0)</f>
        <v>0</v>
      </c>
      <c r="AG41" s="66">
        <f>IF(AG$3&gt;=GANT!$C$23,IF('Flujo de caja'!AG$3&lt;=GANT!$D$23,Costeo!$C$46/GANT!$B$23,0),0)</f>
        <v>0</v>
      </c>
      <c r="AH41" s="66">
        <f>IF(AH$3&gt;=GANT!$C$23,IF('Flujo de caja'!AH$3&lt;=GANT!$D$23,Costeo!$C$46/GANT!$B$23,0),0)</f>
        <v>0</v>
      </c>
      <c r="AI41" s="66">
        <f>IF(AI$3&gt;=GANT!$C$23,IF('Flujo de caja'!AI$3&lt;=GANT!$D$23,Costeo!$C$46/GANT!$B$23,0),0)</f>
        <v>0</v>
      </c>
      <c r="AJ41" s="66">
        <f>IF(AJ$3&gt;=GANT!$C$23,IF('Flujo de caja'!AJ$3&lt;=GANT!$D$23,Costeo!$C$46/GANT!$B$23,0),0)</f>
        <v>0</v>
      </c>
      <c r="AK41" s="66">
        <f>IF(AK$3&gt;=GANT!$C$23,IF('Flujo de caja'!AK$3&lt;=GANT!$D$23,Costeo!$C$46/GANT!$B$23,0),0)</f>
        <v>0</v>
      </c>
      <c r="AL41" s="66">
        <f>IF(AL$3&gt;=GANT!$C$23,IF('Flujo de caja'!AL$3&lt;=GANT!$D$23,Costeo!$C$46/GANT!$B$23,0),0)</f>
        <v>0</v>
      </c>
      <c r="AM41" s="66">
        <f>IF(AM$3&gt;=GANT!$C$23,IF('Flujo de caja'!AM$3&lt;=GANT!$D$23,Costeo!$C$46/GANT!$B$23,0),0)</f>
        <v>0</v>
      </c>
      <c r="AN41" s="66">
        <f>IF(AN$3&gt;=GANT!$C$23,IF('Flujo de caja'!AN$3&lt;=GANT!$D$23,Costeo!$C$46/GANT!$B$23,0),0)</f>
        <v>0</v>
      </c>
      <c r="AO41" s="66">
        <f>IF(AO$3&gt;=GANT!$C$23,IF('Flujo de caja'!AO$3&lt;=GANT!$D$23,Costeo!$C$46/GANT!$B$23,0),0)</f>
        <v>0</v>
      </c>
      <c r="AP41" s="66">
        <f>IF(AP$3&gt;=GANT!$C$23,IF('Flujo de caja'!AP$3&lt;=GANT!$D$23,Costeo!$C$46/GANT!$B$23,0),0)</f>
        <v>0</v>
      </c>
      <c r="AQ41" s="66">
        <f>IF(AQ$3&gt;=GANT!$C$23,IF('Flujo de caja'!AQ$3&lt;=GANT!$D$23,Costeo!$C$46/GANT!$B$23,0),0)</f>
        <v>0</v>
      </c>
      <c r="AR41" s="66">
        <f>IF(AR$3&gt;=GANT!$C$23,IF('Flujo de caja'!AR$3&lt;=GANT!$D$23,Costeo!$C$46/GANT!$B$23,0),0)</f>
        <v>0</v>
      </c>
      <c r="AS41" s="66">
        <f>IF(AS$3&gt;=GANT!$C$23,IF('Flujo de caja'!AS$3&lt;=GANT!$D$23,Costeo!$C$46/GANT!$B$23,0),0)</f>
        <v>0</v>
      </c>
      <c r="AT41" s="66">
        <f>IF(AT$3&gt;=GANT!$C$23,IF('Flujo de caja'!AT$3&lt;=GANT!$D$23,Costeo!$C$46/GANT!$B$23,0),0)</f>
        <v>0</v>
      </c>
      <c r="AU41" s="66">
        <f>IF(AU$3&gt;=GANT!$C$23,IF('Flujo de caja'!AU$3&lt;=GANT!$D$23,Costeo!$C$46/GANT!$B$23,0),0)</f>
        <v>0</v>
      </c>
      <c r="AV41" s="66">
        <f>IF(AV$3&gt;=GANT!$C$23,IF('Flujo de caja'!AV$3&lt;=GANT!$D$23,Costeo!$C$46/GANT!$B$23,0),0)</f>
        <v>0</v>
      </c>
      <c r="AW41" s="66">
        <f>IF(AW$3&gt;=GANT!$C$23,IF('Flujo de caja'!AW$3&lt;=GANT!$D$23,Costeo!$C$46/GANT!$B$23,0),0)</f>
        <v>0</v>
      </c>
      <c r="AX41" s="66">
        <f>IF(AX$3&gt;=GANT!$C$23,IF('Flujo de caja'!AX$3&lt;=GANT!$D$23,Costeo!$C$46/GANT!$B$23,0),0)</f>
        <v>0</v>
      </c>
      <c r="AY41" s="66">
        <f>IF(AY$3&gt;=GANT!$C$23,IF('Flujo de caja'!AY$3&lt;=GANT!$D$23,Costeo!$C$46/GANT!$B$23,0),0)</f>
        <v>0</v>
      </c>
      <c r="AZ41" s="66">
        <f>IF(AZ$3&gt;=GANT!$C$23,IF('Flujo de caja'!AZ$3&lt;=GANT!$D$23,Costeo!$C$46/GANT!$B$23,0),0)</f>
        <v>0</v>
      </c>
      <c r="BA41" s="66">
        <f>IF(BA$3&gt;=GANT!$C$23,IF('Flujo de caja'!BA$3&lt;=GANT!$D$23,Costeo!$C$46/GANT!$B$23,0),0)</f>
        <v>0</v>
      </c>
      <c r="BB41" s="66">
        <f>IF(BB$3&gt;=GANT!$C$23,IF('Flujo de caja'!BB$3&lt;=GANT!$D$23,Costeo!$C$46/GANT!$B$23,0),0)</f>
        <v>0</v>
      </c>
      <c r="BC41" s="66">
        <f>IF(BC$3&gt;=GANT!$C$23,IF('Flujo de caja'!BC$3&lt;=GANT!$D$23,Costeo!$C$46/GANT!$B$23,0),0)</f>
        <v>0</v>
      </c>
      <c r="BD41" s="66">
        <f>IF(BD$3&gt;=GANT!$C$23,IF('Flujo de caja'!BD$3&lt;=GANT!$D$23,Costeo!$C$46/GANT!$B$23,0),0)</f>
        <v>0</v>
      </c>
      <c r="BE41" s="66">
        <f>IF(BE$3&gt;=GANT!$C$23,IF('Flujo de caja'!BE$3&lt;=GANT!$D$23,Costeo!$C$46/GANT!$B$23,0),0)</f>
        <v>0</v>
      </c>
      <c r="BF41" s="66">
        <f>IF(BF$3&gt;=GANT!$C$23,IF('Flujo de caja'!BF$3&lt;=GANT!$D$23,Costeo!$C$46/GANT!$B$23,0),0)</f>
        <v>0</v>
      </c>
      <c r="BG41" s="66">
        <f>IF(BG$3&gt;=GANT!$C$23,IF('Flujo de caja'!BG$3&lt;=GANT!$D$23,Costeo!$C$46/GANT!$B$23,0),0)</f>
        <v>0</v>
      </c>
      <c r="BH41" s="66">
        <f>IF(BH$3&gt;=GANT!$C$23,IF('Flujo de caja'!BH$3&lt;=GANT!$D$23,Costeo!$C$46/GANT!$B$23,0),0)</f>
        <v>0</v>
      </c>
      <c r="BI41" s="66">
        <f>IF(BI$3&gt;=GANT!$C$23,IF('Flujo de caja'!BI$3&lt;=GANT!$D$23,Costeo!$C$46/GANT!$B$23,0),0)</f>
        <v>0</v>
      </c>
      <c r="BJ41" s="66">
        <f>IF(BJ$3&gt;=GANT!$C$23,IF('Flujo de caja'!BJ$3&lt;=GANT!$D$23,Costeo!$C$46/GANT!$B$23,0),0)</f>
        <v>0</v>
      </c>
      <c r="BK41" s="66">
        <f>IF(BK$3&gt;=GANT!$C$23,IF('Flujo de caja'!BK$3&lt;=GANT!$D$23,Costeo!$C$46/GANT!$B$23,0),0)</f>
        <v>0</v>
      </c>
      <c r="BL41" s="66">
        <f>IF(BL$3&gt;=GANT!$C$23,IF('Flujo de caja'!BL$3&lt;=GANT!$D$23,Costeo!$C$46/GANT!$B$23,0),0)</f>
        <v>0</v>
      </c>
      <c r="BM41" s="66">
        <f>IF(BM$3&gt;=GANT!$C$23,IF('Flujo de caja'!BM$3&lt;=GANT!$D$23,Costeo!$C$46/GANT!$B$23,0),0)</f>
        <v>0</v>
      </c>
      <c r="BN41" s="66">
        <f>IF(BN$3&gt;=GANT!$C$23,IF('Flujo de caja'!BN$3&lt;=GANT!$D$23,Costeo!$C$46/GANT!$B$23,0),0)</f>
        <v>0</v>
      </c>
      <c r="BO41" s="66">
        <f>IF(BO$3&gt;=GANT!$C$23,IF('Flujo de caja'!BO$3&lt;=GANT!$D$23,Costeo!$C$46/GANT!$B$23,0),0)</f>
        <v>0</v>
      </c>
      <c r="BP41" s="66">
        <f>IF(BP$3&gt;=GANT!$C$23,IF('Flujo de caja'!BP$3&lt;=GANT!$D$23,Costeo!$C$46/GANT!$B$23,0),0)</f>
        <v>0</v>
      </c>
      <c r="BQ41" s="66">
        <f>IF(BQ$3&gt;=GANT!$C$23,IF('Flujo de caja'!BQ$3&lt;=GANT!$D$23,Costeo!$C$46/GANT!$B$23,0),0)</f>
        <v>0</v>
      </c>
      <c r="BR41" s="66">
        <f>IF(BR$3&gt;=GANT!$C$23,IF('Flujo de caja'!BR$3&lt;=GANT!$D$23,Costeo!$C$46/GANT!$B$23,0),0)</f>
        <v>0</v>
      </c>
      <c r="BS41" s="66">
        <f>IF(BS$3&gt;=GANT!$C$23,IF('Flujo de caja'!BS$3&lt;=GANT!$D$23,Costeo!$C$46/GANT!$B$23,0),0)</f>
        <v>0</v>
      </c>
      <c r="BT41" s="66">
        <f>IF(BT$3&gt;=GANT!$C$23,IF('Flujo de caja'!BT$3&lt;=GANT!$D$23,Costeo!$C$46/GANT!$B$23,0),0)</f>
        <v>0</v>
      </c>
      <c r="BU41" s="66">
        <f>IF(BU$3&gt;=GANT!$C$23,IF('Flujo de caja'!BU$3&lt;=GANT!$D$23,Costeo!$C$46/GANT!$B$23,0),0)</f>
        <v>0</v>
      </c>
      <c r="BV41" s="66">
        <f>IF(BV$3&gt;=GANT!$C$23,IF('Flujo de caja'!BV$3&lt;=GANT!$D$23,Costeo!$C$46/GANT!$B$23,0),0)</f>
        <v>0</v>
      </c>
      <c r="BW41" s="66">
        <f>IF(BW$3&gt;=GANT!$C$23,IF('Flujo de caja'!BW$3&lt;=GANT!$D$23,Costeo!$C$46/GANT!$B$23,0),0)</f>
        <v>0</v>
      </c>
      <c r="BX41" s="66">
        <f>IF(BX$3&gt;=GANT!$C$23,IF('Flujo de caja'!BX$3&lt;=GANT!$D$23,Costeo!$C$46/GANT!$B$23,0),0)</f>
        <v>0</v>
      </c>
      <c r="BY41" s="66">
        <f>IF(BY$3&gt;=GANT!$C$23,IF('Flujo de caja'!BY$3&lt;=GANT!$D$23,Costeo!$C$46/GANT!$B$23,0),0)</f>
        <v>0</v>
      </c>
      <c r="BZ41" s="66">
        <f>IF(BZ$3&gt;=GANT!$C$23,IF('Flujo de caja'!BZ$3&lt;=GANT!$D$23,Costeo!$C$46/GANT!$B$23,0),0)</f>
        <v>0</v>
      </c>
      <c r="CA41" s="66">
        <f>IF(CA$3&gt;=GANT!$C$23,IF('Flujo de caja'!CA$3&lt;=GANT!$D$23,Costeo!$C$46/GANT!$B$23,0),0)</f>
        <v>0</v>
      </c>
      <c r="CB41" s="66">
        <f>IF(CB$3&gt;=GANT!$C$23,IF('Flujo de caja'!CB$3&lt;=GANT!$D$23,Costeo!$C$46/GANT!$B$23,0),0)</f>
        <v>0</v>
      </c>
      <c r="CC41" s="66">
        <f>IF(CC$3&gt;=GANT!$C$23,IF('Flujo de caja'!CC$3&lt;=GANT!$D$23,Costeo!$C$46/GANT!$B$23,0),0)</f>
        <v>0</v>
      </c>
      <c r="CD41" s="66">
        <f>IF(CD$3&gt;=GANT!$C$23,IF('Flujo de caja'!CD$3&lt;=GANT!$D$23,Costeo!$C$46/GANT!$B$23,0),0)</f>
        <v>0</v>
      </c>
      <c r="CE41" s="66">
        <f>IF(CE$3&gt;=GANT!$C$23,IF('Flujo de caja'!CE$3&lt;=GANT!$D$23,Costeo!$C$46/GANT!$B$23,0),0)</f>
        <v>0</v>
      </c>
      <c r="CF41" s="66">
        <f>IF(CF$3&gt;=GANT!$C$23,IF('Flujo de caja'!CF$3&lt;=GANT!$D$23,Costeo!$C$46/GANT!$B$23,0),0)</f>
        <v>0</v>
      </c>
      <c r="CG41" s="66">
        <f>IF(CG$3&gt;=GANT!$C$23,IF('Flujo de caja'!CG$3&lt;=GANT!$D$23,Costeo!$C$46/GANT!$B$23,0),0)</f>
        <v>0</v>
      </c>
      <c r="CH41" s="66">
        <f>IF(CH$3&gt;=GANT!$C$23,IF('Flujo de caja'!CH$3&lt;=GANT!$D$23,Costeo!$C$46/GANT!$B$23,0),0)</f>
        <v>0</v>
      </c>
      <c r="CI41" s="66">
        <f>IF(CI$3&gt;=GANT!$C$23,IF('Flujo de caja'!CI$3&lt;=GANT!$D$23,Costeo!$C$46/GANT!$B$23,0),0)</f>
        <v>0</v>
      </c>
      <c r="CJ41" s="66">
        <f>IF(CJ$3&gt;=GANT!$C$23,IF('Flujo de caja'!CJ$3&lt;=GANT!$D$23,Costeo!$C$46/GANT!$B$23,0),0)</f>
        <v>0</v>
      </c>
      <c r="CK41" s="66">
        <f>IF(CK$3&gt;=GANT!$C$23,IF('Flujo de caja'!CK$3&lt;=GANT!$D$23,Costeo!$C$46/GANT!$B$23,0),0)</f>
        <v>0</v>
      </c>
      <c r="CL41" s="66">
        <f>IF(CL$3&gt;=GANT!$C$23,IF('Flujo de caja'!CL$3&lt;=GANT!$D$23,Costeo!$C$46/GANT!$B$23,0),0)</f>
        <v>0</v>
      </c>
    </row>
    <row r="42" spans="1:90" x14ac:dyDescent="0.3">
      <c r="A42" s="193" t="s">
        <v>216</v>
      </c>
      <c r="B42" s="6" t="s">
        <v>22</v>
      </c>
      <c r="C42" s="72">
        <f t="shared" si="20"/>
        <v>48139.21067479677</v>
      </c>
      <c r="D42" s="66">
        <f>IF(D$3&gt;=GANT!$C$24,IF('Flujo de caja'!D$3&lt;=GANT!$D$24,Costeo!$H$12/GANT!$B$24,0),0)</f>
        <v>962.78421349593486</v>
      </c>
      <c r="E42" s="66">
        <f>IF(E$3&gt;=GANT!$C$24,IF('Flujo de caja'!E$3&lt;=GANT!$D$24,Costeo!$H$12/GANT!$B$24,0),0)</f>
        <v>962.78421349593486</v>
      </c>
      <c r="F42" s="66">
        <f>IF(F$3&gt;=GANT!$C$24,IF('Flujo de caja'!F$3&lt;=GANT!$D$24,Costeo!$H$12/GANT!$B$24,0),0)</f>
        <v>962.78421349593486</v>
      </c>
      <c r="G42" s="66">
        <f>IF(G$3&gt;=GANT!$C$24,IF('Flujo de caja'!G$3&lt;=GANT!$D$24,Costeo!$H$12/GANT!$B$24,0),0)</f>
        <v>962.78421349593486</v>
      </c>
      <c r="H42" s="66">
        <f>IF(H$3&gt;=GANT!$C$24,IF('Flujo de caja'!H$3&lt;=GANT!$D$24,Costeo!$H$12/GANT!$B$24,0),0)</f>
        <v>962.78421349593486</v>
      </c>
      <c r="I42" s="66">
        <f>IF(I$3&gt;=GANT!$C$24,IF('Flujo de caja'!I$3&lt;=GANT!$D$24,Costeo!$H$12/GANT!$B$24,0),0)</f>
        <v>962.78421349593486</v>
      </c>
      <c r="J42" s="66">
        <f>IF(J$3&gt;=GANT!$C$24,IF('Flujo de caja'!J$3&lt;=GANT!$D$24,Costeo!$H$12/GANT!$B$24,0),0)</f>
        <v>962.78421349593486</v>
      </c>
      <c r="K42" s="66">
        <f>IF(K$3&gt;=GANT!$C$24,IF('Flujo de caja'!K$3&lt;=GANT!$D$24,Costeo!$H$12/GANT!$B$24,0),0)</f>
        <v>962.78421349593486</v>
      </c>
      <c r="L42" s="66">
        <f>IF(L$3&gt;=GANT!$C$24,IF('Flujo de caja'!L$3&lt;=GANT!$D$24,Costeo!$H$12/GANT!$B$24,0),0)</f>
        <v>962.78421349593486</v>
      </c>
      <c r="M42" s="66">
        <f>IF(M$3&gt;=GANT!$C$24,IF('Flujo de caja'!M$3&lt;=GANT!$D$24,Costeo!$H$12/GANT!$B$24,0),0)</f>
        <v>962.78421349593486</v>
      </c>
      <c r="N42" s="66">
        <f>IF(N$3&gt;=GANT!$C$24,IF('Flujo de caja'!N$3&lt;=GANT!$D$24,Costeo!$H$12/GANT!$B$24,0),0)</f>
        <v>962.78421349593486</v>
      </c>
      <c r="O42" s="66">
        <f>IF(O$3&gt;=GANT!$C$24,IF('Flujo de caja'!O$3&lt;=GANT!$D$24,Costeo!$H$12/GANT!$B$24,0),0)</f>
        <v>962.78421349593486</v>
      </c>
      <c r="P42" s="66">
        <f>IF(P$3&gt;=GANT!$C$24,IF('Flujo de caja'!P$3&lt;=GANT!$D$24,Costeo!$H$12/GANT!$B$24,0),0)</f>
        <v>962.78421349593486</v>
      </c>
      <c r="Q42" s="66">
        <f>IF(Q$3&gt;=GANT!$C$24,IF('Flujo de caja'!Q$3&lt;=GANT!$D$24,Costeo!$H$12/GANT!$B$24,0),0)</f>
        <v>962.78421349593486</v>
      </c>
      <c r="R42" s="66">
        <f>IF(R$3&gt;=GANT!$C$24,IF('Flujo de caja'!R$3&lt;=GANT!$D$24,Costeo!$H$12/GANT!$B$24,0),0)</f>
        <v>962.78421349593486</v>
      </c>
      <c r="S42" s="66">
        <f>IF(S$3&gt;=GANT!$C$24,IF('Flujo de caja'!S$3&lt;=GANT!$D$24,Costeo!$H$12/GANT!$B$24,0),0)</f>
        <v>962.78421349593486</v>
      </c>
      <c r="T42" s="66">
        <f>IF(T$3&gt;=GANT!$C$24,IF('Flujo de caja'!T$3&lt;=GANT!$D$24,Costeo!$H$12/GANT!$B$24,0),0)</f>
        <v>962.78421349593486</v>
      </c>
      <c r="U42" s="66">
        <f>IF(U$3&gt;=GANT!$C$24,IF('Flujo de caja'!U$3&lt;=GANT!$D$24,Costeo!$H$12/GANT!$B$24,0),0)</f>
        <v>962.78421349593486</v>
      </c>
      <c r="V42" s="66">
        <f>IF(V$3&gt;=GANT!$C$24,IF('Flujo de caja'!V$3&lt;=GANT!$D$24,Costeo!$H$12/GANT!$B$24,0),0)</f>
        <v>962.78421349593486</v>
      </c>
      <c r="W42" s="66">
        <f>IF(W$3&gt;=GANT!$C$24,IF('Flujo de caja'!W$3&lt;=GANT!$D$24,Costeo!$H$12/GANT!$B$24,0),0)</f>
        <v>962.78421349593486</v>
      </c>
      <c r="X42" s="66">
        <f>IF(X$3&gt;=GANT!$C$24,IF('Flujo de caja'!X$3&lt;=GANT!$D$24,Costeo!$H$12/GANT!$B$24,0),0)</f>
        <v>962.78421349593486</v>
      </c>
      <c r="Y42" s="66">
        <f>IF(Y$3&gt;=GANT!$C$24,IF('Flujo de caja'!Y$3&lt;=GANT!$D$24,Costeo!$H$12/GANT!$B$24,0),0)</f>
        <v>962.78421349593486</v>
      </c>
      <c r="Z42" s="66">
        <f>IF(Z$3&gt;=GANT!$C$24,IF('Flujo de caja'!Z$3&lt;=GANT!$D$24,Costeo!$H$12/GANT!$B$24,0),0)</f>
        <v>962.78421349593486</v>
      </c>
      <c r="AA42" s="66">
        <f>IF(AA$3&gt;=GANT!$C$24,IF('Flujo de caja'!AA$3&lt;=GANT!$D$24,Costeo!$H$12/GANT!$B$24,0),0)</f>
        <v>962.78421349593486</v>
      </c>
      <c r="AB42" s="66">
        <f>IF(AB$3&gt;=GANT!$C$24,IF('Flujo de caja'!AB$3&lt;=GANT!$D$24,Costeo!$H$12/GANT!$B$24,0),0)</f>
        <v>962.78421349593486</v>
      </c>
      <c r="AC42" s="66">
        <f>IF(AC$3&gt;=GANT!$C$24,IF('Flujo de caja'!AC$3&lt;=GANT!$D$24,Costeo!$H$12/GANT!$B$24,0),0)</f>
        <v>962.78421349593486</v>
      </c>
      <c r="AD42" s="66">
        <f>IF(AD$3&gt;=GANT!$C$24,IF('Flujo de caja'!AD$3&lt;=GANT!$D$24,Costeo!$H$12/GANT!$B$24,0),0)</f>
        <v>962.78421349593486</v>
      </c>
      <c r="AE42" s="66">
        <f>IF(AE$3&gt;=GANT!$C$24,IF('Flujo de caja'!AE$3&lt;=GANT!$D$24,Costeo!$H$12/GANT!$B$24,0),0)</f>
        <v>962.78421349593486</v>
      </c>
      <c r="AF42" s="66">
        <f>IF(AF$3&gt;=GANT!$C$24,IF('Flujo de caja'!AF$3&lt;=GANT!$D$24,Costeo!$H$12/GANT!$B$24,0),0)</f>
        <v>962.78421349593486</v>
      </c>
      <c r="AG42" s="66">
        <f>IF(AG$3&gt;=GANT!$C$24,IF('Flujo de caja'!AG$3&lt;=GANT!$D$24,Costeo!$H$12/GANT!$B$24,0),0)</f>
        <v>962.78421349593486</v>
      </c>
      <c r="AH42" s="66">
        <f>IF(AH$3&gt;=GANT!$C$24,IF('Flujo de caja'!AH$3&lt;=GANT!$D$24,Costeo!$H$12/GANT!$B$24,0),0)</f>
        <v>962.78421349593486</v>
      </c>
      <c r="AI42" s="66">
        <f>IF(AI$3&gt;=GANT!$C$24,IF('Flujo de caja'!AI$3&lt;=GANT!$D$24,Costeo!$H$12/GANT!$B$24,0),0)</f>
        <v>962.78421349593486</v>
      </c>
      <c r="AJ42" s="66">
        <f>IF(AJ$3&gt;=GANT!$C$24,IF('Flujo de caja'!AJ$3&lt;=GANT!$D$24,Costeo!$H$12/GANT!$B$24,0),0)</f>
        <v>962.78421349593486</v>
      </c>
      <c r="AK42" s="66">
        <f>IF(AK$3&gt;=GANT!$C$24,IF('Flujo de caja'!AK$3&lt;=GANT!$D$24,Costeo!$H$12/GANT!$B$24,0),0)</f>
        <v>962.78421349593486</v>
      </c>
      <c r="AL42" s="66">
        <f>IF(AL$3&gt;=GANT!$C$24,IF('Flujo de caja'!AL$3&lt;=GANT!$D$24,Costeo!$H$12/GANT!$B$24,0),0)</f>
        <v>962.78421349593486</v>
      </c>
      <c r="AM42" s="66">
        <f>IF(AM$3&gt;=GANT!$C$24,IF('Flujo de caja'!AM$3&lt;=GANT!$D$24,Costeo!$H$12/GANT!$B$24,0),0)</f>
        <v>962.78421349593486</v>
      </c>
      <c r="AN42" s="66">
        <f>IF(AN$3&gt;=GANT!$C$24,IF('Flujo de caja'!AN$3&lt;=GANT!$D$24,Costeo!$H$12/GANT!$B$24,0),0)</f>
        <v>962.78421349593486</v>
      </c>
      <c r="AO42" s="66">
        <f>IF(AO$3&gt;=GANT!$C$24,IF('Flujo de caja'!AO$3&lt;=GANT!$D$24,Costeo!$H$12/GANT!$B$24,0),0)</f>
        <v>962.78421349593486</v>
      </c>
      <c r="AP42" s="66">
        <f>IF(AP$3&gt;=GANT!$C$24,IF('Flujo de caja'!AP$3&lt;=GANT!$D$24,Costeo!$H$12/GANT!$B$24,0),0)</f>
        <v>962.78421349593486</v>
      </c>
      <c r="AQ42" s="66">
        <f>IF(AQ$3&gt;=GANT!$C$24,IF('Flujo de caja'!AQ$3&lt;=GANT!$D$24,Costeo!$H$12/GANT!$B$24,0),0)</f>
        <v>962.78421349593486</v>
      </c>
      <c r="AR42" s="66">
        <f>IF(AR$3&gt;=GANT!$C$24,IF('Flujo de caja'!AR$3&lt;=GANT!$D$24,Costeo!$H$12/GANT!$B$24,0),0)</f>
        <v>962.78421349593486</v>
      </c>
      <c r="AS42" s="66">
        <f>IF(AS$3&gt;=GANT!$C$24,IF('Flujo de caja'!AS$3&lt;=GANT!$D$24,Costeo!$H$12/GANT!$B$24,0),0)</f>
        <v>962.78421349593486</v>
      </c>
      <c r="AT42" s="66">
        <f>IF(AT$3&gt;=GANT!$C$24,IF('Flujo de caja'!AT$3&lt;=GANT!$D$24,Costeo!$H$12/GANT!$B$24,0),0)</f>
        <v>962.78421349593486</v>
      </c>
      <c r="AU42" s="66">
        <f>IF(AU$3&gt;=GANT!$C$24,IF('Flujo de caja'!AU$3&lt;=GANT!$D$24,Costeo!$H$12/GANT!$B$24,0),0)</f>
        <v>962.78421349593486</v>
      </c>
      <c r="AV42" s="66">
        <f>IF(AV$3&gt;=GANT!$C$24,IF('Flujo de caja'!AV$3&lt;=GANT!$D$24,Costeo!$H$12/GANT!$B$24,0),0)</f>
        <v>962.78421349593486</v>
      </c>
      <c r="AW42" s="66">
        <f>IF(AW$3&gt;=GANT!$C$24,IF('Flujo de caja'!AW$3&lt;=GANT!$D$24,Costeo!$H$12/GANT!$B$24,0),0)</f>
        <v>962.78421349593486</v>
      </c>
      <c r="AX42" s="66">
        <f>IF(AX$3&gt;=GANT!$C$24,IF('Flujo de caja'!AX$3&lt;=GANT!$D$24,Costeo!$H$12/GANT!$B$24,0),0)</f>
        <v>962.78421349593486</v>
      </c>
      <c r="AY42" s="66">
        <f>IF(AY$3&gt;=GANT!$C$24,IF('Flujo de caja'!AY$3&lt;=GANT!$D$24,Costeo!$H$12/GANT!$B$24,0),0)</f>
        <v>962.78421349593486</v>
      </c>
      <c r="AZ42" s="66">
        <f>IF(AZ$3&gt;=GANT!$C$24,IF('Flujo de caja'!AZ$3&lt;=GANT!$D$24,Costeo!$H$12/GANT!$B$24,0),0)</f>
        <v>962.78421349593486</v>
      </c>
      <c r="BA42" s="66">
        <f>IF(BA$3&gt;=GANT!$C$24,IF('Flujo de caja'!BA$3&lt;=GANT!$D$24,Costeo!$H$12/GANT!$B$24,0),0)</f>
        <v>962.78421349593486</v>
      </c>
      <c r="BB42" s="66">
        <f>IF(BB$3&gt;=GANT!$C$24,IF('Flujo de caja'!BB$3&lt;=GANT!$D$24,Costeo!$H$12/GANT!$B$24,0),0)</f>
        <v>0</v>
      </c>
      <c r="BC42" s="66">
        <f>IF(BC$3&gt;=GANT!$C$24,IF('Flujo de caja'!BC$3&lt;=GANT!$D$24,Costeo!$H$12/GANT!$B$24,0),0)</f>
        <v>0</v>
      </c>
      <c r="BD42" s="66">
        <f>IF(BD$3&gt;=GANT!$C$24,IF('Flujo de caja'!BD$3&lt;=GANT!$D$24,Costeo!$H$12/GANT!$B$24,0),0)</f>
        <v>0</v>
      </c>
      <c r="BE42" s="66">
        <f>IF(BE$3&gt;=GANT!$C$24,IF('Flujo de caja'!BE$3&lt;=GANT!$D$24,Costeo!$H$12/GANT!$B$24,0),0)</f>
        <v>0</v>
      </c>
      <c r="BF42" s="66">
        <f>IF(BF$3&gt;=GANT!$C$24,IF('Flujo de caja'!BF$3&lt;=GANT!$D$24,Costeo!$H$12/GANT!$B$24,0),0)</f>
        <v>0</v>
      </c>
      <c r="BG42" s="66">
        <f>IF(BG$3&gt;=GANT!$C$24,IF('Flujo de caja'!BG$3&lt;=GANT!$D$24,Costeo!$H$12/GANT!$B$24,0),0)</f>
        <v>0</v>
      </c>
      <c r="BH42" s="66">
        <f>IF(BH$3&gt;=GANT!$C$24,IF('Flujo de caja'!BH$3&lt;=GANT!$D$24,Costeo!$H$12/GANT!$B$24,0),0)</f>
        <v>0</v>
      </c>
      <c r="BI42" s="66">
        <f>IF(BI$3&gt;=GANT!$C$24,IF('Flujo de caja'!BI$3&lt;=GANT!$D$24,Costeo!$H$12/GANT!$B$24,0),0)</f>
        <v>0</v>
      </c>
      <c r="BJ42" s="66">
        <f>IF(BJ$3&gt;=GANT!$C$24,IF('Flujo de caja'!BJ$3&lt;=GANT!$D$24,Costeo!$H$12/GANT!$B$24,0),0)</f>
        <v>0</v>
      </c>
      <c r="BK42" s="66">
        <f>IF(BK$3&gt;=GANT!$C$24,IF('Flujo de caja'!BK$3&lt;=GANT!$D$24,Costeo!$H$12/GANT!$B$24,0),0)</f>
        <v>0</v>
      </c>
      <c r="BL42" s="66">
        <f>IF(BL$3&gt;=GANT!$C$24,IF('Flujo de caja'!BL$3&lt;=GANT!$D$24,Costeo!$H$12/GANT!$B$24,0),0)</f>
        <v>0</v>
      </c>
      <c r="BM42" s="66">
        <f>IF(BM$3&gt;=GANT!$C$24,IF('Flujo de caja'!BM$3&lt;=GANT!$D$24,Costeo!$H$12/GANT!$B$24,0),0)</f>
        <v>0</v>
      </c>
      <c r="BN42" s="66">
        <f>IF(BN$3&gt;=GANT!$C$24,IF('Flujo de caja'!BN$3&lt;=GANT!$D$24,Costeo!$H$12/GANT!$B$24,0),0)</f>
        <v>0</v>
      </c>
      <c r="BO42" s="66">
        <f>IF(BO$3&gt;=GANT!$C$24,IF('Flujo de caja'!BO$3&lt;=GANT!$D$24,Costeo!$H$12/GANT!$B$24,0),0)</f>
        <v>0</v>
      </c>
      <c r="BP42" s="66">
        <f>IF(BP$3&gt;=GANT!$C$24,IF('Flujo de caja'!BP$3&lt;=GANT!$D$24,Costeo!$H$12/GANT!$B$24,0),0)</f>
        <v>0</v>
      </c>
      <c r="BQ42" s="66">
        <f>IF(BQ$3&gt;=GANT!$C$24,IF('Flujo de caja'!BQ$3&lt;=GANT!$D$24,Costeo!$H$12/GANT!$B$24,0),0)</f>
        <v>0</v>
      </c>
      <c r="BR42" s="66">
        <f>IF(BR$3&gt;=GANT!$C$24,IF('Flujo de caja'!BR$3&lt;=GANT!$D$24,Costeo!$H$12/GANT!$B$24,0),0)</f>
        <v>0</v>
      </c>
      <c r="BS42" s="66">
        <f>IF(BS$3&gt;=GANT!$C$24,IF('Flujo de caja'!BS$3&lt;=GANT!$D$24,Costeo!$H$12/GANT!$B$24,0),0)</f>
        <v>0</v>
      </c>
      <c r="BT42" s="66">
        <f>IF(BT$3&gt;=GANT!$C$24,IF('Flujo de caja'!BT$3&lt;=GANT!$D$24,Costeo!$H$12/GANT!$B$24,0),0)</f>
        <v>0</v>
      </c>
      <c r="BU42" s="66">
        <f>IF(BU$3&gt;=GANT!$C$24,IF('Flujo de caja'!BU$3&lt;=GANT!$D$24,Costeo!$H$12/GANT!$B$24,0),0)</f>
        <v>0</v>
      </c>
      <c r="BV42" s="66">
        <f>IF(BV$3&gt;=GANT!$C$24,IF('Flujo de caja'!BV$3&lt;=GANT!$D$24,Costeo!$H$12/GANT!$B$24,0),0)</f>
        <v>0</v>
      </c>
      <c r="BW42" s="66">
        <f>IF(BW$3&gt;=GANT!$C$24,IF('Flujo de caja'!BW$3&lt;=GANT!$D$24,Costeo!$H$12/GANT!$B$24,0),0)</f>
        <v>0</v>
      </c>
      <c r="BX42" s="66">
        <f>IF(BX$3&gt;=GANT!$C$24,IF('Flujo de caja'!BX$3&lt;=GANT!$D$24,Costeo!$H$12/GANT!$B$24,0),0)</f>
        <v>0</v>
      </c>
      <c r="BY42" s="66">
        <f>IF(BY$3&gt;=GANT!$C$24,IF('Flujo de caja'!BY$3&lt;=GANT!$D$24,Costeo!$H$12/GANT!$B$24,0),0)</f>
        <v>0</v>
      </c>
      <c r="BZ42" s="66">
        <f>IF(BZ$3&gt;=GANT!$C$24,IF('Flujo de caja'!BZ$3&lt;=GANT!$D$24,Costeo!$H$12/GANT!$B$24,0),0)</f>
        <v>0</v>
      </c>
      <c r="CA42" s="66">
        <f>IF(CA$3&gt;=GANT!$C$24,IF('Flujo de caja'!CA$3&lt;=GANT!$D$24,Costeo!$H$12/GANT!$B$24,0),0)</f>
        <v>0</v>
      </c>
      <c r="CB42" s="66">
        <f>IF(CB$3&gt;=GANT!$C$24,IF('Flujo de caja'!CB$3&lt;=GANT!$D$24,Costeo!$H$12/GANT!$B$24,0),0)</f>
        <v>0</v>
      </c>
      <c r="CC42" s="66">
        <f>IF(CC$3&gt;=GANT!$C$24,IF('Flujo de caja'!CC$3&lt;=GANT!$D$24,Costeo!$H$12/GANT!$B$24,0),0)</f>
        <v>0</v>
      </c>
      <c r="CD42" s="66">
        <f>IF(CD$3&gt;=GANT!$C$24,IF('Flujo de caja'!CD$3&lt;=GANT!$D$24,Costeo!$H$12/GANT!$B$24,0),0)</f>
        <v>0</v>
      </c>
      <c r="CE42" s="66">
        <f>IF(CE$3&gt;=GANT!$C$24,IF('Flujo de caja'!CE$3&lt;=GANT!$D$24,Costeo!$H$12/GANT!$B$24,0),0)</f>
        <v>0</v>
      </c>
      <c r="CF42" s="66">
        <f>IF(CF$3&gt;=GANT!$C$24,IF('Flujo de caja'!CF$3&lt;=GANT!$D$24,Costeo!$H$12/GANT!$B$24,0),0)</f>
        <v>0</v>
      </c>
      <c r="CG42" s="66">
        <f>IF(CG$3&gt;=GANT!$C$24,IF('Flujo de caja'!CG$3&lt;=GANT!$D$24,Costeo!$H$12/GANT!$B$24,0),0)</f>
        <v>0</v>
      </c>
      <c r="CH42" s="66">
        <f>IF(CH$3&gt;=GANT!$C$24,IF('Flujo de caja'!CH$3&lt;=GANT!$D$24,Costeo!$H$12/GANT!$B$24,0),0)</f>
        <v>0</v>
      </c>
      <c r="CI42" s="66">
        <f>IF(CI$3&gt;=GANT!$C$24,IF('Flujo de caja'!CI$3&lt;=GANT!$D$24,Costeo!$H$12/GANT!$B$24,0),0)</f>
        <v>0</v>
      </c>
      <c r="CJ42" s="66">
        <f>IF(CJ$3&gt;=GANT!$C$24,IF('Flujo de caja'!CJ$3&lt;=GANT!$D$24,Costeo!$H$12/GANT!$B$24,0),0)</f>
        <v>0</v>
      </c>
      <c r="CK42" s="66">
        <f>IF(CK$3&gt;=GANT!$C$24,IF('Flujo de caja'!CK$3&lt;=GANT!$D$24,Costeo!$H$12/GANT!$B$24,0),0)</f>
        <v>0</v>
      </c>
      <c r="CL42" s="66">
        <f>IF(CL$3&gt;=GANT!$C$24,IF('Flujo de caja'!CL$3&lt;=GANT!$D$24,Costeo!$H$12/GANT!$B$24,0),0)</f>
        <v>0</v>
      </c>
    </row>
    <row r="43" spans="1:90" x14ac:dyDescent="0.3">
      <c r="A43" s="193" t="s">
        <v>217</v>
      </c>
      <c r="B43" s="6" t="s">
        <v>22</v>
      </c>
      <c r="C43" s="72">
        <f t="shared" si="20"/>
        <v>0</v>
      </c>
      <c r="D43" s="66">
        <f>IF(D$3&gt;=GANT!$C$25,IF('Flujo de caja'!D$3&lt;=GANT!$D$25,Costeo!$H$13/GANT!$B$25,0),0)</f>
        <v>0</v>
      </c>
      <c r="E43" s="66">
        <f>IF(E$3&gt;=GANT!$C$25,IF('Flujo de caja'!E$3&lt;=GANT!$D$25,Costeo!$H$13/GANT!$B$25,0),0)</f>
        <v>0</v>
      </c>
      <c r="F43" s="66">
        <f>IF(F$3&gt;=GANT!$C$25,IF('Flujo de caja'!F$3&lt;=GANT!$D$25,Costeo!$H$13/GANT!$B$25,0),0)</f>
        <v>0</v>
      </c>
      <c r="G43" s="66">
        <f>IF(G$3&gt;=GANT!$C$25,IF('Flujo de caja'!G$3&lt;=GANT!$D$25,Costeo!$H$13/GANT!$B$25,0),0)</f>
        <v>0</v>
      </c>
      <c r="H43" s="66">
        <f>IF(H$3&gt;=GANT!$C$25,IF('Flujo de caja'!H$3&lt;=GANT!$D$25,Costeo!$H$13/GANT!$B$25,0),0)</f>
        <v>0</v>
      </c>
      <c r="I43" s="66">
        <f>IF(I$3&gt;=GANT!$C$25,IF('Flujo de caja'!I$3&lt;=GANT!$D$25,Costeo!$H$13/GANT!$B$25,0),0)</f>
        <v>0</v>
      </c>
      <c r="J43" s="66">
        <f>IF(J$3&gt;=GANT!$C$25,IF('Flujo de caja'!J$3&lt;=GANT!$D$25,Costeo!$H$13/GANT!$B$25,0),0)</f>
        <v>0</v>
      </c>
      <c r="K43" s="66">
        <f>IF(K$3&gt;=GANT!$C$25,IF('Flujo de caja'!K$3&lt;=GANT!$D$25,Costeo!$H$13/GANT!$B$25,0),0)</f>
        <v>0</v>
      </c>
      <c r="L43" s="66">
        <f>IF(L$3&gt;=GANT!$C$25,IF('Flujo de caja'!L$3&lt;=GANT!$D$25,Costeo!$H$13/GANT!$B$25,0),0)</f>
        <v>0</v>
      </c>
      <c r="M43" s="66">
        <f>IF(M$3&gt;=GANT!$C$25,IF('Flujo de caja'!M$3&lt;=GANT!$D$25,Costeo!$H$13/GANT!$B$25,0),0)</f>
        <v>0</v>
      </c>
      <c r="N43" s="66">
        <f>IF(N$3&gt;=GANT!$C$25,IF('Flujo de caja'!N$3&lt;=GANT!$D$25,Costeo!$H$13/GANT!$B$25,0),0)</f>
        <v>0</v>
      </c>
      <c r="O43" s="66">
        <f>IF(O$3&gt;=GANT!$C$25,IF('Flujo de caja'!O$3&lt;=GANT!$D$25,Costeo!$H$13/GANT!$B$25,0),0)</f>
        <v>0</v>
      </c>
      <c r="P43" s="66">
        <f>IF(P$3&gt;=GANT!$C$25,IF('Flujo de caja'!P$3&lt;=GANT!$D$25,Costeo!$H$13/GANT!$B$25,0),0)</f>
        <v>0</v>
      </c>
      <c r="Q43" s="66">
        <f>IF(Q$3&gt;=GANT!$C$25,IF('Flujo de caja'!Q$3&lt;=GANT!$D$25,Costeo!$H$13/GANT!$B$25,0),0)</f>
        <v>0</v>
      </c>
      <c r="R43" s="66">
        <f>IF(R$3&gt;=GANT!$C$25,IF('Flujo de caja'!R$3&lt;=GANT!$D$25,Costeo!$H$13/GANT!$B$25,0),0)</f>
        <v>0</v>
      </c>
      <c r="S43" s="66">
        <f>IF(S$3&gt;=GANT!$C$25,IF('Flujo de caja'!S$3&lt;=GANT!$D$25,Costeo!$H$13/GANT!$B$25,0),0)</f>
        <v>0</v>
      </c>
      <c r="T43" s="66">
        <f>IF(T$3&gt;=GANT!$C$25,IF('Flujo de caja'!T$3&lt;=GANT!$D$25,Costeo!$H$13/GANT!$B$25,0),0)</f>
        <v>0</v>
      </c>
      <c r="U43" s="66">
        <f>IF(U$3&gt;=GANT!$C$25,IF('Flujo de caja'!U$3&lt;=GANT!$D$25,Costeo!$H$13/GANT!$B$25,0),0)</f>
        <v>0</v>
      </c>
      <c r="V43" s="66">
        <f>IF(V$3&gt;=GANT!$C$25,IF('Flujo de caja'!V$3&lt;=GANT!$D$25,Costeo!$H$13/GANT!$B$25,0),0)</f>
        <v>0</v>
      </c>
      <c r="W43" s="66">
        <f>IF(W$3&gt;=GANT!$C$25,IF('Flujo de caja'!W$3&lt;=GANT!$D$25,Costeo!$H$13/GANT!$B$25,0),0)</f>
        <v>0</v>
      </c>
      <c r="X43" s="66">
        <f>IF(X$3&gt;=GANT!$C$25,IF('Flujo de caja'!X$3&lt;=GANT!$D$25,Costeo!$H$13/GANT!$B$25,0),0)</f>
        <v>0</v>
      </c>
      <c r="Y43" s="66">
        <f>IF(Y$3&gt;=GANT!$C$25,IF('Flujo de caja'!Y$3&lt;=GANT!$D$25,Costeo!$H$13/GANT!$B$25,0),0)</f>
        <v>0</v>
      </c>
      <c r="Z43" s="66">
        <f>IF(Z$3&gt;=GANT!$C$25,IF('Flujo de caja'!Z$3&lt;=GANT!$D$25,Costeo!$H$13/GANT!$B$25,0),0)</f>
        <v>0</v>
      </c>
      <c r="AA43" s="66">
        <f>IF(AA$3&gt;=GANT!$C$25,IF('Flujo de caja'!AA$3&lt;=GANT!$D$25,Costeo!$H$13/GANT!$B$25,0),0)</f>
        <v>0</v>
      </c>
      <c r="AB43" s="66">
        <f>IF(AB$3&gt;=GANT!$C$25,IF('Flujo de caja'!AB$3&lt;=GANT!$D$25,Costeo!$H$13/GANT!$B$25,0),0)</f>
        <v>0</v>
      </c>
      <c r="AC43" s="66">
        <f>IF(AC$3&gt;=GANT!$C$25,IF('Flujo de caja'!AC$3&lt;=GANT!$D$25,Costeo!$H$13/GANT!$B$25,0),0)</f>
        <v>0</v>
      </c>
      <c r="AD43" s="66">
        <f>IF(AD$3&gt;=GANT!$C$25,IF('Flujo de caja'!AD$3&lt;=GANT!$D$25,Costeo!$H$13/GANT!$B$25,0),0)</f>
        <v>0</v>
      </c>
      <c r="AE43" s="66">
        <f>IF(AE$3&gt;=GANT!$C$25,IF('Flujo de caja'!AE$3&lt;=GANT!$D$25,Costeo!$H$13/GANT!$B$25,0),0)</f>
        <v>0</v>
      </c>
      <c r="AF43" s="66">
        <f>IF(AF$3&gt;=GANT!$C$25,IF('Flujo de caja'!AF$3&lt;=GANT!$D$25,Costeo!$H$13/GANT!$B$25,0),0)</f>
        <v>0</v>
      </c>
      <c r="AG43" s="66">
        <f>IF(AG$3&gt;=GANT!$C$25,IF('Flujo de caja'!AG$3&lt;=GANT!$D$25,Costeo!$H$13/GANT!$B$25,0),0)</f>
        <v>0</v>
      </c>
      <c r="AH43" s="66">
        <f>IF(AH$3&gt;=GANT!$C$25,IF('Flujo de caja'!AH$3&lt;=GANT!$D$25,Costeo!$H$13/GANT!$B$25,0),0)</f>
        <v>0</v>
      </c>
      <c r="AI43" s="66">
        <f>IF(AI$3&gt;=GANT!$C$25,IF('Flujo de caja'!AI$3&lt;=GANT!$D$25,Costeo!$H$13/GANT!$B$25,0),0)</f>
        <v>0</v>
      </c>
      <c r="AJ43" s="66">
        <f>IF(AJ$3&gt;=GANT!$C$25,IF('Flujo de caja'!AJ$3&lt;=GANT!$D$25,Costeo!$H$13/GANT!$B$25,0),0)</f>
        <v>0</v>
      </c>
      <c r="AK43" s="66">
        <f>IF(AK$3&gt;=GANT!$C$25,IF('Flujo de caja'!AK$3&lt;=GANT!$D$25,Costeo!$H$13/GANT!$B$25,0),0)</f>
        <v>0</v>
      </c>
      <c r="AL43" s="66">
        <f>IF(AL$3&gt;=GANT!$C$25,IF('Flujo de caja'!AL$3&lt;=GANT!$D$25,Costeo!$H$13/GANT!$B$25,0),0)</f>
        <v>0</v>
      </c>
      <c r="AM43" s="66">
        <f>IF(AM$3&gt;=GANT!$C$25,IF('Flujo de caja'!AM$3&lt;=GANT!$D$25,Costeo!$H$13/GANT!$B$25,0),0)</f>
        <v>0</v>
      </c>
      <c r="AN43" s="66">
        <f>IF(AN$3&gt;=GANT!$C$25,IF('Flujo de caja'!AN$3&lt;=GANT!$D$25,Costeo!$H$13/GANT!$B$25,0),0)</f>
        <v>0</v>
      </c>
      <c r="AO43" s="66">
        <f>IF(AO$3&gt;=GANT!$C$25,IF('Flujo de caja'!AO$3&lt;=GANT!$D$25,Costeo!$H$13/GANT!$B$25,0),0)</f>
        <v>0</v>
      </c>
      <c r="AP43" s="66">
        <f>IF(AP$3&gt;=GANT!$C$25,IF('Flujo de caja'!AP$3&lt;=GANT!$D$25,Costeo!$H$13/GANT!$B$25,0),0)</f>
        <v>0</v>
      </c>
      <c r="AQ43" s="66">
        <f>IF(AQ$3&gt;=GANT!$C$25,IF('Flujo de caja'!AQ$3&lt;=GANT!$D$25,Costeo!$H$13/GANT!$B$25,0),0)</f>
        <v>0</v>
      </c>
      <c r="AR43" s="66">
        <f>IF(AR$3&gt;=GANT!$C$25,IF('Flujo de caja'!AR$3&lt;=GANT!$D$25,Costeo!$H$13/GANT!$B$25,0),0)</f>
        <v>0</v>
      </c>
      <c r="AS43" s="66">
        <f>IF(AS$3&gt;=GANT!$C$25,IF('Flujo de caja'!AS$3&lt;=GANT!$D$25,Costeo!$H$13/GANT!$B$25,0),0)</f>
        <v>0</v>
      </c>
      <c r="AT43" s="66">
        <f>IF(AT$3&gt;=GANT!$C$25,IF('Flujo de caja'!AT$3&lt;=GANT!$D$25,Costeo!$H$13/GANT!$B$25,0),0)</f>
        <v>0</v>
      </c>
      <c r="AU43" s="66">
        <f>IF(AU$3&gt;=GANT!$C$25,IF('Flujo de caja'!AU$3&lt;=GANT!$D$25,Costeo!$H$13/GANT!$B$25,0),0)</f>
        <v>0</v>
      </c>
      <c r="AV43" s="66">
        <f>IF(AV$3&gt;=GANT!$C$25,IF('Flujo de caja'!AV$3&lt;=GANT!$D$25,Costeo!$H$13/GANT!$B$25,0),0)</f>
        <v>0</v>
      </c>
      <c r="AW43" s="66">
        <f>IF(AW$3&gt;=GANT!$C$25,IF('Flujo de caja'!AW$3&lt;=GANT!$D$25,Costeo!$H$13/GANT!$B$25,0),0)</f>
        <v>0</v>
      </c>
      <c r="AX43" s="66">
        <f>IF(AX$3&gt;=GANT!$C$25,IF('Flujo de caja'!AX$3&lt;=GANT!$D$25,Costeo!$H$13/GANT!$B$25,0),0)</f>
        <v>0</v>
      </c>
      <c r="AY43" s="66">
        <f>IF(AY$3&gt;=GANT!$C$25,IF('Flujo de caja'!AY$3&lt;=GANT!$D$25,Costeo!$H$13/GANT!$B$25,0),0)</f>
        <v>0</v>
      </c>
      <c r="AZ43" s="66">
        <f>IF(AZ$3&gt;=GANT!$C$25,IF('Flujo de caja'!AZ$3&lt;=GANT!$D$25,Costeo!$H$13/GANT!$B$25,0),0)</f>
        <v>0</v>
      </c>
      <c r="BA43" s="66">
        <f>IF(BA$3&gt;=GANT!$C$25,IF('Flujo de caja'!BA$3&lt;=GANT!$D$25,Costeo!$H$13/GANT!$B$25,0),0)</f>
        <v>0</v>
      </c>
      <c r="BB43" s="66">
        <f>IF(BB$3&gt;=GANT!$C$25,IF('Flujo de caja'!BB$3&lt;=GANT!$D$25,Costeo!$H$13/GANT!$B$25,0),0)</f>
        <v>0</v>
      </c>
      <c r="BC43" s="66">
        <f>IF(BC$3&gt;=GANT!$C$25,IF('Flujo de caja'!BC$3&lt;=GANT!$D$25,Costeo!$H$13/GANT!$B$25,0),0)</f>
        <v>0</v>
      </c>
      <c r="BD43" s="66">
        <f>IF(BD$3&gt;=GANT!$C$25,IF('Flujo de caja'!BD$3&lt;=GANT!$D$25,Costeo!$H$13/GANT!$B$25,0),0)</f>
        <v>0</v>
      </c>
      <c r="BE43" s="66">
        <f>IF(BE$3&gt;=GANT!$C$25,IF('Flujo de caja'!BE$3&lt;=GANT!$D$25,Costeo!$H$13/GANT!$B$25,0),0)</f>
        <v>0</v>
      </c>
      <c r="BF43" s="66">
        <f>IF(BF$3&gt;=GANT!$C$25,IF('Flujo de caja'!BF$3&lt;=GANT!$D$25,Costeo!$H$13/GANT!$B$25,0),0)</f>
        <v>0</v>
      </c>
      <c r="BG43" s="66">
        <f>IF(BG$3&gt;=GANT!$C$25,IF('Flujo de caja'!BG$3&lt;=GANT!$D$25,Costeo!$H$13/GANT!$B$25,0),0)</f>
        <v>0</v>
      </c>
      <c r="BH43" s="66">
        <f>IF(BH$3&gt;=GANT!$C$25,IF('Flujo de caja'!BH$3&lt;=GANT!$D$25,Costeo!$H$13/GANT!$B$25,0),0)</f>
        <v>0</v>
      </c>
      <c r="BI43" s="66">
        <f>IF(BI$3&gt;=GANT!$C$25,IF('Flujo de caja'!BI$3&lt;=GANT!$D$25,Costeo!$H$13/GANT!$B$25,0),0)</f>
        <v>0</v>
      </c>
      <c r="BJ43" s="66">
        <f>IF(BJ$3&gt;=GANT!$C$25,IF('Flujo de caja'!BJ$3&lt;=GANT!$D$25,Costeo!$H$13/GANT!$B$25,0),0)</f>
        <v>0</v>
      </c>
      <c r="BK43" s="66">
        <f>IF(BK$3&gt;=GANT!$C$25,IF('Flujo de caja'!BK$3&lt;=GANT!$D$25,Costeo!$H$13/GANT!$B$25,0),0)</f>
        <v>0</v>
      </c>
      <c r="BL43" s="66">
        <f>IF(BL$3&gt;=GANT!$C$25,IF('Flujo de caja'!BL$3&lt;=GANT!$D$25,Costeo!$H$13/GANT!$B$25,0),0)</f>
        <v>0</v>
      </c>
      <c r="BM43" s="66">
        <f>IF(BM$3&gt;=GANT!$C$25,IF('Flujo de caja'!BM$3&lt;=GANT!$D$25,Costeo!$H$13/GANT!$B$25,0),0)</f>
        <v>0</v>
      </c>
      <c r="BN43" s="66">
        <f>IF(BN$3&gt;=GANT!$C$25,IF('Flujo de caja'!BN$3&lt;=GANT!$D$25,Costeo!$H$13/GANT!$B$25,0),0)</f>
        <v>0</v>
      </c>
      <c r="BO43" s="66">
        <f>IF(BO$3&gt;=GANT!$C$25,IF('Flujo de caja'!BO$3&lt;=GANT!$D$25,Costeo!$H$13/GANT!$B$25,0),0)</f>
        <v>0</v>
      </c>
      <c r="BP43" s="66">
        <f>IF(BP$3&gt;=GANT!$C$25,IF('Flujo de caja'!BP$3&lt;=GANT!$D$25,Costeo!$H$13/GANT!$B$25,0),0)</f>
        <v>0</v>
      </c>
      <c r="BQ43" s="66">
        <f>IF(BQ$3&gt;=GANT!$C$25,IF('Flujo de caja'!BQ$3&lt;=GANT!$D$25,Costeo!$H$13/GANT!$B$25,0),0)</f>
        <v>0</v>
      </c>
      <c r="BR43" s="66">
        <f>IF(BR$3&gt;=GANT!$C$25,IF('Flujo de caja'!BR$3&lt;=GANT!$D$25,Costeo!$H$13/GANT!$B$25,0),0)</f>
        <v>0</v>
      </c>
      <c r="BS43" s="66">
        <f>IF(BS$3&gt;=GANT!$C$25,IF('Flujo de caja'!BS$3&lt;=GANT!$D$25,Costeo!$H$13/GANT!$B$25,0),0)</f>
        <v>0</v>
      </c>
      <c r="BT43" s="66">
        <f>IF(BT$3&gt;=GANT!$C$25,IF('Flujo de caja'!BT$3&lt;=GANT!$D$25,Costeo!$H$13/GANT!$B$25,0),0)</f>
        <v>0</v>
      </c>
      <c r="BU43" s="66">
        <f>IF(BU$3&gt;=GANT!$C$25,IF('Flujo de caja'!BU$3&lt;=GANT!$D$25,Costeo!$H$13/GANT!$B$25,0),0)</f>
        <v>0</v>
      </c>
      <c r="BV43" s="66">
        <f>IF(BV$3&gt;=GANT!$C$25,IF('Flujo de caja'!BV$3&lt;=GANT!$D$25,Costeo!$H$13/GANT!$B$25,0),0)</f>
        <v>0</v>
      </c>
      <c r="BW43" s="66">
        <f>IF(BW$3&gt;=GANT!$C$25,IF('Flujo de caja'!BW$3&lt;=GANT!$D$25,Costeo!$H$13/GANT!$B$25,0),0)</f>
        <v>0</v>
      </c>
      <c r="BX43" s="66">
        <f>IF(BX$3&gt;=GANT!$C$25,IF('Flujo de caja'!BX$3&lt;=GANT!$D$25,Costeo!$H$13/GANT!$B$25,0),0)</f>
        <v>0</v>
      </c>
      <c r="BY43" s="66">
        <f>IF(BY$3&gt;=GANT!$C$25,IF('Flujo de caja'!BY$3&lt;=GANT!$D$25,Costeo!$H$13/GANT!$B$25,0),0)</f>
        <v>0</v>
      </c>
      <c r="BZ43" s="66">
        <f>IF(BZ$3&gt;=GANT!$C$25,IF('Flujo de caja'!BZ$3&lt;=GANT!$D$25,Costeo!$H$13/GANT!$B$25,0),0)</f>
        <v>0</v>
      </c>
      <c r="CA43" s="66">
        <f>IF(CA$3&gt;=GANT!$C$25,IF('Flujo de caja'!CA$3&lt;=GANT!$D$25,Costeo!$H$13/GANT!$B$25,0),0)</f>
        <v>0</v>
      </c>
      <c r="CB43" s="66">
        <f>IF(CB$3&gt;=GANT!$C$25,IF('Flujo de caja'!CB$3&lt;=GANT!$D$25,Costeo!$H$13/GANT!$B$25,0),0)</f>
        <v>0</v>
      </c>
      <c r="CC43" s="66">
        <f>IF(CC$3&gt;=GANT!$C$25,IF('Flujo de caja'!CC$3&lt;=GANT!$D$25,Costeo!$H$13/GANT!$B$25,0),0)</f>
        <v>0</v>
      </c>
      <c r="CD43" s="66">
        <f>IF(CD$3&gt;=GANT!$C$25,IF('Flujo de caja'!CD$3&lt;=GANT!$D$25,Costeo!$H$13/GANT!$B$25,0),0)</f>
        <v>0</v>
      </c>
      <c r="CE43" s="66">
        <f>IF(CE$3&gt;=GANT!$C$25,IF('Flujo de caja'!CE$3&lt;=GANT!$D$25,Costeo!$H$13/GANT!$B$25,0),0)</f>
        <v>0</v>
      </c>
      <c r="CF43" s="66">
        <f>IF(CF$3&gt;=GANT!$C$25,IF('Flujo de caja'!CF$3&lt;=GANT!$D$25,Costeo!$H$13/GANT!$B$25,0),0)</f>
        <v>0</v>
      </c>
      <c r="CG43" s="66">
        <f>IF(CG$3&gt;=GANT!$C$25,IF('Flujo de caja'!CG$3&lt;=GANT!$D$25,Costeo!$H$13/GANT!$B$25,0),0)</f>
        <v>0</v>
      </c>
      <c r="CH43" s="66">
        <f>IF(CH$3&gt;=GANT!$C$25,IF('Flujo de caja'!CH$3&lt;=GANT!$D$25,Costeo!$H$13/GANT!$B$25,0),0)</f>
        <v>0</v>
      </c>
      <c r="CI43" s="66">
        <f>IF(CI$3&gt;=GANT!$C$25,IF('Flujo de caja'!CI$3&lt;=GANT!$D$25,Costeo!$H$13/GANT!$B$25,0),0)</f>
        <v>0</v>
      </c>
      <c r="CJ43" s="66">
        <f>IF(CJ$3&gt;=GANT!$C$25,IF('Flujo de caja'!CJ$3&lt;=GANT!$D$25,Costeo!$H$13/GANT!$B$25,0),0)</f>
        <v>0</v>
      </c>
      <c r="CK43" s="66">
        <f>IF(CK$3&gt;=GANT!$C$25,IF('Flujo de caja'!CK$3&lt;=GANT!$D$25,Costeo!$H$13/GANT!$B$25,0),0)</f>
        <v>0</v>
      </c>
      <c r="CL43" s="66">
        <f>IF(CL$3&gt;=GANT!$C$25,IF('Flujo de caja'!CL$3&lt;=GANT!$D$25,Costeo!$H$13/GANT!$B$25,0),0)</f>
        <v>0</v>
      </c>
    </row>
    <row r="44" spans="1:90" x14ac:dyDescent="0.3">
      <c r="A44" s="194" t="s">
        <v>726</v>
      </c>
      <c r="B44" s="6" t="s">
        <v>22</v>
      </c>
      <c r="C44" s="72">
        <f t="shared" si="20"/>
        <v>538000</v>
      </c>
      <c r="D44" s="66">
        <f>IF(D$3&gt;=GANT!$C$26,IF('Flujo de caja'!D$3&lt;=GANT!$D$26,(Costeo!$C$49)/GANT!$B$26,0),0)</f>
        <v>0</v>
      </c>
      <c r="E44" s="66">
        <f>IF(E$3&gt;=GANT!$C$26,IF('Flujo de caja'!E$3&lt;=GANT!$D$26,(Costeo!$C$49)/GANT!$B$26,0),0)</f>
        <v>0</v>
      </c>
      <c r="F44" s="66">
        <f>IF(F$3&gt;=GANT!$C$26,IF('Flujo de caja'!F$3&lt;=GANT!$D$26,(Costeo!$C$49)/GANT!$B$26,0),0)</f>
        <v>0</v>
      </c>
      <c r="G44" s="66">
        <f>IF(G$3&gt;=GANT!$C$26,IF('Flujo de caja'!G$3&lt;=GANT!$D$26,(Costeo!$C$49)/GANT!$B$26,0),0)</f>
        <v>0</v>
      </c>
      <c r="H44" s="66">
        <f>IF(H$3&gt;=GANT!$C$26,IF('Flujo de caja'!H$3&lt;=GANT!$D$26,(Costeo!$C$49)/GANT!$B$26,0),0)</f>
        <v>0</v>
      </c>
      <c r="I44" s="66">
        <f>IF(I$3&gt;=GANT!$C$26,IF('Flujo de caja'!I$3&lt;=GANT!$D$26,(Costeo!$C$49)/GANT!$B$26,0),0)</f>
        <v>0</v>
      </c>
      <c r="J44" s="66">
        <f>IF(J$3&gt;=GANT!$C$26,IF('Flujo de caja'!J$3&lt;=GANT!$D$26,(Costeo!$C$49)/GANT!$B$26,0),0)</f>
        <v>0</v>
      </c>
      <c r="K44" s="66">
        <f>IF(K$3&gt;=GANT!$C$26,IF('Flujo de caja'!K$3&lt;=GANT!$D$26,(Costeo!$C$49)/GANT!$B$26,0),0)</f>
        <v>0</v>
      </c>
      <c r="L44" s="66">
        <f>IF(L$3&gt;=GANT!$C$26,IF('Flujo de caja'!L$3&lt;=GANT!$D$26,(Costeo!$C$49)/GANT!$B$26,0),0)</f>
        <v>179333.33333333334</v>
      </c>
      <c r="M44" s="66">
        <f>IF(M$3&gt;=GANT!$C$26,IF('Flujo de caja'!M$3&lt;=GANT!$D$26,(Costeo!$C$49)/GANT!$B$26,0),0)</f>
        <v>179333.33333333334</v>
      </c>
      <c r="N44" s="66">
        <f>IF(N$3&gt;=GANT!$C$26,IF('Flujo de caja'!N$3&lt;=GANT!$D$26,(Costeo!$C$49)/GANT!$B$26,0),0)</f>
        <v>179333.33333333334</v>
      </c>
      <c r="O44" s="66">
        <f>IF(O$3&gt;=GANT!$C$26,IF('Flujo de caja'!O$3&lt;=GANT!$D$26,(Costeo!$C$49)/GANT!$B$26,0),0)</f>
        <v>0</v>
      </c>
      <c r="P44" s="66">
        <f>IF(P$3&gt;=GANT!$C$26,IF('Flujo de caja'!P$3&lt;=GANT!$D$26,(Costeo!$C$49)/GANT!$B$26,0),0)</f>
        <v>0</v>
      </c>
      <c r="Q44" s="66">
        <f>IF(Q$3&gt;=GANT!$C$26,IF('Flujo de caja'!Q$3&lt;=GANT!$D$26,(Costeo!$C$49)/GANT!$B$26,0),0)</f>
        <v>0</v>
      </c>
      <c r="R44" s="66">
        <f>IF(R$3&gt;=GANT!$C$26,IF('Flujo de caja'!R$3&lt;=GANT!$D$26,(Costeo!$C$49)/GANT!$B$26,0),0)</f>
        <v>0</v>
      </c>
      <c r="S44" s="66">
        <f>IF(S$3&gt;=GANT!$C$26,IF('Flujo de caja'!S$3&lt;=GANT!$D$26,(Costeo!$C$49)/GANT!$B$26,0),0)</f>
        <v>0</v>
      </c>
      <c r="T44" s="66">
        <f>IF(T$3&gt;=GANT!$C$26,IF('Flujo de caja'!T$3&lt;=GANT!$D$26,(Costeo!$C$49)/GANT!$B$26,0),0)</f>
        <v>0</v>
      </c>
      <c r="U44" s="66">
        <f>IF(U$3&gt;=GANT!$C$26,IF('Flujo de caja'!U$3&lt;=GANT!$D$26,(Costeo!$C$49)/GANT!$B$26,0),0)</f>
        <v>0</v>
      </c>
      <c r="V44" s="66">
        <f>IF(V$3&gt;=GANT!$C$26,IF('Flujo de caja'!V$3&lt;=GANT!$D$26,(Costeo!$C$49)/GANT!$B$26,0),0)</f>
        <v>0</v>
      </c>
      <c r="W44" s="66">
        <f>IF(W$3&gt;=GANT!$C$26,IF('Flujo de caja'!W$3&lt;=GANT!$D$26,(Costeo!$C$49)/GANT!$B$26,0),0)</f>
        <v>0</v>
      </c>
      <c r="X44" s="66">
        <f>IF(X$3&gt;=GANT!$C$26,IF('Flujo de caja'!X$3&lt;=GANT!$D$26,(Costeo!$C$49)/GANT!$B$26,0),0)</f>
        <v>0</v>
      </c>
      <c r="Y44" s="66">
        <f>IF(Y$3&gt;=GANT!$C$26,IF('Flujo de caja'!Y$3&lt;=GANT!$D$26,(Costeo!$C$49)/GANT!$B$26,0),0)</f>
        <v>0</v>
      </c>
      <c r="Z44" s="66">
        <f>IF(Z$3&gt;=GANT!$C$26,IF('Flujo de caja'!Z$3&lt;=GANT!$D$26,(Costeo!$C$49)/GANT!$B$26,0),0)</f>
        <v>0</v>
      </c>
      <c r="AA44" s="66">
        <f>IF(AA$3&gt;=GANT!$C$26,IF('Flujo de caja'!AA$3&lt;=GANT!$D$26,(Costeo!$C$49)/GANT!$B$26,0),0)</f>
        <v>0</v>
      </c>
      <c r="AB44" s="66">
        <f>IF(AB$3&gt;=GANT!$C$26,IF('Flujo de caja'!AB$3&lt;=GANT!$D$26,(Costeo!$C$49)/GANT!$B$26,0),0)</f>
        <v>0</v>
      </c>
      <c r="AC44" s="66">
        <f>IF(AC$3&gt;=GANT!$C$26,IF('Flujo de caja'!AC$3&lt;=GANT!$D$26,(Costeo!$C$49)/GANT!$B$26,0),0)</f>
        <v>0</v>
      </c>
      <c r="AD44" s="66">
        <f>IF(AD$3&gt;=GANT!$C$26,IF('Flujo de caja'!AD$3&lt;=GANT!$D$26,(Costeo!$C$49)/GANT!$B$26,0),0)</f>
        <v>0</v>
      </c>
      <c r="AE44" s="66">
        <f>IF(AE$3&gt;=GANT!$C$26,IF('Flujo de caja'!AE$3&lt;=GANT!$D$26,(Costeo!$C$49)/GANT!$B$26,0),0)</f>
        <v>0</v>
      </c>
      <c r="AF44" s="66">
        <f>IF(AF$3&gt;=GANT!$C$26,IF('Flujo de caja'!AF$3&lt;=GANT!$D$26,(Costeo!$C$49)/GANT!$B$26,0),0)</f>
        <v>0</v>
      </c>
      <c r="AG44" s="66">
        <f>IF(AG$3&gt;=GANT!$C$26,IF('Flujo de caja'!AG$3&lt;=GANT!$D$26,(Costeo!$C$49)/GANT!$B$26,0),0)</f>
        <v>0</v>
      </c>
      <c r="AH44" s="66">
        <f>IF(AH$3&gt;=GANT!$C$26,IF('Flujo de caja'!AH$3&lt;=GANT!$D$26,(Costeo!$C$49)/GANT!$B$26,0),0)</f>
        <v>0</v>
      </c>
      <c r="AI44" s="66">
        <f>IF(AI$3&gt;=GANT!$C$26,IF('Flujo de caja'!AI$3&lt;=GANT!$D$26,(Costeo!$C$49)/GANT!$B$26,0),0)</f>
        <v>0</v>
      </c>
      <c r="AJ44" s="66">
        <f>IF(AJ$3&gt;=GANT!$C$26,IF('Flujo de caja'!AJ$3&lt;=GANT!$D$26,(Costeo!$C$49)/GANT!$B$26,0),0)</f>
        <v>0</v>
      </c>
      <c r="AK44" s="66">
        <f>IF(AK$3&gt;=GANT!$C$26,IF('Flujo de caja'!AK$3&lt;=GANT!$D$26,(Costeo!$C$49)/GANT!$B$26,0),0)</f>
        <v>0</v>
      </c>
      <c r="AL44" s="66">
        <f>IF(AL$3&gt;=GANT!$C$26,IF('Flujo de caja'!AL$3&lt;=GANT!$D$26,(Costeo!$C$49)/GANT!$B$26,0),0)</f>
        <v>0</v>
      </c>
      <c r="AM44" s="66">
        <f>IF(AM$3&gt;=GANT!$C$26,IF('Flujo de caja'!AM$3&lt;=GANT!$D$26,(Costeo!$C$49)/GANT!$B$26,0),0)</f>
        <v>0</v>
      </c>
      <c r="AN44" s="66">
        <f>IF(AN$3&gt;=GANT!$C$26,IF('Flujo de caja'!AN$3&lt;=GANT!$D$26,(Costeo!$C$49)/GANT!$B$26,0),0)</f>
        <v>0</v>
      </c>
      <c r="AO44" s="66">
        <f>IF(AO$3&gt;=GANT!$C$26,IF('Flujo de caja'!AO$3&lt;=GANT!$D$26,(Costeo!$C$49)/GANT!$B$26,0),0)</f>
        <v>0</v>
      </c>
      <c r="AP44" s="66">
        <f>IF(AP$3&gt;=GANT!$C$26,IF('Flujo de caja'!AP$3&lt;=GANT!$D$26,(Costeo!$C$49)/GANT!$B$26,0),0)</f>
        <v>0</v>
      </c>
      <c r="AQ44" s="66">
        <f>IF(AQ$3&gt;=GANT!$C$26,IF('Flujo de caja'!AQ$3&lt;=GANT!$D$26,(Costeo!$C$49)/GANT!$B$26,0),0)</f>
        <v>0</v>
      </c>
      <c r="AR44" s="66">
        <f>IF(AR$3&gt;=GANT!$C$26,IF('Flujo de caja'!AR$3&lt;=GANT!$D$26,(Costeo!$C$49)/GANT!$B$26,0),0)</f>
        <v>0</v>
      </c>
      <c r="AS44" s="66">
        <f>IF(AS$3&gt;=GANT!$C$26,IF('Flujo de caja'!AS$3&lt;=GANT!$D$26,(Costeo!$C$49)/GANT!$B$26,0),0)</f>
        <v>0</v>
      </c>
      <c r="AT44" s="66">
        <f>IF(AT$3&gt;=GANT!$C$26,IF('Flujo de caja'!AT$3&lt;=GANT!$D$26,(Costeo!$C$49)/GANT!$B$26,0),0)</f>
        <v>0</v>
      </c>
      <c r="AU44" s="66">
        <f>IF(AU$3&gt;=GANT!$C$26,IF('Flujo de caja'!AU$3&lt;=GANT!$D$26,(Costeo!$C$49)/GANT!$B$26,0),0)</f>
        <v>0</v>
      </c>
      <c r="AV44" s="66">
        <f>IF(AV$3&gt;=GANT!$C$26,IF('Flujo de caja'!AV$3&lt;=GANT!$D$26,(Costeo!$C$49)/GANT!$B$26,0),0)</f>
        <v>0</v>
      </c>
      <c r="AW44" s="66">
        <f>IF(AW$3&gt;=GANT!$C$26,IF('Flujo de caja'!AW$3&lt;=GANT!$D$26,(Costeo!$C$49)/GANT!$B$26,0),0)</f>
        <v>0</v>
      </c>
      <c r="AX44" s="66">
        <f>IF(AX$3&gt;=GANT!$C$26,IF('Flujo de caja'!AX$3&lt;=GANT!$D$26,(Costeo!$C$49)/GANT!$B$26,0),0)</f>
        <v>0</v>
      </c>
      <c r="AY44" s="66">
        <f>IF(AY$3&gt;=GANT!$C$26,IF('Flujo de caja'!AY$3&lt;=GANT!$D$26,(Costeo!$C$49)/GANT!$B$26,0),0)</f>
        <v>0</v>
      </c>
      <c r="AZ44" s="66">
        <f>IF(AZ$3&gt;=GANT!$C$26,IF('Flujo de caja'!AZ$3&lt;=GANT!$D$26,(Costeo!$C$49)/GANT!$B$26,0),0)</f>
        <v>0</v>
      </c>
      <c r="BA44" s="66">
        <f>IF(BA$3&gt;=GANT!$C$26,IF('Flujo de caja'!BA$3&lt;=GANT!$D$26,(Costeo!$C$49)/GANT!$B$26,0),0)</f>
        <v>0</v>
      </c>
      <c r="BB44" s="66">
        <f>IF(BB$3&gt;=GANT!$C$26,IF('Flujo de caja'!BB$3&lt;=GANT!$D$26,(Costeo!$C$49)/GANT!$B$26,0),0)</f>
        <v>0</v>
      </c>
      <c r="BC44" s="66">
        <f>IF(BC$3&gt;=GANT!$C$26,IF('Flujo de caja'!BC$3&lt;=GANT!$D$26,(Costeo!$C$49)/GANT!$B$26,0),0)</f>
        <v>0</v>
      </c>
      <c r="BD44" s="66">
        <f>IF(BD$3&gt;=GANT!$C$26,IF('Flujo de caja'!BD$3&lt;=GANT!$D$26,(Costeo!$C$49)/GANT!$B$26,0),0)</f>
        <v>0</v>
      </c>
      <c r="BE44" s="66">
        <f>IF(BE$3&gt;=GANT!$C$26,IF('Flujo de caja'!BE$3&lt;=GANT!$D$26,(Costeo!$C$49)/GANT!$B$26,0),0)</f>
        <v>0</v>
      </c>
      <c r="BF44" s="66">
        <f>IF(BF$3&gt;=GANT!$C$26,IF('Flujo de caja'!BF$3&lt;=GANT!$D$26,(Costeo!$C$49)/GANT!$B$26,0),0)</f>
        <v>0</v>
      </c>
      <c r="BG44" s="66">
        <f>IF(BG$3&gt;=GANT!$C$26,IF('Flujo de caja'!BG$3&lt;=GANT!$D$26,(Costeo!$C$49)/GANT!$B$26,0),0)</f>
        <v>0</v>
      </c>
      <c r="BH44" s="66">
        <f>IF(BH$3&gt;=GANT!$C$26,IF('Flujo de caja'!BH$3&lt;=GANT!$D$26,(Costeo!$C$49)/GANT!$B$26,0),0)</f>
        <v>0</v>
      </c>
      <c r="BI44" s="66">
        <f>IF(BI$3&gt;=GANT!$C$26,IF('Flujo de caja'!BI$3&lt;=GANT!$D$26,(Costeo!$C$49)/GANT!$B$26,0),0)</f>
        <v>0</v>
      </c>
      <c r="BJ44" s="66">
        <f>IF(BJ$3&gt;=GANT!$C$26,IF('Flujo de caja'!BJ$3&lt;=GANT!$D$26,(Costeo!$C$49)/GANT!$B$26,0),0)</f>
        <v>0</v>
      </c>
      <c r="BK44" s="66">
        <f>IF(BK$3&gt;=GANT!$C$26,IF('Flujo de caja'!BK$3&lt;=GANT!$D$26,(Costeo!$C$49)/GANT!$B$26,0),0)</f>
        <v>0</v>
      </c>
      <c r="BL44" s="66">
        <f>IF(BL$3&gt;=GANT!$C$26,IF('Flujo de caja'!BL$3&lt;=GANT!$D$26,(Costeo!$C$49)/GANT!$B$26,0),0)</f>
        <v>0</v>
      </c>
      <c r="BM44" s="66">
        <f>IF(BM$3&gt;=GANT!$C$26,IF('Flujo de caja'!BM$3&lt;=GANT!$D$26,(Costeo!$C$49)/GANT!$B$26,0),0)</f>
        <v>0</v>
      </c>
      <c r="BN44" s="66">
        <f>IF(BN$3&gt;=GANT!$C$26,IF('Flujo de caja'!BN$3&lt;=GANT!$D$26,(Costeo!$C$49)/GANT!$B$26,0),0)</f>
        <v>0</v>
      </c>
      <c r="BO44" s="66">
        <f>IF(BO$3&gt;=GANT!$C$26,IF('Flujo de caja'!BO$3&lt;=GANT!$D$26,(Costeo!$C$49)/GANT!$B$26,0),0)</f>
        <v>0</v>
      </c>
      <c r="BP44" s="66">
        <f>IF(BP$3&gt;=GANT!$C$26,IF('Flujo de caja'!BP$3&lt;=GANT!$D$26,(Costeo!$C$49)/GANT!$B$26,0),0)</f>
        <v>0</v>
      </c>
      <c r="BQ44" s="66">
        <f>IF(BQ$3&gt;=GANT!$C$26,IF('Flujo de caja'!BQ$3&lt;=GANT!$D$26,(Costeo!$C$49)/GANT!$B$26,0),0)</f>
        <v>0</v>
      </c>
      <c r="BR44" s="66">
        <f>IF(BR$3&gt;=GANT!$C$26,IF('Flujo de caja'!BR$3&lt;=GANT!$D$26,(Costeo!$C$49)/GANT!$B$26,0),0)</f>
        <v>0</v>
      </c>
      <c r="BS44" s="66">
        <f>IF(BS$3&gt;=GANT!$C$26,IF('Flujo de caja'!BS$3&lt;=GANT!$D$26,(Costeo!$C$49)/GANT!$B$26,0),0)</f>
        <v>0</v>
      </c>
      <c r="BT44" s="66">
        <f>IF(BT$3&gt;=GANT!$C$26,IF('Flujo de caja'!BT$3&lt;=GANT!$D$26,(Costeo!$C$49)/GANT!$B$26,0),0)</f>
        <v>0</v>
      </c>
      <c r="BU44" s="66">
        <f>IF(BU$3&gt;=GANT!$C$26,IF('Flujo de caja'!BU$3&lt;=GANT!$D$26,(Costeo!$C$49)/GANT!$B$26,0),0)</f>
        <v>0</v>
      </c>
      <c r="BV44" s="66">
        <f>IF(BV$3&gt;=GANT!$C$26,IF('Flujo de caja'!BV$3&lt;=GANT!$D$26,(Costeo!$C$49)/GANT!$B$26,0),0)</f>
        <v>0</v>
      </c>
      <c r="BW44" s="66">
        <f>IF(BW$3&gt;=GANT!$C$26,IF('Flujo de caja'!BW$3&lt;=GANT!$D$26,(Costeo!$C$49)/GANT!$B$26,0),0)</f>
        <v>0</v>
      </c>
      <c r="BX44" s="66">
        <f>IF(BX$3&gt;=GANT!$C$26,IF('Flujo de caja'!BX$3&lt;=GANT!$D$26,(Costeo!$C$49)/GANT!$B$26,0),0)</f>
        <v>0</v>
      </c>
      <c r="BY44" s="66">
        <f>IF(BY$3&gt;=GANT!$C$26,IF('Flujo de caja'!BY$3&lt;=GANT!$D$26,(Costeo!$C$49)/GANT!$B$26,0),0)</f>
        <v>0</v>
      </c>
      <c r="BZ44" s="66">
        <f>IF(BZ$3&gt;=GANT!$C$26,IF('Flujo de caja'!BZ$3&lt;=GANT!$D$26,(Costeo!$C$49)/GANT!$B$26,0),0)</f>
        <v>0</v>
      </c>
      <c r="CA44" s="66">
        <f>IF(CA$3&gt;=GANT!$C$26,IF('Flujo de caja'!CA$3&lt;=GANT!$D$26,(Costeo!$C$49)/GANT!$B$26,0),0)</f>
        <v>0</v>
      </c>
      <c r="CB44" s="66">
        <f>IF(CB$3&gt;=GANT!$C$26,IF('Flujo de caja'!CB$3&lt;=GANT!$D$26,(Costeo!$C$49)/GANT!$B$26,0),0)</f>
        <v>0</v>
      </c>
      <c r="CC44" s="66">
        <f>IF(CC$3&gt;=GANT!$C$26,IF('Flujo de caja'!CC$3&lt;=GANT!$D$26,(Costeo!$C$49)/GANT!$B$26,0),0)</f>
        <v>0</v>
      </c>
      <c r="CD44" s="66">
        <f>IF(CD$3&gt;=GANT!$C$26,IF('Flujo de caja'!CD$3&lt;=GANT!$D$26,(Costeo!$C$49)/GANT!$B$26,0),0)</f>
        <v>0</v>
      </c>
      <c r="CE44" s="66">
        <f>IF(CE$3&gt;=GANT!$C$26,IF('Flujo de caja'!CE$3&lt;=GANT!$D$26,(Costeo!$C$49)/GANT!$B$26,0),0)</f>
        <v>0</v>
      </c>
      <c r="CF44" s="66">
        <f>IF(CF$3&gt;=GANT!$C$26,IF('Flujo de caja'!CF$3&lt;=GANT!$D$26,(Costeo!$C$49)/GANT!$B$26,0),0)</f>
        <v>0</v>
      </c>
      <c r="CG44" s="66">
        <f>IF(CG$3&gt;=GANT!$C$26,IF('Flujo de caja'!CG$3&lt;=GANT!$D$26,(Costeo!$C$49)/GANT!$B$26,0),0)</f>
        <v>0</v>
      </c>
      <c r="CH44" s="66">
        <f>IF(CH$3&gt;=GANT!$C$26,IF('Flujo de caja'!CH$3&lt;=GANT!$D$26,(Costeo!$C$49)/GANT!$B$26,0),0)</f>
        <v>0</v>
      </c>
      <c r="CI44" s="66">
        <f>IF(CI$3&gt;=GANT!$C$26,IF('Flujo de caja'!CI$3&lt;=GANT!$D$26,(Costeo!$C$49)/GANT!$B$26,0),0)</f>
        <v>0</v>
      </c>
      <c r="CJ44" s="66">
        <f>IF(CJ$3&gt;=GANT!$C$26,IF('Flujo de caja'!CJ$3&lt;=GANT!$D$26,(Costeo!$C$49)/GANT!$B$26,0),0)</f>
        <v>0</v>
      </c>
      <c r="CK44" s="66">
        <f>IF(CK$3&gt;=GANT!$C$26,IF('Flujo de caja'!CK$3&lt;=GANT!$D$26,(Costeo!$C$49)/GANT!$B$26,0),0)</f>
        <v>0</v>
      </c>
      <c r="CL44" s="66">
        <f>IF(CL$3&gt;=GANT!$C$26,IF('Flujo de caja'!CL$3&lt;=GANT!$D$26,(Costeo!$C$49)/GANT!$B$26,0),0)</f>
        <v>0</v>
      </c>
    </row>
    <row r="45" spans="1:90" s="594" customFormat="1" ht="14.1" customHeight="1" x14ac:dyDescent="0.3">
      <c r="A45" s="591" t="s">
        <v>740</v>
      </c>
      <c r="B45" s="592" t="s">
        <v>22</v>
      </c>
      <c r="C45" s="72">
        <f t="shared" si="20"/>
        <v>0</v>
      </c>
      <c r="D45" s="593">
        <f>Costeo!$C$48/50</f>
        <v>0</v>
      </c>
      <c r="E45" s="593">
        <f>Costeo!$C$48/50</f>
        <v>0</v>
      </c>
      <c r="F45" s="593">
        <f>Costeo!$C$48/50</f>
        <v>0</v>
      </c>
      <c r="G45" s="593">
        <f>Costeo!$C$48/50</f>
        <v>0</v>
      </c>
      <c r="H45" s="593">
        <f>Costeo!$C$48/50</f>
        <v>0</v>
      </c>
      <c r="I45" s="593">
        <f>Costeo!$C$48/50</f>
        <v>0</v>
      </c>
      <c r="J45" s="593">
        <f>Costeo!$C$48/50</f>
        <v>0</v>
      </c>
      <c r="K45" s="593">
        <f>Costeo!$C$48/50</f>
        <v>0</v>
      </c>
      <c r="L45" s="593">
        <f>Costeo!$C$48/50</f>
        <v>0</v>
      </c>
      <c r="M45" s="593">
        <f>Costeo!$C$48/50</f>
        <v>0</v>
      </c>
      <c r="N45" s="593">
        <f>Costeo!$C$48/50</f>
        <v>0</v>
      </c>
      <c r="O45" s="593">
        <f>Costeo!$C$48/50</f>
        <v>0</v>
      </c>
      <c r="P45" s="593">
        <f>Costeo!$C$48/50</f>
        <v>0</v>
      </c>
      <c r="Q45" s="593">
        <f>Costeo!$C$48/50</f>
        <v>0</v>
      </c>
      <c r="R45" s="593">
        <f>Costeo!$C$48/50</f>
        <v>0</v>
      </c>
      <c r="S45" s="593">
        <f>Costeo!$C$48/50</f>
        <v>0</v>
      </c>
      <c r="T45" s="593">
        <f>Costeo!$C$48/50</f>
        <v>0</v>
      </c>
      <c r="U45" s="593">
        <f>Costeo!$C$48/50</f>
        <v>0</v>
      </c>
      <c r="V45" s="593">
        <f>Costeo!$C$48/50</f>
        <v>0</v>
      </c>
      <c r="W45" s="593">
        <f>Costeo!$C$48/50</f>
        <v>0</v>
      </c>
      <c r="X45" s="593">
        <f>Costeo!$C$48/50</f>
        <v>0</v>
      </c>
      <c r="Y45" s="593">
        <f>Costeo!$C$48/50</f>
        <v>0</v>
      </c>
      <c r="Z45" s="593">
        <f>Costeo!$C$48/50</f>
        <v>0</v>
      </c>
      <c r="AA45" s="593">
        <f>Costeo!$C$48/50</f>
        <v>0</v>
      </c>
      <c r="AB45" s="593">
        <f>Costeo!$C$48/50</f>
        <v>0</v>
      </c>
      <c r="AC45" s="593">
        <f>Costeo!$C$48/50</f>
        <v>0</v>
      </c>
      <c r="AD45" s="593">
        <f>Costeo!$C$48/50</f>
        <v>0</v>
      </c>
      <c r="AE45" s="593">
        <f>Costeo!$C$48/50</f>
        <v>0</v>
      </c>
      <c r="AF45" s="593">
        <f>Costeo!$C$48/50</f>
        <v>0</v>
      </c>
      <c r="AG45" s="593">
        <f>Costeo!$C$48/50</f>
        <v>0</v>
      </c>
      <c r="AH45" s="593">
        <f>Costeo!$C$48/50</f>
        <v>0</v>
      </c>
      <c r="AI45" s="593">
        <f>Costeo!$C$48/50</f>
        <v>0</v>
      </c>
      <c r="AJ45" s="593">
        <f>Costeo!$C$48/50</f>
        <v>0</v>
      </c>
      <c r="AK45" s="593">
        <f>Costeo!$C$48/50</f>
        <v>0</v>
      </c>
      <c r="AL45" s="593">
        <f>Costeo!$C$48/50</f>
        <v>0</v>
      </c>
      <c r="AM45" s="593">
        <f>Costeo!$C$48/50</f>
        <v>0</v>
      </c>
      <c r="AN45" s="593">
        <f>Costeo!$C$48/50</f>
        <v>0</v>
      </c>
      <c r="AO45" s="593">
        <f>Costeo!$C$48/50</f>
        <v>0</v>
      </c>
      <c r="AP45" s="593">
        <f>Costeo!$C$48/50</f>
        <v>0</v>
      </c>
      <c r="AQ45" s="593">
        <f>Costeo!$C$48/50</f>
        <v>0</v>
      </c>
      <c r="AR45" s="593">
        <f>Costeo!$C$48/50</f>
        <v>0</v>
      </c>
      <c r="AS45" s="593">
        <f>Costeo!$C$48/50</f>
        <v>0</v>
      </c>
      <c r="AT45" s="593">
        <f>Costeo!$C$48/50</f>
        <v>0</v>
      </c>
      <c r="AU45" s="593">
        <f>Costeo!$C$48/50</f>
        <v>0</v>
      </c>
      <c r="AV45" s="593">
        <f>Costeo!$C$48/50</f>
        <v>0</v>
      </c>
      <c r="AW45" s="593">
        <f>Costeo!$C$48/50</f>
        <v>0</v>
      </c>
      <c r="AX45" s="593">
        <f>Costeo!$C$48/50</f>
        <v>0</v>
      </c>
      <c r="AY45" s="593">
        <f>Costeo!$C$48/50</f>
        <v>0</v>
      </c>
      <c r="AZ45" s="593">
        <f>Costeo!$C$48/50</f>
        <v>0</v>
      </c>
      <c r="BA45" s="593">
        <f>Costeo!$C$48/50</f>
        <v>0</v>
      </c>
      <c r="BB45" s="593">
        <v>0</v>
      </c>
      <c r="BC45" s="593">
        <v>0</v>
      </c>
      <c r="BD45" s="593">
        <v>0</v>
      </c>
      <c r="BE45" s="593">
        <v>0</v>
      </c>
      <c r="BF45" s="593">
        <v>0</v>
      </c>
      <c r="BG45" s="593">
        <v>0</v>
      </c>
      <c r="BH45" s="593">
        <v>0</v>
      </c>
      <c r="BI45" s="593">
        <v>0</v>
      </c>
      <c r="BJ45" s="593">
        <v>0</v>
      </c>
      <c r="BK45" s="593">
        <v>0</v>
      </c>
      <c r="BL45" s="593">
        <v>0</v>
      </c>
      <c r="BM45" s="593">
        <v>0</v>
      </c>
      <c r="BN45" s="593">
        <v>0</v>
      </c>
      <c r="BO45" s="593">
        <v>0</v>
      </c>
      <c r="BP45" s="593">
        <v>0</v>
      </c>
      <c r="BQ45" s="593">
        <v>0</v>
      </c>
      <c r="BR45" s="593">
        <v>0</v>
      </c>
      <c r="BS45" s="593">
        <v>0</v>
      </c>
      <c r="BT45" s="593">
        <v>0</v>
      </c>
      <c r="BU45" s="593">
        <v>0</v>
      </c>
      <c r="BV45" s="593">
        <v>0</v>
      </c>
      <c r="BW45" s="593">
        <v>0</v>
      </c>
      <c r="BX45" s="593">
        <v>0</v>
      </c>
      <c r="BY45" s="593">
        <v>0</v>
      </c>
      <c r="BZ45" s="593">
        <v>0</v>
      </c>
      <c r="CA45" s="593">
        <v>0</v>
      </c>
      <c r="CB45" s="593">
        <v>0</v>
      </c>
      <c r="CC45" s="593">
        <v>0</v>
      </c>
      <c r="CD45" s="593">
        <v>0</v>
      </c>
      <c r="CE45" s="593">
        <v>0</v>
      </c>
      <c r="CF45" s="593">
        <v>0</v>
      </c>
      <c r="CG45" s="593">
        <v>0</v>
      </c>
      <c r="CH45" s="593">
        <v>0</v>
      </c>
      <c r="CI45" s="593">
        <v>0</v>
      </c>
      <c r="CJ45" s="593">
        <v>0</v>
      </c>
      <c r="CK45" s="593">
        <v>0</v>
      </c>
      <c r="CL45" s="593">
        <v>0</v>
      </c>
    </row>
    <row r="46" spans="1:90" x14ac:dyDescent="0.3">
      <c r="A46" s="194" t="s">
        <v>197</v>
      </c>
      <c r="B46" s="6" t="s">
        <v>22</v>
      </c>
      <c r="C46" s="72">
        <f t="shared" si="20"/>
        <v>6656164.0000000009</v>
      </c>
      <c r="D46" s="66">
        <f>Ingresos2!B170</f>
        <v>0</v>
      </c>
      <c r="E46" s="66">
        <f>Ingresos2!C170</f>
        <v>0</v>
      </c>
      <c r="F46" s="66">
        <f>Ingresos2!D170</f>
        <v>0</v>
      </c>
      <c r="G46" s="66">
        <f>Ingresos2!E170</f>
        <v>0</v>
      </c>
      <c r="H46" s="66">
        <f>Ingresos2!F170</f>
        <v>0</v>
      </c>
      <c r="I46" s="66">
        <f>Ingresos2!G170</f>
        <v>18572.699999999997</v>
      </c>
      <c r="J46" s="66">
        <f>Ingresos2!H170</f>
        <v>39915.024999999994</v>
      </c>
      <c r="K46" s="66">
        <f>Ingresos2!I170</f>
        <v>66567.725000000006</v>
      </c>
      <c r="L46" s="66">
        <f>Ingresos2!J170</f>
        <v>87910.049999999988</v>
      </c>
      <c r="M46" s="66">
        <f>Ingresos2!K170</f>
        <v>106482.75</v>
      </c>
      <c r="N46" s="66">
        <f>Ingresos2!L170</f>
        <v>135905.07500000001</v>
      </c>
      <c r="O46" s="66">
        <f>Ingresos2!M170</f>
        <v>154477.77499999999</v>
      </c>
      <c r="P46" s="66">
        <f>Ingresos2!N170</f>
        <v>175820.09999999998</v>
      </c>
      <c r="Q46" s="66">
        <f>Ingresos2!O170</f>
        <v>183900.09999999998</v>
      </c>
      <c r="R46" s="66">
        <f>Ingresos2!P170</f>
        <v>183900.09999999998</v>
      </c>
      <c r="S46" s="66">
        <f>Ingresos2!Q170</f>
        <v>175820.09999999998</v>
      </c>
      <c r="T46" s="66">
        <f>Ingresos2!R170</f>
        <v>191980.09999999998</v>
      </c>
      <c r="U46" s="66">
        <f>Ingresos2!S170</f>
        <v>190659.3125</v>
      </c>
      <c r="V46" s="66">
        <f>Ingresos2!T170</f>
        <v>174499.3125</v>
      </c>
      <c r="W46" s="66">
        <f>Ingresos2!U170</f>
        <v>181258.52499999999</v>
      </c>
      <c r="X46" s="66">
        <f>Ingresos2!V170</f>
        <v>181258.52499999999</v>
      </c>
      <c r="Y46" s="66">
        <f>Ingresos2!W170</f>
        <v>171857.73749999999</v>
      </c>
      <c r="Z46" s="66">
        <f>Ingresos2!X170</f>
        <v>179937.73749999999</v>
      </c>
      <c r="AA46" s="66">
        <f>Ingresos2!Y170</f>
        <v>180065.78749999998</v>
      </c>
      <c r="AB46" s="66">
        <f>Ingresos2!Z170</f>
        <v>172113.83749999999</v>
      </c>
      <c r="AC46" s="66">
        <f>Ingresos2!AA170</f>
        <v>176332.3</v>
      </c>
      <c r="AD46" s="66">
        <f>Ingresos2!AB170</f>
        <v>180321.88750000001</v>
      </c>
      <c r="AE46" s="66">
        <f>Ingresos2!AC170</f>
        <v>177781.13750000001</v>
      </c>
      <c r="AF46" s="66">
        <f>Ingresos2!AD170</f>
        <v>176460.35</v>
      </c>
      <c r="AG46" s="66">
        <f>Ingresos2!AE170</f>
        <v>185861.13750000001</v>
      </c>
      <c r="AH46" s="66">
        <f>Ingresos2!AF170</f>
        <v>177781.13750000001</v>
      </c>
      <c r="AI46" s="66">
        <f>Ingresos2!AG170</f>
        <v>177781.13750000001</v>
      </c>
      <c r="AJ46" s="66">
        <f>Ingresos2!AH170</f>
        <v>179101.92499999999</v>
      </c>
      <c r="AK46" s="66">
        <f>Ingresos2!AI170</f>
        <v>184412.3</v>
      </c>
      <c r="AL46" s="66">
        <f>Ingresos2!AJ170</f>
        <v>177653.08749999999</v>
      </c>
      <c r="AM46" s="66">
        <f>Ingresos2!AK170</f>
        <v>174883.46249999999</v>
      </c>
      <c r="AN46" s="66">
        <f>Ingresos2!AL170</f>
        <v>177653.08749999999</v>
      </c>
      <c r="AO46" s="66">
        <f>Ingresos2!AM170</f>
        <v>171021.92499999999</v>
      </c>
      <c r="AP46" s="66">
        <f>Ingresos2!AN170</f>
        <v>169701.13750000001</v>
      </c>
      <c r="AQ46" s="66">
        <f>Ingresos2!AO170</f>
        <v>169701.13750000001</v>
      </c>
      <c r="AR46" s="66">
        <f>Ingresos2!AP170</f>
        <v>168252.3</v>
      </c>
      <c r="AS46" s="66">
        <f>Ingresos2!AQ170</f>
        <v>166803.46249999999</v>
      </c>
      <c r="AT46" s="66">
        <f>Ingresos2!AR170</f>
        <v>161621.13750000001</v>
      </c>
      <c r="AU46" s="66">
        <f>Ingresos2!AS170</f>
        <v>141599.6</v>
      </c>
      <c r="AV46" s="66">
        <f>Ingresos2!AT170</f>
        <v>118808.4375</v>
      </c>
      <c r="AW46" s="66">
        <f>Ingresos2!AU170</f>
        <v>98786.9</v>
      </c>
      <c r="AX46" s="66">
        <f>Ingresos2!AV170</f>
        <v>78765.362500000003</v>
      </c>
      <c r="AY46" s="66">
        <f>Ingresos2!AW170</f>
        <v>60064.612500000003</v>
      </c>
      <c r="AZ46" s="66">
        <f>Ingresos2!AX170</f>
        <v>38722.287499999999</v>
      </c>
      <c r="BA46" s="66">
        <f>Ingresos2!AY170</f>
        <v>13390.375</v>
      </c>
      <c r="BB46" s="66">
        <f>Ingresos2!AZ170</f>
        <v>0</v>
      </c>
      <c r="BC46" s="66">
        <f>Ingresos2!BA170</f>
        <v>0</v>
      </c>
      <c r="BD46" s="66">
        <f>Ingresos2!BB170</f>
        <v>0</v>
      </c>
      <c r="BE46" s="66">
        <f>Ingresos2!BC170</f>
        <v>0</v>
      </c>
      <c r="BF46" s="66">
        <f>Ingresos2!BD170</f>
        <v>0</v>
      </c>
      <c r="BG46" s="66">
        <f>Ingresos2!BE170</f>
        <v>0</v>
      </c>
      <c r="BH46" s="66">
        <f>Ingresos2!BF170</f>
        <v>0</v>
      </c>
      <c r="BI46" s="66">
        <f>Ingresos2!BG170</f>
        <v>0</v>
      </c>
      <c r="BJ46" s="66">
        <f>Ingresos2!BH170</f>
        <v>0</v>
      </c>
      <c r="BK46" s="66">
        <f>Ingresos2!BI170</f>
        <v>0</v>
      </c>
      <c r="BL46" s="66">
        <f>Ingresos2!BJ170</f>
        <v>0</v>
      </c>
      <c r="BM46" s="66">
        <f>Ingresos2!BK170</f>
        <v>0</v>
      </c>
      <c r="BN46" s="66">
        <f>Ingresos2!BL170</f>
        <v>0</v>
      </c>
      <c r="BO46" s="66">
        <f>Ingresos2!BM170</f>
        <v>0</v>
      </c>
      <c r="BP46" s="66">
        <f>Ingresos2!BN170</f>
        <v>0</v>
      </c>
      <c r="BQ46" s="66">
        <f>Ingresos2!BO170</f>
        <v>0</v>
      </c>
      <c r="BR46" s="66">
        <f>Ingresos2!BP170</f>
        <v>0</v>
      </c>
      <c r="BS46" s="66">
        <f>Ingresos2!BQ170</f>
        <v>0</v>
      </c>
      <c r="BT46" s="66">
        <f>Ingresos2!BR170</f>
        <v>0</v>
      </c>
      <c r="BU46" s="66">
        <f>Ingresos2!BS170</f>
        <v>0</v>
      </c>
      <c r="BV46" s="66">
        <f>Ingresos2!BT170</f>
        <v>0</v>
      </c>
      <c r="BW46" s="66">
        <f>Ingresos2!BU170</f>
        <v>0</v>
      </c>
      <c r="BX46" s="66">
        <f>Ingresos2!BV170</f>
        <v>0</v>
      </c>
      <c r="BY46" s="66">
        <f>Ingresos2!BW170</f>
        <v>0</v>
      </c>
      <c r="BZ46" s="66">
        <f>Ingresos2!BX170</f>
        <v>0</v>
      </c>
      <c r="CA46" s="66">
        <f>Ingresos2!BY170</f>
        <v>0</v>
      </c>
      <c r="CB46" s="66">
        <f>Ingresos2!BZ170</f>
        <v>0</v>
      </c>
      <c r="CC46" s="66">
        <f>Ingresos2!CA170</f>
        <v>0</v>
      </c>
      <c r="CD46" s="66">
        <f>Ingresos2!CB170</f>
        <v>0</v>
      </c>
      <c r="CE46" s="66">
        <f>Ingresos2!CC170</f>
        <v>0</v>
      </c>
      <c r="CF46" s="66">
        <f>Ingresos2!CD170</f>
        <v>0</v>
      </c>
      <c r="CG46" s="66">
        <f>Ingresos2!CE170</f>
        <v>0</v>
      </c>
      <c r="CH46" s="66">
        <f>Ingresos2!CF170</f>
        <v>0</v>
      </c>
      <c r="CI46" s="66">
        <f>Ingresos2!CG170</f>
        <v>0</v>
      </c>
      <c r="CJ46" s="66">
        <f>Ingresos2!CH170</f>
        <v>0</v>
      </c>
      <c r="CK46" s="66">
        <f>Ingresos2!CI170</f>
        <v>0</v>
      </c>
      <c r="CL46" s="66">
        <f>Ingresos2!CJ170</f>
        <v>0</v>
      </c>
    </row>
    <row r="47" spans="1:90" x14ac:dyDescent="0.3">
      <c r="A47" s="20" t="s">
        <v>38</v>
      </c>
      <c r="B47" s="6" t="s">
        <v>22</v>
      </c>
      <c r="C47" s="69">
        <f>SUM(C30:C46)</f>
        <v>8793476.0807587449</v>
      </c>
      <c r="D47" s="70">
        <f t="shared" ref="D47:AH47" si="21">SUM(D30:D46)</f>
        <v>962.78421349593486</v>
      </c>
      <c r="E47" s="70">
        <f t="shared" si="21"/>
        <v>962.78421349593486</v>
      </c>
      <c r="F47" s="70">
        <f t="shared" si="21"/>
        <v>110416.78421349594</v>
      </c>
      <c r="G47" s="70">
        <f t="shared" si="21"/>
        <v>182854.11754682925</v>
      </c>
      <c r="H47" s="70">
        <f t="shared" si="21"/>
        <v>178342.80641162678</v>
      </c>
      <c r="I47" s="70">
        <f t="shared" si="21"/>
        <v>177949.48421349592</v>
      </c>
      <c r="J47" s="70">
        <f t="shared" si="21"/>
        <v>101188.89254682927</v>
      </c>
      <c r="K47" s="70">
        <f t="shared" si="21"/>
        <v>79689.509213495941</v>
      </c>
      <c r="L47" s="70">
        <f t="shared" si="21"/>
        <v>280365.16754682927</v>
      </c>
      <c r="M47" s="70">
        <f t="shared" si="21"/>
        <v>553079.33474626974</v>
      </c>
      <c r="N47" s="70">
        <f t="shared" si="21"/>
        <v>582501.6597462697</v>
      </c>
      <c r="O47" s="70">
        <f t="shared" si="21"/>
        <v>421741.02641293639</v>
      </c>
      <c r="P47" s="70">
        <f t="shared" si="21"/>
        <v>197034.39902391029</v>
      </c>
      <c r="Q47" s="70">
        <f t="shared" si="21"/>
        <v>205114.39902391029</v>
      </c>
      <c r="R47" s="70">
        <f t="shared" si="21"/>
        <v>184862.88421349591</v>
      </c>
      <c r="S47" s="70">
        <f t="shared" si="21"/>
        <v>176782.88421349591</v>
      </c>
      <c r="T47" s="70">
        <f t="shared" si="21"/>
        <v>192942.88421349591</v>
      </c>
      <c r="U47" s="70">
        <f t="shared" si="21"/>
        <v>191622.09671349594</v>
      </c>
      <c r="V47" s="70">
        <f t="shared" si="21"/>
        <v>175462.09671349594</v>
      </c>
      <c r="W47" s="70">
        <f t="shared" si="21"/>
        <v>182221.30921349593</v>
      </c>
      <c r="X47" s="70">
        <f t="shared" si="21"/>
        <v>182221.30921349593</v>
      </c>
      <c r="Y47" s="70">
        <f t="shared" si="21"/>
        <v>172820.52171349592</v>
      </c>
      <c r="Z47" s="70">
        <f t="shared" si="21"/>
        <v>180900.52171349592</v>
      </c>
      <c r="AA47" s="70">
        <f t="shared" si="21"/>
        <v>181028.57171349591</v>
      </c>
      <c r="AB47" s="70">
        <f t="shared" si="21"/>
        <v>173076.62171349593</v>
      </c>
      <c r="AC47" s="70">
        <f t="shared" si="21"/>
        <v>177295.08421349592</v>
      </c>
      <c r="AD47" s="70">
        <f t="shared" si="21"/>
        <v>181284.67171349595</v>
      </c>
      <c r="AE47" s="70">
        <f t="shared" si="21"/>
        <v>178743.92171349595</v>
      </c>
      <c r="AF47" s="70">
        <f t="shared" si="21"/>
        <v>177423.13421349594</v>
      </c>
      <c r="AG47" s="70">
        <f t="shared" si="21"/>
        <v>186823.92171349595</v>
      </c>
      <c r="AH47" s="70">
        <f t="shared" si="21"/>
        <v>178743.92171349595</v>
      </c>
      <c r="AI47" s="70">
        <f t="shared" ref="AI47:BN47" si="22">SUM(AI30:AI46)</f>
        <v>178743.92171349595</v>
      </c>
      <c r="AJ47" s="70">
        <f t="shared" si="22"/>
        <v>180064.70921349592</v>
      </c>
      <c r="AK47" s="70">
        <f t="shared" si="22"/>
        <v>185375.08421349592</v>
      </c>
      <c r="AL47" s="70">
        <f t="shared" si="22"/>
        <v>178615.87171349593</v>
      </c>
      <c r="AM47" s="70">
        <f t="shared" si="22"/>
        <v>175846.24671349593</v>
      </c>
      <c r="AN47" s="70">
        <f t="shared" si="22"/>
        <v>178615.87171349593</v>
      </c>
      <c r="AO47" s="70">
        <f t="shared" si="22"/>
        <v>171984.70921349592</v>
      </c>
      <c r="AP47" s="70">
        <f t="shared" si="22"/>
        <v>170663.92171349595</v>
      </c>
      <c r="AQ47" s="70">
        <f t="shared" si="22"/>
        <v>170663.92171349595</v>
      </c>
      <c r="AR47" s="70">
        <f t="shared" si="22"/>
        <v>169215.08421349592</v>
      </c>
      <c r="AS47" s="70">
        <f t="shared" si="22"/>
        <v>167766.24671349593</v>
      </c>
      <c r="AT47" s="70">
        <f t="shared" si="22"/>
        <v>162583.92171349595</v>
      </c>
      <c r="AU47" s="70">
        <f t="shared" si="22"/>
        <v>142562.38421349594</v>
      </c>
      <c r="AV47" s="70">
        <f t="shared" si="22"/>
        <v>119771.22171349594</v>
      </c>
      <c r="AW47" s="70">
        <f t="shared" si="22"/>
        <v>99749.68421349593</v>
      </c>
      <c r="AX47" s="70">
        <f t="shared" si="22"/>
        <v>79728.146713495938</v>
      </c>
      <c r="AY47" s="70">
        <f t="shared" si="22"/>
        <v>61027.396713495938</v>
      </c>
      <c r="AZ47" s="70">
        <f t="shared" si="22"/>
        <v>39685.071713495934</v>
      </c>
      <c r="BA47" s="70">
        <f t="shared" si="22"/>
        <v>14353.159213495936</v>
      </c>
      <c r="BB47" s="70">
        <f t="shared" si="22"/>
        <v>0</v>
      </c>
      <c r="BC47" s="70">
        <f t="shared" si="22"/>
        <v>0</v>
      </c>
      <c r="BD47" s="70">
        <f t="shared" si="22"/>
        <v>0</v>
      </c>
      <c r="BE47" s="70">
        <f t="shared" si="22"/>
        <v>0</v>
      </c>
      <c r="BF47" s="70">
        <f t="shared" si="22"/>
        <v>0</v>
      </c>
      <c r="BG47" s="70">
        <f t="shared" si="22"/>
        <v>0</v>
      </c>
      <c r="BH47" s="70">
        <f t="shared" si="22"/>
        <v>0</v>
      </c>
      <c r="BI47" s="70">
        <f t="shared" si="22"/>
        <v>0</v>
      </c>
      <c r="BJ47" s="70">
        <f t="shared" si="22"/>
        <v>0</v>
      </c>
      <c r="BK47" s="70">
        <f t="shared" si="22"/>
        <v>0</v>
      </c>
      <c r="BL47" s="70">
        <f t="shared" si="22"/>
        <v>0</v>
      </c>
      <c r="BM47" s="70">
        <f t="shared" si="22"/>
        <v>0</v>
      </c>
      <c r="BN47" s="70">
        <f t="shared" si="22"/>
        <v>0</v>
      </c>
      <c r="BO47" s="70">
        <f t="shared" ref="BO47:BP47" si="23">SUM(BO30:BO46)</f>
        <v>0</v>
      </c>
      <c r="BP47" s="70">
        <f t="shared" si="23"/>
        <v>0</v>
      </c>
      <c r="BQ47" s="70">
        <f t="shared" ref="BQ47:BT47" si="24">SUM(BQ30:BQ46)</f>
        <v>0</v>
      </c>
      <c r="BR47" s="70">
        <f t="shared" si="24"/>
        <v>0</v>
      </c>
      <c r="BS47" s="70">
        <f t="shared" si="24"/>
        <v>0</v>
      </c>
      <c r="BT47" s="70">
        <f t="shared" si="24"/>
        <v>0</v>
      </c>
      <c r="BU47" s="70">
        <f t="shared" ref="BU47:CL47" si="25">SUM(BU30:BU46)</f>
        <v>0</v>
      </c>
      <c r="BV47" s="70">
        <f t="shared" si="25"/>
        <v>0</v>
      </c>
      <c r="BW47" s="70">
        <f t="shared" si="25"/>
        <v>0</v>
      </c>
      <c r="BX47" s="70">
        <f t="shared" si="25"/>
        <v>0</v>
      </c>
      <c r="BY47" s="70">
        <f t="shared" si="25"/>
        <v>0</v>
      </c>
      <c r="BZ47" s="70">
        <f t="shared" si="25"/>
        <v>0</v>
      </c>
      <c r="CA47" s="70">
        <f t="shared" si="25"/>
        <v>0</v>
      </c>
      <c r="CB47" s="70">
        <f t="shared" si="25"/>
        <v>0</v>
      </c>
      <c r="CC47" s="70">
        <f t="shared" si="25"/>
        <v>0</v>
      </c>
      <c r="CD47" s="70">
        <f t="shared" si="25"/>
        <v>0</v>
      </c>
      <c r="CE47" s="70">
        <f t="shared" si="25"/>
        <v>0</v>
      </c>
      <c r="CF47" s="70">
        <f t="shared" si="25"/>
        <v>0</v>
      </c>
      <c r="CG47" s="70">
        <f t="shared" si="25"/>
        <v>0</v>
      </c>
      <c r="CH47" s="70">
        <f t="shared" si="25"/>
        <v>0</v>
      </c>
      <c r="CI47" s="70">
        <f t="shared" si="25"/>
        <v>0</v>
      </c>
      <c r="CJ47" s="70">
        <f t="shared" si="25"/>
        <v>0</v>
      </c>
      <c r="CK47" s="70">
        <f t="shared" si="25"/>
        <v>0</v>
      </c>
      <c r="CL47" s="70">
        <f t="shared" si="25"/>
        <v>0</v>
      </c>
    </row>
    <row r="48" spans="1:90" x14ac:dyDescent="0.3">
      <c r="A48" s="20"/>
      <c r="B48" s="6"/>
      <c r="C48" s="258">
        <f>SUM(D47:BA47)</f>
        <v>8793476.080758743</v>
      </c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</row>
    <row r="49" spans="1:90" x14ac:dyDescent="0.3">
      <c r="B49" s="6"/>
      <c r="C49" s="253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</row>
    <row r="50" spans="1:90" hidden="1" x14ac:dyDescent="0.3">
      <c r="B50" s="6"/>
      <c r="D50" s="66">
        <f>D47-D42-D46</f>
        <v>0</v>
      </c>
      <c r="E50" s="66">
        <f t="shared" ref="E50:BP50" si="26">E47-E42-E46</f>
        <v>0</v>
      </c>
      <c r="F50" s="66">
        <f t="shared" si="26"/>
        <v>109454</v>
      </c>
      <c r="G50" s="66">
        <f t="shared" si="26"/>
        <v>181891.33333333331</v>
      </c>
      <c r="H50" s="66">
        <f t="shared" si="26"/>
        <v>177380.02219813084</v>
      </c>
      <c r="I50" s="66">
        <f t="shared" si="26"/>
        <v>158414</v>
      </c>
      <c r="J50" s="66">
        <f t="shared" si="26"/>
        <v>60311.083333333343</v>
      </c>
      <c r="K50" s="66">
        <f t="shared" si="26"/>
        <v>12159</v>
      </c>
      <c r="L50" s="66">
        <f t="shared" si="26"/>
        <v>191492.33333333337</v>
      </c>
      <c r="M50" s="66">
        <f t="shared" si="26"/>
        <v>445633.80053277384</v>
      </c>
      <c r="N50" s="66">
        <f t="shared" si="26"/>
        <v>445633.80053277378</v>
      </c>
      <c r="O50" s="66">
        <f t="shared" si="26"/>
        <v>266300.46719944046</v>
      </c>
      <c r="P50" s="66">
        <f t="shared" si="26"/>
        <v>20251.514810414374</v>
      </c>
      <c r="Q50" s="66">
        <f t="shared" si="26"/>
        <v>20251.514810414374</v>
      </c>
      <c r="R50" s="66">
        <f t="shared" si="26"/>
        <v>0</v>
      </c>
      <c r="S50" s="66">
        <f t="shared" si="26"/>
        <v>0</v>
      </c>
      <c r="T50" s="66">
        <f t="shared" si="26"/>
        <v>0</v>
      </c>
      <c r="U50" s="66">
        <f t="shared" si="26"/>
        <v>0</v>
      </c>
      <c r="V50" s="66">
        <f t="shared" si="26"/>
        <v>0</v>
      </c>
      <c r="W50" s="66">
        <f t="shared" si="26"/>
        <v>0</v>
      </c>
      <c r="X50" s="66">
        <f t="shared" si="26"/>
        <v>0</v>
      </c>
      <c r="Y50" s="66">
        <f t="shared" si="26"/>
        <v>0</v>
      </c>
      <c r="Z50" s="66">
        <f t="shared" si="26"/>
        <v>0</v>
      </c>
      <c r="AA50" s="66">
        <f t="shared" si="26"/>
        <v>0</v>
      </c>
      <c r="AB50" s="66">
        <f t="shared" si="26"/>
        <v>0</v>
      </c>
      <c r="AC50" s="66">
        <f t="shared" si="26"/>
        <v>0</v>
      </c>
      <c r="AD50" s="66">
        <f t="shared" si="26"/>
        <v>0</v>
      </c>
      <c r="AE50" s="66">
        <f t="shared" si="26"/>
        <v>0</v>
      </c>
      <c r="AF50" s="66">
        <f t="shared" si="26"/>
        <v>0</v>
      </c>
      <c r="AG50" s="66">
        <f t="shared" si="26"/>
        <v>0</v>
      </c>
      <c r="AH50" s="66">
        <f t="shared" si="26"/>
        <v>0</v>
      </c>
      <c r="AI50" s="66">
        <f t="shared" si="26"/>
        <v>0</v>
      </c>
      <c r="AJ50" s="66">
        <f t="shared" si="26"/>
        <v>0</v>
      </c>
      <c r="AK50" s="66">
        <f t="shared" si="26"/>
        <v>0</v>
      </c>
      <c r="AL50" s="66">
        <f t="shared" si="26"/>
        <v>0</v>
      </c>
      <c r="AM50" s="66">
        <f t="shared" si="26"/>
        <v>0</v>
      </c>
      <c r="AN50" s="66">
        <f t="shared" si="26"/>
        <v>0</v>
      </c>
      <c r="AO50" s="66">
        <f t="shared" si="26"/>
        <v>0</v>
      </c>
      <c r="AP50" s="66">
        <f t="shared" si="26"/>
        <v>0</v>
      </c>
      <c r="AQ50" s="66">
        <f t="shared" si="26"/>
        <v>0</v>
      </c>
      <c r="AR50" s="66">
        <f t="shared" si="26"/>
        <v>0</v>
      </c>
      <c r="AS50" s="66">
        <f t="shared" si="26"/>
        <v>0</v>
      </c>
      <c r="AT50" s="66">
        <f t="shared" si="26"/>
        <v>0</v>
      </c>
      <c r="AU50" s="66">
        <f t="shared" si="26"/>
        <v>0</v>
      </c>
      <c r="AV50" s="66">
        <f t="shared" si="26"/>
        <v>0</v>
      </c>
      <c r="AW50" s="66">
        <f t="shared" si="26"/>
        <v>0</v>
      </c>
      <c r="AX50" s="66">
        <f t="shared" si="26"/>
        <v>0</v>
      </c>
      <c r="AY50" s="66">
        <f t="shared" si="26"/>
        <v>0</v>
      </c>
      <c r="AZ50" s="66">
        <f t="shared" si="26"/>
        <v>0</v>
      </c>
      <c r="BA50" s="66">
        <f t="shared" si="26"/>
        <v>0</v>
      </c>
      <c r="BB50" s="66">
        <f t="shared" si="26"/>
        <v>0</v>
      </c>
      <c r="BC50" s="66">
        <f t="shared" si="26"/>
        <v>0</v>
      </c>
      <c r="BD50" s="66">
        <f t="shared" si="26"/>
        <v>0</v>
      </c>
      <c r="BE50" s="66">
        <f t="shared" si="26"/>
        <v>0</v>
      </c>
      <c r="BF50" s="66">
        <f t="shared" si="26"/>
        <v>0</v>
      </c>
      <c r="BG50" s="66">
        <f t="shared" si="26"/>
        <v>0</v>
      </c>
      <c r="BH50" s="66">
        <f t="shared" si="26"/>
        <v>0</v>
      </c>
      <c r="BI50" s="66">
        <f t="shared" si="26"/>
        <v>0</v>
      </c>
      <c r="BJ50" s="66">
        <f t="shared" si="26"/>
        <v>0</v>
      </c>
      <c r="BK50" s="66">
        <f t="shared" si="26"/>
        <v>0</v>
      </c>
      <c r="BL50" s="66">
        <f t="shared" si="26"/>
        <v>0</v>
      </c>
      <c r="BM50" s="66">
        <f t="shared" si="26"/>
        <v>0</v>
      </c>
      <c r="BN50" s="66">
        <f t="shared" si="26"/>
        <v>0</v>
      </c>
      <c r="BO50" s="66">
        <f t="shared" si="26"/>
        <v>0</v>
      </c>
      <c r="BP50" s="66">
        <f t="shared" si="26"/>
        <v>0</v>
      </c>
      <c r="BQ50" s="66">
        <f t="shared" ref="BQ50:CL50" si="27">BQ47-BQ42-BQ46</f>
        <v>0</v>
      </c>
      <c r="BR50" s="66">
        <f t="shared" si="27"/>
        <v>0</v>
      </c>
      <c r="BS50" s="66">
        <f t="shared" si="27"/>
        <v>0</v>
      </c>
      <c r="BT50" s="66">
        <f t="shared" si="27"/>
        <v>0</v>
      </c>
      <c r="BU50" s="66">
        <f t="shared" si="27"/>
        <v>0</v>
      </c>
      <c r="BV50" s="66">
        <f t="shared" si="27"/>
        <v>0</v>
      </c>
      <c r="BW50" s="66">
        <f t="shared" si="27"/>
        <v>0</v>
      </c>
      <c r="BX50" s="66">
        <f t="shared" si="27"/>
        <v>0</v>
      </c>
      <c r="BY50" s="66">
        <f t="shared" si="27"/>
        <v>0</v>
      </c>
      <c r="BZ50" s="66">
        <f t="shared" si="27"/>
        <v>0</v>
      </c>
      <c r="CA50" s="66">
        <f t="shared" si="27"/>
        <v>0</v>
      </c>
      <c r="CB50" s="66">
        <f t="shared" si="27"/>
        <v>0</v>
      </c>
      <c r="CC50" s="66">
        <f t="shared" si="27"/>
        <v>0</v>
      </c>
      <c r="CD50" s="66">
        <f t="shared" si="27"/>
        <v>0</v>
      </c>
      <c r="CE50" s="66">
        <f t="shared" si="27"/>
        <v>0</v>
      </c>
      <c r="CF50" s="66">
        <f t="shared" si="27"/>
        <v>0</v>
      </c>
      <c r="CG50" s="66">
        <f t="shared" si="27"/>
        <v>0</v>
      </c>
      <c r="CH50" s="66">
        <f t="shared" si="27"/>
        <v>0</v>
      </c>
      <c r="CI50" s="66">
        <f t="shared" si="27"/>
        <v>0</v>
      </c>
      <c r="CJ50" s="66">
        <f t="shared" si="27"/>
        <v>0</v>
      </c>
      <c r="CK50" s="66">
        <f t="shared" si="27"/>
        <v>0</v>
      </c>
      <c r="CL50" s="66">
        <f t="shared" si="27"/>
        <v>0</v>
      </c>
    </row>
    <row r="51" spans="1:90" x14ac:dyDescent="0.3">
      <c r="A51" s="19" t="s">
        <v>39</v>
      </c>
      <c r="B51" s="6"/>
      <c r="C51" s="68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</row>
    <row r="52" spans="1:90" x14ac:dyDescent="0.3">
      <c r="A52" s="24" t="s">
        <v>218</v>
      </c>
      <c r="B52" s="6"/>
      <c r="C52" s="68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</row>
    <row r="53" spans="1:90" x14ac:dyDescent="0.3">
      <c r="A53" s="193" t="s">
        <v>120</v>
      </c>
      <c r="B53" s="6" t="s">
        <v>22</v>
      </c>
      <c r="C53" s="72">
        <f t="shared" ref="C53:C69" si="28">SUM(D53:BA53)</f>
        <v>3000</v>
      </c>
      <c r="D53" s="66">
        <f>IF(D$3&gt;=GANT!$C$22,IF('Flujo de caja'!D$3&lt;=GANT!$D$22,Costeo!$C$36/GANT!$B$22,0),0)</f>
        <v>0</v>
      </c>
      <c r="E53" s="66">
        <f>IF(E$3&gt;=GANT!$C$22,IF('Flujo de caja'!E$3&lt;=GANT!$D$22,Costeo!$C$36/GANT!$B$22,0),0)</f>
        <v>0</v>
      </c>
      <c r="F53" s="66">
        <f>IF(F$3&gt;=GANT!$C$22,IF('Flujo de caja'!F$3&lt;=GANT!$D$22,Costeo!$C$36/GANT!$B$22,0),0)</f>
        <v>0</v>
      </c>
      <c r="G53" s="66">
        <f>IF(G$3&gt;=GANT!$C$22,IF('Flujo de caja'!G$3&lt;=GANT!$D$22,Costeo!$C$36/GANT!$B$22,0),0)</f>
        <v>3000</v>
      </c>
      <c r="H53" s="66">
        <f>IF(H$3&gt;=GANT!$C$22,IF('Flujo de caja'!H$3&lt;=GANT!$D$22,Costeo!$C$36/GANT!$B$22,0),0)</f>
        <v>0</v>
      </c>
      <c r="I53" s="66">
        <f>IF(I$3&gt;=GANT!$C$22,IF('Flujo de caja'!I$3&lt;=GANT!$D$22,Costeo!$C$36/GANT!$B$22,0),0)</f>
        <v>0</v>
      </c>
      <c r="J53" s="66">
        <f>IF(J$3&gt;=GANT!$C$22,IF('Flujo de caja'!J$3&lt;=GANT!$D$22,Costeo!$C$36/GANT!$B$22,0),0)</f>
        <v>0</v>
      </c>
      <c r="K53" s="66">
        <f>IF(K$3&gt;=GANT!$C$22,IF('Flujo de caja'!K$3&lt;=GANT!$D$22,Costeo!$C$36/GANT!$B$22,0),0)</f>
        <v>0</v>
      </c>
      <c r="L53" s="66">
        <f>IF(L$3&gt;=GANT!$C$22,IF('Flujo de caja'!L$3&lt;=GANT!$D$22,Costeo!$C$36/GANT!$B$22,0),0)</f>
        <v>0</v>
      </c>
      <c r="M53" s="66">
        <f>IF(M$3&gt;=GANT!$C$22,IF('Flujo de caja'!M$3&lt;=GANT!$D$22,Costeo!$C$36/GANT!$B$22,0),0)</f>
        <v>0</v>
      </c>
      <c r="N53" s="66">
        <f>IF(N$3&gt;=GANT!$C$22,IF('Flujo de caja'!N$3&lt;=GANT!$D$22,Costeo!$C$36/GANT!$B$22,0),0)</f>
        <v>0</v>
      </c>
      <c r="O53" s="66">
        <f>IF(O$3&gt;=GANT!$C$22,IF('Flujo de caja'!O$3&lt;=GANT!$D$22,Costeo!$C$36/GANT!$B$22,0),0)</f>
        <v>0</v>
      </c>
      <c r="P53" s="66">
        <f>IF(P$3&gt;=GANT!$C$22,IF('Flujo de caja'!P$3&lt;=GANT!$D$22,Costeo!$C$36/GANT!$B$22,0),0)</f>
        <v>0</v>
      </c>
      <c r="Q53" s="66">
        <f>IF(Q$3&gt;=GANT!$C$22,IF('Flujo de caja'!Q$3&lt;=GANT!$D$22,Costeo!$C$36/GANT!$B$22,0),0)</f>
        <v>0</v>
      </c>
      <c r="R53" s="66">
        <f>IF(R$3&gt;=GANT!$C$22,IF('Flujo de caja'!R$3&lt;=GANT!$D$22,Costeo!$C$36/GANT!$B$22,0),0)</f>
        <v>0</v>
      </c>
      <c r="S53" s="66">
        <f>IF(S$3&gt;=GANT!$C$22,IF('Flujo de caja'!S$3&lt;=GANT!$D$22,Costeo!$C$36/GANT!$B$22,0),0)</f>
        <v>0</v>
      </c>
      <c r="T53" s="66">
        <f>IF(T$3&gt;=GANT!$C$22,IF('Flujo de caja'!T$3&lt;=GANT!$D$22,Costeo!$C$36/GANT!$B$22,0),0)</f>
        <v>0</v>
      </c>
      <c r="U53" s="66">
        <f>IF(U$3&gt;=GANT!$C$22,IF('Flujo de caja'!U$3&lt;=GANT!$D$22,Costeo!$C$36/GANT!$B$22,0),0)</f>
        <v>0</v>
      </c>
      <c r="V53" s="66">
        <f>IF(V$3&gt;=GANT!$C$22,IF('Flujo de caja'!V$3&lt;=GANT!$D$22,Costeo!$C$36/GANT!$B$22,0),0)</f>
        <v>0</v>
      </c>
      <c r="W53" s="66">
        <f>IF(W$3&gt;=GANT!$C$22,IF('Flujo de caja'!W$3&lt;=GANT!$D$22,Costeo!$C$36/GANT!$B$22,0),0)</f>
        <v>0</v>
      </c>
      <c r="X53" s="66">
        <f>IF(X$3&gt;=GANT!$C$22,IF('Flujo de caja'!X$3&lt;=GANT!$D$22,Costeo!$C$36/GANT!$B$22,0),0)</f>
        <v>0</v>
      </c>
      <c r="Y53" s="66">
        <f>IF(Y$3&gt;=GANT!$C$22,IF('Flujo de caja'!Y$3&lt;=GANT!$D$22,Costeo!$C$36/GANT!$B$22,0),0)</f>
        <v>0</v>
      </c>
      <c r="Z53" s="66">
        <f>IF(Z$3&gt;=GANT!$C$22,IF('Flujo de caja'!Z$3&lt;=GANT!$D$22,Costeo!$C$36/GANT!$B$22,0),0)</f>
        <v>0</v>
      </c>
      <c r="AA53" s="66">
        <f>IF(AA$3&gt;=GANT!$C$22,IF('Flujo de caja'!AA$3&lt;=GANT!$D$22,Costeo!$C$36/GANT!$B$22,0),0)</f>
        <v>0</v>
      </c>
      <c r="AB53" s="66">
        <f>IF(AB$3&gt;=GANT!$C$22,IF('Flujo de caja'!AB$3&lt;=GANT!$D$22,Costeo!$C$36/GANT!$B$22,0),0)</f>
        <v>0</v>
      </c>
      <c r="AC53" s="66">
        <f>IF(AC$3&gt;=GANT!$C$22,IF('Flujo de caja'!AC$3&lt;=GANT!$D$22,Costeo!$C$36/GANT!$B$22,0),0)</f>
        <v>0</v>
      </c>
      <c r="AD53" s="66">
        <f>IF(AD$3&gt;=GANT!$C$22,IF('Flujo de caja'!AD$3&lt;=GANT!$D$22,Costeo!$C$36/GANT!$B$22,0),0)</f>
        <v>0</v>
      </c>
      <c r="AE53" s="66">
        <f>IF(AE$3&gt;=GANT!$C$22,IF('Flujo de caja'!AE$3&lt;=GANT!$D$22,Costeo!$C$36/GANT!$B$22,0),0)</f>
        <v>0</v>
      </c>
      <c r="AF53" s="66">
        <f>IF(AF$3&gt;=GANT!$C$22,IF('Flujo de caja'!AF$3&lt;=GANT!$D$22,Costeo!$C$36/GANT!$B$22,0),0)</f>
        <v>0</v>
      </c>
      <c r="AG53" s="66">
        <f>IF(AG$3&gt;=GANT!$C$22,IF('Flujo de caja'!AG$3&lt;=GANT!$D$22,Costeo!$C$36/GANT!$B$22,0),0)</f>
        <v>0</v>
      </c>
      <c r="AH53" s="66">
        <f>IF(AH$3&gt;=GANT!$C$22,IF('Flujo de caja'!AH$3&lt;=GANT!$D$22,Costeo!$C$36/GANT!$B$22,0),0)</f>
        <v>0</v>
      </c>
      <c r="AI53" s="66">
        <f>IF(AI$3&gt;=GANT!$C$22,IF('Flujo de caja'!AI$3&lt;=GANT!$D$22,Costeo!$C$36/GANT!$B$22,0),0)</f>
        <v>0</v>
      </c>
      <c r="AJ53" s="66">
        <f>IF(AJ$3&gt;=GANT!$C$22,IF('Flujo de caja'!AJ$3&lt;=GANT!$D$22,Costeo!$C$36/GANT!$B$22,0),0)</f>
        <v>0</v>
      </c>
      <c r="AK53" s="66">
        <f>IF(AK$3&gt;=GANT!$C$22,IF('Flujo de caja'!AK$3&lt;=GANT!$D$22,Costeo!$C$36/GANT!$B$22,0),0)</f>
        <v>0</v>
      </c>
      <c r="AL53" s="66">
        <f>IF(AL$3&gt;=GANT!$C$22,IF('Flujo de caja'!AL$3&lt;=GANT!$D$22,Costeo!$C$36/GANT!$B$22,0),0)</f>
        <v>0</v>
      </c>
      <c r="AM53" s="66">
        <f>IF(AM$3&gt;=GANT!$C$22,IF('Flujo de caja'!AM$3&lt;=GANT!$D$22,Costeo!$C$36/GANT!$B$22,0),0)</f>
        <v>0</v>
      </c>
      <c r="AN53" s="66">
        <f>IF(AN$3&gt;=GANT!$C$22,IF('Flujo de caja'!AN$3&lt;=GANT!$D$22,Costeo!$C$36/GANT!$B$22,0),0)</f>
        <v>0</v>
      </c>
      <c r="AO53" s="66">
        <f>IF(AO$3&gt;=GANT!$C$22,IF('Flujo de caja'!AO$3&lt;=GANT!$D$22,Costeo!$C$36/GANT!$B$22,0),0)</f>
        <v>0</v>
      </c>
      <c r="AP53" s="66">
        <f>IF(AP$3&gt;=GANT!$C$22,IF('Flujo de caja'!AP$3&lt;=GANT!$D$22,Costeo!$C$36/GANT!$B$22,0),0)</f>
        <v>0</v>
      </c>
      <c r="AQ53" s="66">
        <f>IF(AQ$3&gt;=GANT!$C$22,IF('Flujo de caja'!AQ$3&lt;=GANT!$D$22,Costeo!$C$36/GANT!$B$22,0),0)</f>
        <v>0</v>
      </c>
      <c r="AR53" s="66">
        <f>IF(AR$3&gt;=GANT!$C$22,IF('Flujo de caja'!AR$3&lt;=GANT!$D$22,Costeo!$C$36/GANT!$B$22,0),0)</f>
        <v>0</v>
      </c>
      <c r="AS53" s="66">
        <f>IF(AS$3&gt;=GANT!$C$22,IF('Flujo de caja'!AS$3&lt;=GANT!$D$22,Costeo!$C$36/GANT!$B$22,0),0)</f>
        <v>0</v>
      </c>
      <c r="AT53" s="66">
        <f>IF(AT$3&gt;=GANT!$C$22,IF('Flujo de caja'!AT$3&lt;=GANT!$D$22,Costeo!$C$36/GANT!$B$22,0),0)</f>
        <v>0</v>
      </c>
      <c r="AU53" s="66">
        <f>IF(AU$3&gt;=GANT!$C$22,IF('Flujo de caja'!AU$3&lt;=GANT!$D$22,Costeo!$C$36/GANT!$B$22,0),0)</f>
        <v>0</v>
      </c>
      <c r="AV53" s="66">
        <f>IF(AV$3&gt;=GANT!$C$22,IF('Flujo de caja'!AV$3&lt;=GANT!$D$22,Costeo!$C$36/GANT!$B$22,0),0)</f>
        <v>0</v>
      </c>
      <c r="AW53" s="66">
        <f>IF(AW$3&gt;=GANT!$C$22,IF('Flujo de caja'!AW$3&lt;=GANT!$D$22,Costeo!$C$36/GANT!$B$22,0),0)</f>
        <v>0</v>
      </c>
      <c r="AX53" s="66">
        <f>IF(AX$3&gt;=GANT!$C$22,IF('Flujo de caja'!AX$3&lt;=GANT!$D$22,Costeo!$C$36/GANT!$B$22,0),0)</f>
        <v>0</v>
      </c>
      <c r="AY53" s="66">
        <f>IF(AY$3&gt;=GANT!$C$22,IF('Flujo de caja'!AY$3&lt;=GANT!$D$22,Costeo!$C$36/GANT!$B$22,0),0)</f>
        <v>0</v>
      </c>
      <c r="AZ53" s="66">
        <f>IF(AZ$3&gt;=GANT!$C$22,IF('Flujo de caja'!AZ$3&lt;=GANT!$D$22,Costeo!$C$36/GANT!$B$22,0),0)</f>
        <v>0</v>
      </c>
      <c r="BA53" s="66">
        <f>IF(BA$3&gt;=GANT!$C$22,IF('Flujo de caja'!BA$3&lt;=GANT!$D$22,Costeo!$C$36/GANT!$B$22,0),0)</f>
        <v>0</v>
      </c>
      <c r="BB53" s="66">
        <f>IF(BB$3&gt;=GANT!$C$22,IF('Flujo de caja'!BB$3&lt;=GANT!$D$22,Costeo!$C$36/GANT!$B$22,0),0)</f>
        <v>0</v>
      </c>
      <c r="BC53" s="66">
        <f>IF(BC$3&gt;=GANT!$C$22,IF('Flujo de caja'!BC$3&lt;=GANT!$D$22,Costeo!$C$36/GANT!$B$22,0),0)</f>
        <v>0</v>
      </c>
      <c r="BD53" s="66">
        <f>IF(BD$3&gt;=GANT!$C$22,IF('Flujo de caja'!BD$3&lt;=GANT!$D$22,Costeo!$C$36/GANT!$B$22,0),0)</f>
        <v>0</v>
      </c>
      <c r="BE53" s="66">
        <f>IF(BE$3&gt;=GANT!$C$22,IF('Flujo de caja'!BE$3&lt;=GANT!$D$22,Costeo!$C$36/GANT!$B$22,0),0)</f>
        <v>0</v>
      </c>
      <c r="BF53" s="66">
        <f>IF(BF$3&gt;=GANT!$C$22,IF('Flujo de caja'!BF$3&lt;=GANT!$D$22,Costeo!$C$36/GANT!$B$22,0),0)</f>
        <v>0</v>
      </c>
      <c r="BG53" s="66">
        <f>IF(BG$3&gt;=GANT!$C$22,IF('Flujo de caja'!BG$3&lt;=GANT!$D$22,Costeo!$C$36/GANT!$B$22,0),0)</f>
        <v>0</v>
      </c>
      <c r="BH53" s="66">
        <f>IF(BH$3&gt;=GANT!$C$22,IF('Flujo de caja'!BH$3&lt;=GANT!$D$22,Costeo!$C$36/GANT!$B$22,0),0)</f>
        <v>0</v>
      </c>
      <c r="BI53" s="66">
        <f>IF(BI$3&gt;=GANT!$C$22,IF('Flujo de caja'!BI$3&lt;=GANT!$D$22,Costeo!$C$36/GANT!$B$22,0),0)</f>
        <v>0</v>
      </c>
      <c r="BJ53" s="66">
        <f>IF(BJ$3&gt;=GANT!$C$22,IF('Flujo de caja'!BJ$3&lt;=GANT!$D$22,Costeo!$C$36/GANT!$B$22,0),0)</f>
        <v>0</v>
      </c>
      <c r="BK53" s="66">
        <f>IF(BK$3&gt;=GANT!$C$22,IF('Flujo de caja'!BK$3&lt;=GANT!$D$22,Costeo!$C$36/GANT!$B$22,0),0)</f>
        <v>0</v>
      </c>
      <c r="BL53" s="66">
        <f>IF(BL$3&gt;=GANT!$C$22,IF('Flujo de caja'!BL$3&lt;=GANT!$D$22,Costeo!$C$36/GANT!$B$22,0),0)</f>
        <v>0</v>
      </c>
      <c r="BM53" s="66">
        <f>IF(BM$3&gt;=GANT!$C$22,IF('Flujo de caja'!BM$3&lt;=GANT!$D$22,Costeo!$C$36/GANT!$B$22,0),0)</f>
        <v>0</v>
      </c>
      <c r="BN53" s="66">
        <f>IF(BN$3&gt;=GANT!$C$22,IF('Flujo de caja'!BN$3&lt;=GANT!$D$22,Costeo!$C$36/GANT!$B$22,0),0)</f>
        <v>0</v>
      </c>
      <c r="BO53" s="66">
        <f>IF(BO$3&gt;=GANT!$C$22,IF('Flujo de caja'!BO$3&lt;=GANT!$D$22,Costeo!$C$36/GANT!$B$22,0),0)</f>
        <v>0</v>
      </c>
      <c r="BP53" s="66">
        <f>IF(BP$3&gt;=GANT!$C$22,IF('Flujo de caja'!BP$3&lt;=GANT!$D$22,Costeo!$C$36/GANT!$B$22,0),0)</f>
        <v>0</v>
      </c>
      <c r="BQ53" s="66">
        <f>IF(BQ$3&gt;=GANT!$C$22,IF('Flujo de caja'!BQ$3&lt;=GANT!$D$22,Costeo!$C$36/GANT!$B$22,0),0)</f>
        <v>0</v>
      </c>
      <c r="BR53" s="66">
        <f>IF(BR$3&gt;=GANT!$C$22,IF('Flujo de caja'!BR$3&lt;=GANT!$D$22,Costeo!$C$36/GANT!$B$22,0),0)</f>
        <v>0</v>
      </c>
      <c r="BS53" s="66">
        <f>IF(BS$3&gt;=GANT!$C$22,IF('Flujo de caja'!BS$3&lt;=GANT!$D$22,Costeo!$C$36/GANT!$B$22,0),0)</f>
        <v>0</v>
      </c>
      <c r="BT53" s="66">
        <f>IF(BT$3&gt;=GANT!$C$22,IF('Flujo de caja'!BT$3&lt;=GANT!$D$22,Costeo!$C$36/GANT!$B$22,0),0)</f>
        <v>0</v>
      </c>
      <c r="BU53" s="66">
        <f>IF(BU$3&gt;=GANT!$C$22,IF('Flujo de caja'!BU$3&lt;=GANT!$D$22,Costeo!$C$36/GANT!$B$22,0),0)</f>
        <v>0</v>
      </c>
      <c r="BV53" s="66">
        <f>IF(BV$3&gt;=GANT!$C$22,IF('Flujo de caja'!BV$3&lt;=GANT!$D$22,Costeo!$C$36/GANT!$B$22,0),0)</f>
        <v>0</v>
      </c>
      <c r="BW53" s="66">
        <f>IF(BW$3&gt;=GANT!$C$22,IF('Flujo de caja'!BW$3&lt;=GANT!$D$22,Costeo!$C$36/GANT!$B$22,0),0)</f>
        <v>0</v>
      </c>
      <c r="BX53" s="66">
        <f>IF(BX$3&gt;=GANT!$C$22,IF('Flujo de caja'!BX$3&lt;=GANT!$D$22,Costeo!$C$36/GANT!$B$22,0),0)</f>
        <v>0</v>
      </c>
      <c r="BY53" s="66">
        <f>IF(BY$3&gt;=GANT!$C$22,IF('Flujo de caja'!BY$3&lt;=GANT!$D$22,Costeo!$C$36/GANT!$B$22,0),0)</f>
        <v>0</v>
      </c>
      <c r="BZ53" s="66">
        <f>IF(BZ$3&gt;=GANT!$C$22,IF('Flujo de caja'!BZ$3&lt;=GANT!$D$22,Costeo!$C$36/GANT!$B$22,0),0)</f>
        <v>0</v>
      </c>
      <c r="CA53" s="66">
        <f>IF(CA$3&gt;=GANT!$C$22,IF('Flujo de caja'!CA$3&lt;=GANT!$D$22,Costeo!$C$36/GANT!$B$22,0),0)</f>
        <v>0</v>
      </c>
      <c r="CB53" s="66">
        <f>IF(CB$3&gt;=GANT!$C$22,IF('Flujo de caja'!CB$3&lt;=GANT!$D$22,Costeo!$C$36/GANT!$B$22,0),0)</f>
        <v>0</v>
      </c>
      <c r="CC53" s="66">
        <f>IF(CC$3&gt;=GANT!$C$22,IF('Flujo de caja'!CC$3&lt;=GANT!$D$22,Costeo!$C$36/GANT!$B$22,0),0)</f>
        <v>0</v>
      </c>
      <c r="CD53" s="66">
        <f>IF(CD$3&gt;=GANT!$C$22,IF('Flujo de caja'!CD$3&lt;=GANT!$D$22,Costeo!$C$36/GANT!$B$22,0),0)</f>
        <v>0</v>
      </c>
      <c r="CE53" s="66">
        <f>IF(CE$3&gt;=GANT!$C$22,IF('Flujo de caja'!CE$3&lt;=GANT!$D$22,Costeo!$C$36/GANT!$B$22,0),0)</f>
        <v>0</v>
      </c>
      <c r="CF53" s="66">
        <f>IF(CF$3&gt;=GANT!$C$22,IF('Flujo de caja'!CF$3&lt;=GANT!$D$22,Costeo!$C$36/GANT!$B$22,0),0)</f>
        <v>0</v>
      </c>
      <c r="CG53" s="66">
        <f>IF(CG$3&gt;=GANT!$C$22,IF('Flujo de caja'!CG$3&lt;=GANT!$D$22,Costeo!$C$36/GANT!$B$22,0),0)</f>
        <v>0</v>
      </c>
      <c r="CH53" s="66">
        <f>IF(CH$3&gt;=GANT!$C$22,IF('Flujo de caja'!CH$3&lt;=GANT!$D$22,Costeo!$C$36/GANT!$B$22,0),0)</f>
        <v>0</v>
      </c>
      <c r="CI53" s="66">
        <f>IF(CI$3&gt;=GANT!$C$22,IF('Flujo de caja'!CI$3&lt;=GANT!$D$22,Costeo!$C$36/GANT!$B$22,0),0)</f>
        <v>0</v>
      </c>
      <c r="CJ53" s="66">
        <f>IF(CJ$3&gt;=GANT!$C$22,IF('Flujo de caja'!CJ$3&lt;=GANT!$D$22,Costeo!$C$36/GANT!$B$22,0),0)</f>
        <v>0</v>
      </c>
      <c r="CK53" s="66">
        <f>IF(CK$3&gt;=GANT!$C$22,IF('Flujo de caja'!CK$3&lt;=GANT!$D$22,Costeo!$C$36/GANT!$B$22,0),0)</f>
        <v>0</v>
      </c>
      <c r="CL53" s="66">
        <f>IF(CL$3&gt;=GANT!$C$22,IF('Flujo de caja'!CL$3&lt;=GANT!$D$22,Costeo!$C$36/GANT!$B$22,0),0)</f>
        <v>0</v>
      </c>
    </row>
    <row r="54" spans="1:90" x14ac:dyDescent="0.3">
      <c r="A54" s="193" t="s">
        <v>121</v>
      </c>
      <c r="B54" s="6" t="s">
        <v>22</v>
      </c>
      <c r="C54" s="72">
        <f t="shared" si="28"/>
        <v>0</v>
      </c>
      <c r="D54" s="66">
        <f>IF(D$3&gt;=GANT!$C$22,IF('Flujo de caja'!D$3&lt;=GANT!$D$22,Costeo!$C$37/GANT!$B$22,0),0)</f>
        <v>0</v>
      </c>
      <c r="E54" s="66">
        <f>IF(E$3&gt;=GANT!$C$22,IF('Flujo de caja'!E$3&lt;=GANT!$D$22,Costeo!$C$37/GANT!$B$22,0),0)</f>
        <v>0</v>
      </c>
      <c r="F54" s="66">
        <f>IF(F$3&gt;=GANT!$C$22,IF('Flujo de caja'!F$3&lt;=GANT!$D$22,Costeo!$C$37/GANT!$B$22,0),0)</f>
        <v>0</v>
      </c>
      <c r="G54" s="66">
        <f>IF(G$3&gt;=GANT!$C$22,IF('Flujo de caja'!G$3&lt;=GANT!$D$22,Costeo!$C$37/GANT!$B$22,0),0)</f>
        <v>0</v>
      </c>
      <c r="H54" s="66">
        <f>IF(H$3&gt;=GANT!$C$22,IF('Flujo de caja'!H$3&lt;=GANT!$D$22,Costeo!$C$37/GANT!$B$22,0),0)</f>
        <v>0</v>
      </c>
      <c r="I54" s="66">
        <f>IF(I$3&gt;=GANT!$C$22,IF('Flujo de caja'!I$3&lt;=GANT!$D$22,Costeo!$C$37/GANT!$B$22,0),0)</f>
        <v>0</v>
      </c>
      <c r="J54" s="66">
        <f>IF(J$3&gt;=GANT!$C$22,IF('Flujo de caja'!J$3&lt;=GANT!$D$22,Costeo!$C$37/GANT!$B$22,0),0)</f>
        <v>0</v>
      </c>
      <c r="K54" s="66">
        <f>IF(K$3&gt;=GANT!$C$22,IF('Flujo de caja'!K$3&lt;=GANT!$D$22,Costeo!$C$37/GANT!$B$22,0),0)</f>
        <v>0</v>
      </c>
      <c r="L54" s="66">
        <f>IF(L$3&gt;=GANT!$C$22,IF('Flujo de caja'!L$3&lt;=GANT!$D$22,Costeo!$C$37/GANT!$B$22,0),0)</f>
        <v>0</v>
      </c>
      <c r="M54" s="66">
        <f>IF(M$3&gt;=GANT!$C$22,IF('Flujo de caja'!M$3&lt;=GANT!$D$22,Costeo!$C$37/GANT!$B$22,0),0)</f>
        <v>0</v>
      </c>
      <c r="N54" s="66">
        <f>IF(N$3&gt;=GANT!$C$22,IF('Flujo de caja'!N$3&lt;=GANT!$D$22,Costeo!$C$37/GANT!$B$22,0),0)</f>
        <v>0</v>
      </c>
      <c r="O54" s="66">
        <f>IF(O$3&gt;=GANT!$C$22,IF('Flujo de caja'!O$3&lt;=GANT!$D$22,Costeo!$C$37/GANT!$B$22,0),0)</f>
        <v>0</v>
      </c>
      <c r="P54" s="66">
        <f>IF(P$3&gt;=GANT!$C$22,IF('Flujo de caja'!P$3&lt;=GANT!$D$22,Costeo!$C$37/GANT!$B$22,0),0)</f>
        <v>0</v>
      </c>
      <c r="Q54" s="66">
        <f>IF(Q$3&gt;=GANT!$C$22,IF('Flujo de caja'!Q$3&lt;=GANT!$D$22,Costeo!$C$37/GANT!$B$22,0),0)</f>
        <v>0</v>
      </c>
      <c r="R54" s="66">
        <f>IF(R$3&gt;=GANT!$C$22,IF('Flujo de caja'!R$3&lt;=GANT!$D$22,Costeo!$C$37/GANT!$B$22,0),0)</f>
        <v>0</v>
      </c>
      <c r="S54" s="66">
        <f>IF(S$3&gt;=GANT!$C$22,IF('Flujo de caja'!S$3&lt;=GANT!$D$22,Costeo!$C$37/GANT!$B$22,0),0)</f>
        <v>0</v>
      </c>
      <c r="T54" s="66">
        <f>IF(T$3&gt;=GANT!$C$22,IF('Flujo de caja'!T$3&lt;=GANT!$D$22,Costeo!$C$37/GANT!$B$22,0),0)</f>
        <v>0</v>
      </c>
      <c r="U54" s="66">
        <f>IF(U$3&gt;=GANT!$C$22,IF('Flujo de caja'!U$3&lt;=GANT!$D$22,Costeo!$C$37/GANT!$B$22,0),0)</f>
        <v>0</v>
      </c>
      <c r="V54" s="66">
        <f>IF(V$3&gt;=GANT!$C$22,IF('Flujo de caja'!V$3&lt;=GANT!$D$22,Costeo!$C$37/GANT!$B$22,0),0)</f>
        <v>0</v>
      </c>
      <c r="W54" s="66">
        <f>IF(W$3&gt;=GANT!$C$22,IF('Flujo de caja'!W$3&lt;=GANT!$D$22,Costeo!$C$37/GANT!$B$22,0),0)</f>
        <v>0</v>
      </c>
      <c r="X54" s="66">
        <f>IF(X$3&gt;=GANT!$C$22,IF('Flujo de caja'!X$3&lt;=GANT!$D$22,Costeo!$C$37/GANT!$B$22,0),0)</f>
        <v>0</v>
      </c>
      <c r="Y54" s="66">
        <f>IF(Y$3&gt;=GANT!$C$22,IF('Flujo de caja'!Y$3&lt;=GANT!$D$22,Costeo!$C$37/GANT!$B$22,0),0)</f>
        <v>0</v>
      </c>
      <c r="Z54" s="66">
        <f>IF(Z$3&gt;=GANT!$C$22,IF('Flujo de caja'!Z$3&lt;=GANT!$D$22,Costeo!$C$37/GANT!$B$22,0),0)</f>
        <v>0</v>
      </c>
      <c r="AA54" s="66">
        <f>IF(AA$3&gt;=GANT!$C$22,IF('Flujo de caja'!AA$3&lt;=GANT!$D$22,Costeo!$C$37/GANT!$B$22,0),0)</f>
        <v>0</v>
      </c>
      <c r="AB54" s="66">
        <f>IF(AB$3&gt;=GANT!$C$22,IF('Flujo de caja'!AB$3&lt;=GANT!$D$22,Costeo!$C$37/GANT!$B$22,0),0)</f>
        <v>0</v>
      </c>
      <c r="AC54" s="66">
        <f>IF(AC$3&gt;=GANT!$C$22,IF('Flujo de caja'!AC$3&lt;=GANT!$D$22,Costeo!$C$37/GANT!$B$22,0),0)</f>
        <v>0</v>
      </c>
      <c r="AD54" s="66">
        <f>IF(AD$3&gt;=GANT!$C$22,IF('Flujo de caja'!AD$3&lt;=GANT!$D$22,Costeo!$C$37/GANT!$B$22,0),0)</f>
        <v>0</v>
      </c>
      <c r="AE54" s="66">
        <f>IF(AE$3&gt;=GANT!$C$22,IF('Flujo de caja'!AE$3&lt;=GANT!$D$22,Costeo!$C$37/GANT!$B$22,0),0)</f>
        <v>0</v>
      </c>
      <c r="AF54" s="66">
        <f>IF(AF$3&gt;=GANT!$C$22,IF('Flujo de caja'!AF$3&lt;=GANT!$D$22,Costeo!$C$37/GANT!$B$22,0),0)</f>
        <v>0</v>
      </c>
      <c r="AG54" s="66">
        <f>IF(AG$3&gt;=GANT!$C$22,IF('Flujo de caja'!AG$3&lt;=GANT!$D$22,Costeo!$C$37/GANT!$B$22,0),0)</f>
        <v>0</v>
      </c>
      <c r="AH54" s="66">
        <f>IF(AH$3&gt;=GANT!$C$22,IF('Flujo de caja'!AH$3&lt;=GANT!$D$22,Costeo!$C$37/GANT!$B$22,0),0)</f>
        <v>0</v>
      </c>
      <c r="AI54" s="66">
        <f>IF(AI$3&gt;=GANT!$C$22,IF('Flujo de caja'!AI$3&lt;=GANT!$D$22,Costeo!$C$37/GANT!$B$22,0),0)</f>
        <v>0</v>
      </c>
      <c r="AJ54" s="66">
        <f>IF(AJ$3&gt;=GANT!$C$22,IF('Flujo de caja'!AJ$3&lt;=GANT!$D$22,Costeo!$C$37/GANT!$B$22,0),0)</f>
        <v>0</v>
      </c>
      <c r="AK54" s="66">
        <f>IF(AK$3&gt;=GANT!$C$22,IF('Flujo de caja'!AK$3&lt;=GANT!$D$22,Costeo!$C$37/GANT!$B$22,0),0)</f>
        <v>0</v>
      </c>
      <c r="AL54" s="66">
        <f>IF(AL$3&gt;=GANT!$C$22,IF('Flujo de caja'!AL$3&lt;=GANT!$D$22,Costeo!$C$37/GANT!$B$22,0),0)</f>
        <v>0</v>
      </c>
      <c r="AM54" s="66">
        <f>IF(AM$3&gt;=GANT!$C$22,IF('Flujo de caja'!AM$3&lt;=GANT!$D$22,Costeo!$C$37/GANT!$B$22,0),0)</f>
        <v>0</v>
      </c>
      <c r="AN54" s="66">
        <f>IF(AN$3&gt;=GANT!$C$22,IF('Flujo de caja'!AN$3&lt;=GANT!$D$22,Costeo!$C$37/GANT!$B$22,0),0)</f>
        <v>0</v>
      </c>
      <c r="AO54" s="66">
        <f>IF(AO$3&gt;=GANT!$C$22,IF('Flujo de caja'!AO$3&lt;=GANT!$D$22,Costeo!$C$37/GANT!$B$22,0),0)</f>
        <v>0</v>
      </c>
      <c r="AP54" s="66">
        <f>IF(AP$3&gt;=GANT!$C$22,IF('Flujo de caja'!AP$3&lt;=GANT!$D$22,Costeo!$C$37/GANT!$B$22,0),0)</f>
        <v>0</v>
      </c>
      <c r="AQ54" s="66">
        <f>IF(AQ$3&gt;=GANT!$C$22,IF('Flujo de caja'!AQ$3&lt;=GANT!$D$22,Costeo!$C$37/GANT!$B$22,0),0)</f>
        <v>0</v>
      </c>
      <c r="AR54" s="66">
        <f>IF(AR$3&gt;=GANT!$C$22,IF('Flujo de caja'!AR$3&lt;=GANT!$D$22,Costeo!$C$37/GANT!$B$22,0),0)</f>
        <v>0</v>
      </c>
      <c r="AS54" s="66">
        <f>IF(AS$3&gt;=GANT!$C$22,IF('Flujo de caja'!AS$3&lt;=GANT!$D$22,Costeo!$C$37/GANT!$B$22,0),0)</f>
        <v>0</v>
      </c>
      <c r="AT54" s="66">
        <f>IF(AT$3&gt;=GANT!$C$22,IF('Flujo de caja'!AT$3&lt;=GANT!$D$22,Costeo!$C$37/GANT!$B$22,0),0)</f>
        <v>0</v>
      </c>
      <c r="AU54" s="66">
        <f>IF(AU$3&gt;=GANT!$C$22,IF('Flujo de caja'!AU$3&lt;=GANT!$D$22,Costeo!$C$37/GANT!$B$22,0),0)</f>
        <v>0</v>
      </c>
      <c r="AV54" s="66">
        <f>IF(AV$3&gt;=GANT!$C$22,IF('Flujo de caja'!AV$3&lt;=GANT!$D$22,Costeo!$C$37/GANT!$B$22,0),0)</f>
        <v>0</v>
      </c>
      <c r="AW54" s="66">
        <f>IF(AW$3&gt;=GANT!$C$22,IF('Flujo de caja'!AW$3&lt;=GANT!$D$22,Costeo!$C$37/GANT!$B$22,0),0)</f>
        <v>0</v>
      </c>
      <c r="AX54" s="66">
        <f>IF(AX$3&gt;=GANT!$C$22,IF('Flujo de caja'!AX$3&lt;=GANT!$D$22,Costeo!$C$37/GANT!$B$22,0),0)</f>
        <v>0</v>
      </c>
      <c r="AY54" s="66">
        <f>IF(AY$3&gt;=GANT!$C$22,IF('Flujo de caja'!AY$3&lt;=GANT!$D$22,Costeo!$C$37/GANT!$B$22,0),0)</f>
        <v>0</v>
      </c>
      <c r="AZ54" s="66">
        <f>IF(AZ$3&gt;=GANT!$C$22,IF('Flujo de caja'!AZ$3&lt;=GANT!$D$22,Costeo!$C$37/GANT!$B$22,0),0)</f>
        <v>0</v>
      </c>
      <c r="BA54" s="66">
        <f>IF(BA$3&gt;=GANT!$C$22,IF('Flujo de caja'!BA$3&lt;=GANT!$D$22,Costeo!$C$37/GANT!$B$22,0),0)</f>
        <v>0</v>
      </c>
      <c r="BB54" s="66">
        <f>IF(BB$3&gt;=GANT!$C$22,IF('Flujo de caja'!BB$3&lt;=GANT!$D$22,Costeo!$C$37/GANT!$B$22,0),0)</f>
        <v>0</v>
      </c>
      <c r="BC54" s="66">
        <f>IF(BC$3&gt;=GANT!$C$22,IF('Flujo de caja'!BC$3&lt;=GANT!$D$22,Costeo!$C$37/GANT!$B$22,0),0)</f>
        <v>0</v>
      </c>
      <c r="BD54" s="66">
        <f>IF(BD$3&gt;=GANT!$C$22,IF('Flujo de caja'!BD$3&lt;=GANT!$D$22,Costeo!$C$37/GANT!$B$22,0),0)</f>
        <v>0</v>
      </c>
      <c r="BE54" s="66">
        <f>IF(BE$3&gt;=GANT!$C$22,IF('Flujo de caja'!BE$3&lt;=GANT!$D$22,Costeo!$C$37/GANT!$B$22,0),0)</f>
        <v>0</v>
      </c>
      <c r="BF54" s="66">
        <f>IF(BF$3&gt;=GANT!$C$22,IF('Flujo de caja'!BF$3&lt;=GANT!$D$22,Costeo!$C$37/GANT!$B$22,0),0)</f>
        <v>0</v>
      </c>
      <c r="BG54" s="66">
        <f>IF(BG$3&gt;=GANT!$C$22,IF('Flujo de caja'!BG$3&lt;=GANT!$D$22,Costeo!$C$37/GANT!$B$22,0),0)</f>
        <v>0</v>
      </c>
      <c r="BH54" s="66">
        <f>IF(BH$3&gt;=GANT!$C$22,IF('Flujo de caja'!BH$3&lt;=GANT!$D$22,Costeo!$C$37/GANT!$B$22,0),0)</f>
        <v>0</v>
      </c>
      <c r="BI54" s="66">
        <f>IF(BI$3&gt;=GANT!$C$22,IF('Flujo de caja'!BI$3&lt;=GANT!$D$22,Costeo!$C$37/GANT!$B$22,0),0)</f>
        <v>0</v>
      </c>
      <c r="BJ54" s="66">
        <f>IF(BJ$3&gt;=GANT!$C$22,IF('Flujo de caja'!BJ$3&lt;=GANT!$D$22,Costeo!$C$37/GANT!$B$22,0),0)</f>
        <v>0</v>
      </c>
      <c r="BK54" s="66">
        <f>IF(BK$3&gt;=GANT!$C$22,IF('Flujo de caja'!BK$3&lt;=GANT!$D$22,Costeo!$C$37/GANT!$B$22,0),0)</f>
        <v>0</v>
      </c>
      <c r="BL54" s="66">
        <f>IF(BL$3&gt;=GANT!$C$22,IF('Flujo de caja'!BL$3&lt;=GANT!$D$22,Costeo!$C$37/GANT!$B$22,0),0)</f>
        <v>0</v>
      </c>
      <c r="BM54" s="66">
        <f>IF(BM$3&gt;=GANT!$C$22,IF('Flujo de caja'!BM$3&lt;=GANT!$D$22,Costeo!$C$37/GANT!$B$22,0),0)</f>
        <v>0</v>
      </c>
      <c r="BN54" s="66">
        <f>IF(BN$3&gt;=GANT!$C$22,IF('Flujo de caja'!BN$3&lt;=GANT!$D$22,Costeo!$C$37/GANT!$B$22,0),0)</f>
        <v>0</v>
      </c>
      <c r="BO54" s="66">
        <f>IF(BO$3&gt;=GANT!$C$22,IF('Flujo de caja'!BO$3&lt;=GANT!$D$22,Costeo!$C$37/GANT!$B$22,0),0)</f>
        <v>0</v>
      </c>
      <c r="BP54" s="66">
        <f>IF(BP$3&gt;=GANT!$C$22,IF('Flujo de caja'!BP$3&lt;=GANT!$D$22,Costeo!$C$37/GANT!$B$22,0),0)</f>
        <v>0</v>
      </c>
      <c r="BQ54" s="66">
        <f>IF(BQ$3&gt;=GANT!$C$22,IF('Flujo de caja'!BQ$3&lt;=GANT!$D$22,Costeo!$C$37/GANT!$B$22,0),0)</f>
        <v>0</v>
      </c>
      <c r="BR54" s="66">
        <f>IF(BR$3&gt;=GANT!$C$22,IF('Flujo de caja'!BR$3&lt;=GANT!$D$22,Costeo!$C$37/GANT!$B$22,0),0)</f>
        <v>0</v>
      </c>
      <c r="BS54" s="66">
        <f>IF(BS$3&gt;=GANT!$C$22,IF('Flujo de caja'!BS$3&lt;=GANT!$D$22,Costeo!$C$37/GANT!$B$22,0),0)</f>
        <v>0</v>
      </c>
      <c r="BT54" s="66">
        <f>IF(BT$3&gt;=GANT!$C$22,IF('Flujo de caja'!BT$3&lt;=GANT!$D$22,Costeo!$C$37/GANT!$B$22,0),0)</f>
        <v>0</v>
      </c>
      <c r="BU54" s="66">
        <f>IF(BU$3&gt;=GANT!$C$22,IF('Flujo de caja'!BU$3&lt;=GANT!$D$22,Costeo!$C$37/GANT!$B$22,0),0)</f>
        <v>0</v>
      </c>
      <c r="BV54" s="66">
        <f>IF(BV$3&gt;=GANT!$C$22,IF('Flujo de caja'!BV$3&lt;=GANT!$D$22,Costeo!$C$37/GANT!$B$22,0),0)</f>
        <v>0</v>
      </c>
      <c r="BW54" s="66">
        <f>IF(BW$3&gt;=GANT!$C$22,IF('Flujo de caja'!BW$3&lt;=GANT!$D$22,Costeo!$C$37/GANT!$B$22,0),0)</f>
        <v>0</v>
      </c>
      <c r="BX54" s="66">
        <f>IF(BX$3&gt;=GANT!$C$22,IF('Flujo de caja'!BX$3&lt;=GANT!$D$22,Costeo!$C$37/GANT!$B$22,0),0)</f>
        <v>0</v>
      </c>
      <c r="BY54" s="66">
        <f>IF(BY$3&gt;=GANT!$C$22,IF('Flujo de caja'!BY$3&lt;=GANT!$D$22,Costeo!$C$37/GANT!$B$22,0),0)</f>
        <v>0</v>
      </c>
      <c r="BZ54" s="66">
        <f>IF(BZ$3&gt;=GANT!$C$22,IF('Flujo de caja'!BZ$3&lt;=GANT!$D$22,Costeo!$C$37/GANT!$B$22,0),0)</f>
        <v>0</v>
      </c>
      <c r="CA54" s="66">
        <f>IF(CA$3&gt;=GANT!$C$22,IF('Flujo de caja'!CA$3&lt;=GANT!$D$22,Costeo!$C$37/GANT!$B$22,0),0)</f>
        <v>0</v>
      </c>
      <c r="CB54" s="66">
        <f>IF(CB$3&gt;=GANT!$C$22,IF('Flujo de caja'!CB$3&lt;=GANT!$D$22,Costeo!$C$37/GANT!$B$22,0),0)</f>
        <v>0</v>
      </c>
      <c r="CC54" s="66">
        <f>IF(CC$3&gt;=GANT!$C$22,IF('Flujo de caja'!CC$3&lt;=GANT!$D$22,Costeo!$C$37/GANT!$B$22,0),0)</f>
        <v>0</v>
      </c>
      <c r="CD54" s="66">
        <f>IF(CD$3&gt;=GANT!$C$22,IF('Flujo de caja'!CD$3&lt;=GANT!$D$22,Costeo!$C$37/GANT!$B$22,0),0)</f>
        <v>0</v>
      </c>
      <c r="CE54" s="66">
        <f>IF(CE$3&gt;=GANT!$C$22,IF('Flujo de caja'!CE$3&lt;=GANT!$D$22,Costeo!$C$37/GANT!$B$22,0),0)</f>
        <v>0</v>
      </c>
      <c r="CF54" s="66">
        <f>IF(CF$3&gt;=GANT!$C$22,IF('Flujo de caja'!CF$3&lt;=GANT!$D$22,Costeo!$C$37/GANT!$B$22,0),0)</f>
        <v>0</v>
      </c>
      <c r="CG54" s="66">
        <f>IF(CG$3&gt;=GANT!$C$22,IF('Flujo de caja'!CG$3&lt;=GANT!$D$22,Costeo!$C$37/GANT!$B$22,0),0)</f>
        <v>0</v>
      </c>
      <c r="CH54" s="66">
        <f>IF(CH$3&gt;=GANT!$C$22,IF('Flujo de caja'!CH$3&lt;=GANT!$D$22,Costeo!$C$37/GANT!$B$22,0),0)</f>
        <v>0</v>
      </c>
      <c r="CI54" s="66">
        <f>IF(CI$3&gt;=GANT!$C$22,IF('Flujo de caja'!CI$3&lt;=GANT!$D$22,Costeo!$C$37/GANT!$B$22,0),0)</f>
        <v>0</v>
      </c>
      <c r="CJ54" s="66">
        <f>IF(CJ$3&gt;=GANT!$C$22,IF('Flujo de caja'!CJ$3&lt;=GANT!$D$22,Costeo!$C$37/GANT!$B$22,0),0)</f>
        <v>0</v>
      </c>
      <c r="CK54" s="66">
        <f>IF(CK$3&gt;=GANT!$C$22,IF('Flujo de caja'!CK$3&lt;=GANT!$D$22,Costeo!$C$37/GANT!$B$22,0),0)</f>
        <v>0</v>
      </c>
      <c r="CL54" s="66">
        <f>IF(CL$3&gt;=GANT!$C$22,IF('Flujo de caja'!CL$3&lt;=GANT!$D$22,Costeo!$C$37/GANT!$B$22,0),0)</f>
        <v>0</v>
      </c>
    </row>
    <row r="55" spans="1:90" x14ac:dyDescent="0.3">
      <c r="A55" s="193" t="s">
        <v>89</v>
      </c>
      <c r="B55" s="6" t="s">
        <v>22</v>
      </c>
      <c r="C55" s="72">
        <f t="shared" si="28"/>
        <v>8000</v>
      </c>
      <c r="D55" s="66">
        <f>IF(D$3&gt;=GANT!$C$22,IF('Flujo de caja'!D$3&lt;=GANT!$D$22,Costeo!$C$38/GANT!$B$22,0),0)</f>
        <v>0</v>
      </c>
      <c r="E55" s="66">
        <f>IF(E$3&gt;=GANT!$C$22,IF('Flujo de caja'!E$3&lt;=GANT!$D$22,Costeo!$C$38/GANT!$B$22,0),0)</f>
        <v>0</v>
      </c>
      <c r="F55" s="66">
        <f>IF(F$3&gt;=GANT!$C$22,IF('Flujo de caja'!F$3&lt;=GANT!$D$22,Costeo!$C$38/GANT!$B$22,0),0)</f>
        <v>0</v>
      </c>
      <c r="G55" s="66">
        <f>IF(G$3&gt;=GANT!$C$22,IF('Flujo de caja'!G$3&lt;=GANT!$D$22,Costeo!$C$38/GANT!$B$22,0),0)</f>
        <v>8000</v>
      </c>
      <c r="H55" s="66">
        <f>IF(H$3&gt;=GANT!$C$22,IF('Flujo de caja'!H$3&lt;=GANT!$D$22,Costeo!$C$38/GANT!$B$22,0),0)</f>
        <v>0</v>
      </c>
      <c r="I55" s="66">
        <f>IF(I$3&gt;=GANT!$C$22,IF('Flujo de caja'!I$3&lt;=GANT!$D$22,Costeo!$C$38/GANT!$B$22,0),0)</f>
        <v>0</v>
      </c>
      <c r="J55" s="66">
        <f>IF(J$3&gt;=GANT!$C$22,IF('Flujo de caja'!J$3&lt;=GANT!$D$22,Costeo!$C$38/GANT!$B$22,0),0)</f>
        <v>0</v>
      </c>
      <c r="K55" s="66">
        <f>IF(K$3&gt;=GANT!$C$22,IF('Flujo de caja'!K$3&lt;=GANT!$D$22,Costeo!$C$38/GANT!$B$22,0),0)</f>
        <v>0</v>
      </c>
      <c r="L55" s="66">
        <f>IF(L$3&gt;=GANT!$C$22,IF('Flujo de caja'!L$3&lt;=GANT!$D$22,Costeo!$C$38/GANT!$B$22,0),0)</f>
        <v>0</v>
      </c>
      <c r="M55" s="66">
        <f>IF(M$3&gt;=GANT!$C$22,IF('Flujo de caja'!M$3&lt;=GANT!$D$22,Costeo!$C$38/GANT!$B$22,0),0)</f>
        <v>0</v>
      </c>
      <c r="N55" s="66">
        <f>IF(N$3&gt;=GANT!$C$22,IF('Flujo de caja'!N$3&lt;=GANT!$D$22,Costeo!$C$38/GANT!$B$22,0),0)</f>
        <v>0</v>
      </c>
      <c r="O55" s="66">
        <f>IF(O$3&gt;=GANT!$C$22,IF('Flujo de caja'!O$3&lt;=GANT!$D$22,Costeo!$C$38/GANT!$B$22,0),0)</f>
        <v>0</v>
      </c>
      <c r="P55" s="66">
        <f>IF(P$3&gt;=GANT!$C$22,IF('Flujo de caja'!P$3&lt;=GANT!$D$22,Costeo!$C$38/GANT!$B$22,0),0)</f>
        <v>0</v>
      </c>
      <c r="Q55" s="66">
        <f>IF(Q$3&gt;=GANT!$C$22,IF('Flujo de caja'!Q$3&lt;=GANT!$D$22,Costeo!$C$38/GANT!$B$22,0),0)</f>
        <v>0</v>
      </c>
      <c r="R55" s="66">
        <f>IF(R$3&gt;=GANT!$C$22,IF('Flujo de caja'!R$3&lt;=GANT!$D$22,Costeo!$C$38/GANT!$B$22,0),0)</f>
        <v>0</v>
      </c>
      <c r="S55" s="66">
        <f>IF(S$3&gt;=GANT!$C$22,IF('Flujo de caja'!S$3&lt;=GANT!$D$22,Costeo!$C$38/GANT!$B$22,0),0)</f>
        <v>0</v>
      </c>
      <c r="T55" s="66">
        <f>IF(T$3&gt;=GANT!$C$22,IF('Flujo de caja'!T$3&lt;=GANT!$D$22,Costeo!$C$38/GANT!$B$22,0),0)</f>
        <v>0</v>
      </c>
      <c r="U55" s="66">
        <f>IF(U$3&gt;=GANT!$C$22,IF('Flujo de caja'!U$3&lt;=GANT!$D$22,Costeo!$C$38/GANT!$B$22,0),0)</f>
        <v>0</v>
      </c>
      <c r="V55" s="66">
        <f>IF(V$3&gt;=GANT!$C$22,IF('Flujo de caja'!V$3&lt;=GANT!$D$22,Costeo!$C$38/GANT!$B$22,0),0)</f>
        <v>0</v>
      </c>
      <c r="W55" s="66">
        <f>IF(W$3&gt;=GANT!$C$22,IF('Flujo de caja'!W$3&lt;=GANT!$D$22,Costeo!$C$38/GANT!$B$22,0),0)</f>
        <v>0</v>
      </c>
      <c r="X55" s="66">
        <f>IF(X$3&gt;=GANT!$C$22,IF('Flujo de caja'!X$3&lt;=GANT!$D$22,Costeo!$C$38/GANT!$B$22,0),0)</f>
        <v>0</v>
      </c>
      <c r="Y55" s="66">
        <f>IF(Y$3&gt;=GANT!$C$22,IF('Flujo de caja'!Y$3&lt;=GANT!$D$22,Costeo!$C$38/GANT!$B$22,0),0)</f>
        <v>0</v>
      </c>
      <c r="Z55" s="66">
        <f>IF(Z$3&gt;=GANT!$C$22,IF('Flujo de caja'!Z$3&lt;=GANT!$D$22,Costeo!$C$38/GANT!$B$22,0),0)</f>
        <v>0</v>
      </c>
      <c r="AA55" s="66">
        <f>IF(AA$3&gt;=GANT!$C$22,IF('Flujo de caja'!AA$3&lt;=GANT!$D$22,Costeo!$C$38/GANT!$B$22,0),0)</f>
        <v>0</v>
      </c>
      <c r="AB55" s="66">
        <f>IF(AB$3&gt;=GANT!$C$22,IF('Flujo de caja'!AB$3&lt;=GANT!$D$22,Costeo!$C$38/GANT!$B$22,0),0)</f>
        <v>0</v>
      </c>
      <c r="AC55" s="66">
        <f>IF(AC$3&gt;=GANT!$C$22,IF('Flujo de caja'!AC$3&lt;=GANT!$D$22,Costeo!$C$38/GANT!$B$22,0),0)</f>
        <v>0</v>
      </c>
      <c r="AD55" s="66">
        <f>IF(AD$3&gt;=GANT!$C$22,IF('Flujo de caja'!AD$3&lt;=GANT!$D$22,Costeo!$C$38/GANT!$B$22,0),0)</f>
        <v>0</v>
      </c>
      <c r="AE55" s="66">
        <f>IF(AE$3&gt;=GANT!$C$22,IF('Flujo de caja'!AE$3&lt;=GANT!$D$22,Costeo!$C$38/GANT!$B$22,0),0)</f>
        <v>0</v>
      </c>
      <c r="AF55" s="66">
        <f>IF(AF$3&gt;=GANT!$C$22,IF('Flujo de caja'!AF$3&lt;=GANT!$D$22,Costeo!$C$38/GANT!$B$22,0),0)</f>
        <v>0</v>
      </c>
      <c r="AG55" s="66">
        <f>IF(AG$3&gt;=GANT!$C$22,IF('Flujo de caja'!AG$3&lt;=GANT!$D$22,Costeo!$C$38/GANT!$B$22,0),0)</f>
        <v>0</v>
      </c>
      <c r="AH55" s="66">
        <f>IF(AH$3&gt;=GANT!$C$22,IF('Flujo de caja'!AH$3&lt;=GANT!$D$22,Costeo!$C$38/GANT!$B$22,0),0)</f>
        <v>0</v>
      </c>
      <c r="AI55" s="66">
        <f>IF(AI$3&gt;=GANT!$C$22,IF('Flujo de caja'!AI$3&lt;=GANT!$D$22,Costeo!$C$38/GANT!$B$22,0),0)</f>
        <v>0</v>
      </c>
      <c r="AJ55" s="66">
        <f>IF(AJ$3&gt;=GANT!$C$22,IF('Flujo de caja'!AJ$3&lt;=GANT!$D$22,Costeo!$C$38/GANT!$B$22,0),0)</f>
        <v>0</v>
      </c>
      <c r="AK55" s="66">
        <f>IF(AK$3&gt;=GANT!$C$22,IF('Flujo de caja'!AK$3&lt;=GANT!$D$22,Costeo!$C$38/GANT!$B$22,0),0)</f>
        <v>0</v>
      </c>
      <c r="AL55" s="66">
        <f>IF(AL$3&gt;=GANT!$C$22,IF('Flujo de caja'!AL$3&lt;=GANT!$D$22,Costeo!$C$38/GANT!$B$22,0),0)</f>
        <v>0</v>
      </c>
      <c r="AM55" s="66">
        <f>IF(AM$3&gt;=GANT!$C$22,IF('Flujo de caja'!AM$3&lt;=GANT!$D$22,Costeo!$C$38/GANT!$B$22,0),0)</f>
        <v>0</v>
      </c>
      <c r="AN55" s="66">
        <f>IF(AN$3&gt;=GANT!$C$22,IF('Flujo de caja'!AN$3&lt;=GANT!$D$22,Costeo!$C$38/GANT!$B$22,0),0)</f>
        <v>0</v>
      </c>
      <c r="AO55" s="66">
        <f>IF(AO$3&gt;=GANT!$C$22,IF('Flujo de caja'!AO$3&lt;=GANT!$D$22,Costeo!$C$38/GANT!$B$22,0),0)</f>
        <v>0</v>
      </c>
      <c r="AP55" s="66">
        <f>IF(AP$3&gt;=GANT!$C$22,IF('Flujo de caja'!AP$3&lt;=GANT!$D$22,Costeo!$C$38/GANT!$B$22,0),0)</f>
        <v>0</v>
      </c>
      <c r="AQ55" s="66">
        <f>IF(AQ$3&gt;=GANT!$C$22,IF('Flujo de caja'!AQ$3&lt;=GANT!$D$22,Costeo!$C$38/GANT!$B$22,0),0)</f>
        <v>0</v>
      </c>
      <c r="AR55" s="66">
        <f>IF(AR$3&gt;=GANT!$C$22,IF('Flujo de caja'!AR$3&lt;=GANT!$D$22,Costeo!$C$38/GANT!$B$22,0),0)</f>
        <v>0</v>
      </c>
      <c r="AS55" s="66">
        <f>IF(AS$3&gt;=GANT!$C$22,IF('Flujo de caja'!AS$3&lt;=GANT!$D$22,Costeo!$C$38/GANT!$B$22,0),0)</f>
        <v>0</v>
      </c>
      <c r="AT55" s="66">
        <f>IF(AT$3&gt;=GANT!$C$22,IF('Flujo de caja'!AT$3&lt;=GANT!$D$22,Costeo!$C$38/GANT!$B$22,0),0)</f>
        <v>0</v>
      </c>
      <c r="AU55" s="66">
        <f>IF(AU$3&gt;=GANT!$C$22,IF('Flujo de caja'!AU$3&lt;=GANT!$D$22,Costeo!$C$38/GANT!$B$22,0),0)</f>
        <v>0</v>
      </c>
      <c r="AV55" s="66">
        <f>IF(AV$3&gt;=GANT!$C$22,IF('Flujo de caja'!AV$3&lt;=GANT!$D$22,Costeo!$C$38/GANT!$B$22,0),0)</f>
        <v>0</v>
      </c>
      <c r="AW55" s="66">
        <f>IF(AW$3&gt;=GANT!$C$22,IF('Flujo de caja'!AW$3&lt;=GANT!$D$22,Costeo!$C$38/GANT!$B$22,0),0)</f>
        <v>0</v>
      </c>
      <c r="AX55" s="66">
        <f>IF(AX$3&gt;=GANT!$C$22,IF('Flujo de caja'!AX$3&lt;=GANT!$D$22,Costeo!$C$38/GANT!$B$22,0),0)</f>
        <v>0</v>
      </c>
      <c r="AY55" s="66">
        <f>IF(AY$3&gt;=GANT!$C$22,IF('Flujo de caja'!AY$3&lt;=GANT!$D$22,Costeo!$C$38/GANT!$B$22,0),0)</f>
        <v>0</v>
      </c>
      <c r="AZ55" s="66">
        <f>IF(AZ$3&gt;=GANT!$C$22,IF('Flujo de caja'!AZ$3&lt;=GANT!$D$22,Costeo!$C$38/GANT!$B$22,0),0)</f>
        <v>0</v>
      </c>
      <c r="BA55" s="66">
        <f>IF(BA$3&gt;=GANT!$C$22,IF('Flujo de caja'!BA$3&lt;=GANT!$D$22,Costeo!$C$38/GANT!$B$22,0),0)</f>
        <v>0</v>
      </c>
      <c r="BB55" s="66">
        <f>IF(BB$3&gt;=GANT!$C$22,IF('Flujo de caja'!BB$3&lt;=GANT!$D$22,Costeo!$C$38/GANT!$B$22,0),0)</f>
        <v>0</v>
      </c>
      <c r="BC55" s="66">
        <f>IF(BC$3&gt;=GANT!$C$22,IF('Flujo de caja'!BC$3&lt;=GANT!$D$22,Costeo!$C$38/GANT!$B$22,0),0)</f>
        <v>0</v>
      </c>
      <c r="BD55" s="66">
        <f>IF(BD$3&gt;=GANT!$C$22,IF('Flujo de caja'!BD$3&lt;=GANT!$D$22,Costeo!$C$38/GANT!$B$22,0),0)</f>
        <v>0</v>
      </c>
      <c r="BE55" s="66">
        <f>IF(BE$3&gt;=GANT!$C$22,IF('Flujo de caja'!BE$3&lt;=GANT!$D$22,Costeo!$C$38/GANT!$B$22,0),0)</f>
        <v>0</v>
      </c>
      <c r="BF55" s="66">
        <f>IF(BF$3&gt;=GANT!$C$22,IF('Flujo de caja'!BF$3&lt;=GANT!$D$22,Costeo!$C$38/GANT!$B$22,0),0)</f>
        <v>0</v>
      </c>
      <c r="BG55" s="66">
        <f>IF(BG$3&gt;=GANT!$C$22,IF('Flujo de caja'!BG$3&lt;=GANT!$D$22,Costeo!$C$38/GANT!$B$22,0),0)</f>
        <v>0</v>
      </c>
      <c r="BH55" s="66">
        <f>IF(BH$3&gt;=GANT!$C$22,IF('Flujo de caja'!BH$3&lt;=GANT!$D$22,Costeo!$C$38/GANT!$B$22,0),0)</f>
        <v>0</v>
      </c>
      <c r="BI55" s="66">
        <f>IF(BI$3&gt;=GANT!$C$22,IF('Flujo de caja'!BI$3&lt;=GANT!$D$22,Costeo!$C$38/GANT!$B$22,0),0)</f>
        <v>0</v>
      </c>
      <c r="BJ55" s="66">
        <f>IF(BJ$3&gt;=GANT!$C$22,IF('Flujo de caja'!BJ$3&lt;=GANT!$D$22,Costeo!$C$38/GANT!$B$22,0),0)</f>
        <v>0</v>
      </c>
      <c r="BK55" s="66">
        <f>IF(BK$3&gt;=GANT!$C$22,IF('Flujo de caja'!BK$3&lt;=GANT!$D$22,Costeo!$C$38/GANT!$B$22,0),0)</f>
        <v>0</v>
      </c>
      <c r="BL55" s="66">
        <f>IF(BL$3&gt;=GANT!$C$22,IF('Flujo de caja'!BL$3&lt;=GANT!$D$22,Costeo!$C$38/GANT!$B$22,0),0)</f>
        <v>0</v>
      </c>
      <c r="BM55" s="66">
        <f>IF(BM$3&gt;=GANT!$C$22,IF('Flujo de caja'!BM$3&lt;=GANT!$D$22,Costeo!$C$38/GANT!$B$22,0),0)</f>
        <v>0</v>
      </c>
      <c r="BN55" s="66">
        <f>IF(BN$3&gt;=GANT!$C$22,IF('Flujo de caja'!BN$3&lt;=GANT!$D$22,Costeo!$C$38/GANT!$B$22,0),0)</f>
        <v>0</v>
      </c>
      <c r="BO55" s="66">
        <f>IF(BO$3&gt;=GANT!$C$22,IF('Flujo de caja'!BO$3&lt;=GANT!$D$22,Costeo!$C$38/GANT!$B$22,0),0)</f>
        <v>0</v>
      </c>
      <c r="BP55" s="66">
        <f>IF(BP$3&gt;=GANT!$C$22,IF('Flujo de caja'!BP$3&lt;=GANT!$D$22,Costeo!$C$38/GANT!$B$22,0),0)</f>
        <v>0</v>
      </c>
      <c r="BQ55" s="66">
        <f>IF(BQ$3&gt;=GANT!$C$22,IF('Flujo de caja'!BQ$3&lt;=GANT!$D$22,Costeo!$C$38/GANT!$B$22,0),0)</f>
        <v>0</v>
      </c>
      <c r="BR55" s="66">
        <f>IF(BR$3&gt;=GANT!$C$22,IF('Flujo de caja'!BR$3&lt;=GANT!$D$22,Costeo!$C$38/GANT!$B$22,0),0)</f>
        <v>0</v>
      </c>
      <c r="BS55" s="66">
        <f>IF(BS$3&gt;=GANT!$C$22,IF('Flujo de caja'!BS$3&lt;=GANT!$D$22,Costeo!$C$38/GANT!$B$22,0),0)</f>
        <v>0</v>
      </c>
      <c r="BT55" s="66">
        <f>IF(BT$3&gt;=GANT!$C$22,IF('Flujo de caja'!BT$3&lt;=GANT!$D$22,Costeo!$C$38/GANT!$B$22,0),0)</f>
        <v>0</v>
      </c>
      <c r="BU55" s="66">
        <f>IF(BU$3&gt;=GANT!$C$22,IF('Flujo de caja'!BU$3&lt;=GANT!$D$22,Costeo!$C$38/GANT!$B$22,0),0)</f>
        <v>0</v>
      </c>
      <c r="BV55" s="66">
        <f>IF(BV$3&gt;=GANT!$C$22,IF('Flujo de caja'!BV$3&lt;=GANT!$D$22,Costeo!$C$38/GANT!$B$22,0),0)</f>
        <v>0</v>
      </c>
      <c r="BW55" s="66">
        <f>IF(BW$3&gt;=GANT!$C$22,IF('Flujo de caja'!BW$3&lt;=GANT!$D$22,Costeo!$C$38/GANT!$B$22,0),0)</f>
        <v>0</v>
      </c>
      <c r="BX55" s="66">
        <f>IF(BX$3&gt;=GANT!$C$22,IF('Flujo de caja'!BX$3&lt;=GANT!$D$22,Costeo!$C$38/GANT!$B$22,0),0)</f>
        <v>0</v>
      </c>
      <c r="BY55" s="66">
        <f>IF(BY$3&gt;=GANT!$C$22,IF('Flujo de caja'!BY$3&lt;=GANT!$D$22,Costeo!$C$38/GANT!$B$22,0),0)</f>
        <v>0</v>
      </c>
      <c r="BZ55" s="66">
        <f>IF(BZ$3&gt;=GANT!$C$22,IF('Flujo de caja'!BZ$3&lt;=GANT!$D$22,Costeo!$C$38/GANT!$B$22,0),0)</f>
        <v>0</v>
      </c>
      <c r="CA55" s="66">
        <f>IF(CA$3&gt;=GANT!$C$22,IF('Flujo de caja'!CA$3&lt;=GANT!$D$22,Costeo!$C$38/GANT!$B$22,0),0)</f>
        <v>0</v>
      </c>
      <c r="CB55" s="66">
        <f>IF(CB$3&gt;=GANT!$C$22,IF('Flujo de caja'!CB$3&lt;=GANT!$D$22,Costeo!$C$38/GANT!$B$22,0),0)</f>
        <v>0</v>
      </c>
      <c r="CC55" s="66">
        <f>IF(CC$3&gt;=GANT!$C$22,IF('Flujo de caja'!CC$3&lt;=GANT!$D$22,Costeo!$C$38/GANT!$B$22,0),0)</f>
        <v>0</v>
      </c>
      <c r="CD55" s="66">
        <f>IF(CD$3&gt;=GANT!$C$22,IF('Flujo de caja'!CD$3&lt;=GANT!$D$22,Costeo!$C$38/GANT!$B$22,0),0)</f>
        <v>0</v>
      </c>
      <c r="CE55" s="66">
        <f>IF(CE$3&gt;=GANT!$C$22,IF('Flujo de caja'!CE$3&lt;=GANT!$D$22,Costeo!$C$38/GANT!$B$22,0),0)</f>
        <v>0</v>
      </c>
      <c r="CF55" s="66">
        <f>IF(CF$3&gt;=GANT!$C$22,IF('Flujo de caja'!CF$3&lt;=GANT!$D$22,Costeo!$C$38/GANT!$B$22,0),0)</f>
        <v>0</v>
      </c>
      <c r="CG55" s="66">
        <f>IF(CG$3&gt;=GANT!$C$22,IF('Flujo de caja'!CG$3&lt;=GANT!$D$22,Costeo!$C$38/GANT!$B$22,0),0)</f>
        <v>0</v>
      </c>
      <c r="CH55" s="66">
        <f>IF(CH$3&gt;=GANT!$C$22,IF('Flujo de caja'!CH$3&lt;=GANT!$D$22,Costeo!$C$38/GANT!$B$22,0),0)</f>
        <v>0</v>
      </c>
      <c r="CI55" s="66">
        <f>IF(CI$3&gt;=GANT!$C$22,IF('Flujo de caja'!CI$3&lt;=GANT!$D$22,Costeo!$C$38/GANT!$B$22,0),0)</f>
        <v>0</v>
      </c>
      <c r="CJ55" s="66">
        <f>IF(CJ$3&gt;=GANT!$C$22,IF('Flujo de caja'!CJ$3&lt;=GANT!$D$22,Costeo!$C$38/GANT!$B$22,0),0)</f>
        <v>0</v>
      </c>
      <c r="CK55" s="66">
        <f>IF(CK$3&gt;=GANT!$C$22,IF('Flujo de caja'!CK$3&lt;=GANT!$D$22,Costeo!$C$38/GANT!$B$22,0),0)</f>
        <v>0</v>
      </c>
      <c r="CL55" s="66">
        <f>IF(CL$3&gt;=GANT!$C$22,IF('Flujo de caja'!CL$3&lt;=GANT!$D$22,Costeo!$C$38/GANT!$B$22,0),0)</f>
        <v>0</v>
      </c>
    </row>
    <row r="56" spans="1:90" x14ac:dyDescent="0.3">
      <c r="A56" s="193" t="s">
        <v>288</v>
      </c>
      <c r="B56" s="6" t="s">
        <v>22</v>
      </c>
      <c r="C56" s="72">
        <f t="shared" si="28"/>
        <v>9350</v>
      </c>
      <c r="D56" s="66">
        <f>IF(D$3&gt;=GANT!$C$22,IF('Flujo de caja'!D$3&lt;=GANT!$D$22,Costeo!$C$39/GANT!$B$22,0),0)</f>
        <v>0</v>
      </c>
      <c r="E56" s="66">
        <f>IF(E$3&gt;=GANT!$C$22,IF('Flujo de caja'!E$3&lt;=GANT!$D$22,Costeo!$C$39/GANT!$B$22,0),0)</f>
        <v>0</v>
      </c>
      <c r="F56" s="66">
        <f>IF(F$3&gt;=GANT!$C$22,IF('Flujo de caja'!F$3&lt;=GANT!$D$22,Costeo!$C$39/GANT!$B$22,0),0)</f>
        <v>0</v>
      </c>
      <c r="G56" s="66">
        <f>IF(G$3&gt;=GANT!$C$22,IF('Flujo de caja'!G$3&lt;=GANT!$D$22,Costeo!$C$39/GANT!$B$22,0),0)</f>
        <v>9350</v>
      </c>
      <c r="H56" s="66">
        <f>IF(H$3&gt;=GANT!$C$22,IF('Flujo de caja'!H$3&lt;=GANT!$D$22,Costeo!$C$39/GANT!$B$22,0),0)</f>
        <v>0</v>
      </c>
      <c r="I56" s="66">
        <f>IF(I$3&gt;=GANT!$C$22,IF('Flujo de caja'!I$3&lt;=GANT!$D$22,Costeo!$C$39/GANT!$B$22,0),0)</f>
        <v>0</v>
      </c>
      <c r="J56" s="66">
        <f>IF(J$3&gt;=GANT!$C$22,IF('Flujo de caja'!J$3&lt;=GANT!$D$22,Costeo!$C$39/GANT!$B$22,0),0)</f>
        <v>0</v>
      </c>
      <c r="K56" s="66">
        <f>IF(K$3&gt;=GANT!$C$22,IF('Flujo de caja'!K$3&lt;=GANT!$D$22,Costeo!$C$39/GANT!$B$22,0),0)</f>
        <v>0</v>
      </c>
      <c r="L56" s="66">
        <f>IF(L$3&gt;=GANT!$C$22,IF('Flujo de caja'!L$3&lt;=GANT!$D$22,Costeo!$C$39/GANT!$B$22,0),0)</f>
        <v>0</v>
      </c>
      <c r="M56" s="66">
        <f>IF(M$3&gt;=GANT!$C$22,IF('Flujo de caja'!M$3&lt;=GANT!$D$22,Costeo!$C$39/GANT!$B$22,0),0)</f>
        <v>0</v>
      </c>
      <c r="N56" s="66">
        <f>IF(N$3&gt;=GANT!$C$22,IF('Flujo de caja'!N$3&lt;=GANT!$D$22,Costeo!$C$39/GANT!$B$22,0),0)</f>
        <v>0</v>
      </c>
      <c r="O56" s="66">
        <f>IF(O$3&gt;=GANT!$C$22,IF('Flujo de caja'!O$3&lt;=GANT!$D$22,Costeo!$C$39/GANT!$B$22,0),0)</f>
        <v>0</v>
      </c>
      <c r="P56" s="66">
        <f>IF(P$3&gt;=GANT!$C$22,IF('Flujo de caja'!P$3&lt;=GANT!$D$22,Costeo!$C$39/GANT!$B$22,0),0)</f>
        <v>0</v>
      </c>
      <c r="Q56" s="66">
        <f>IF(Q$3&gt;=GANT!$C$22,IF('Flujo de caja'!Q$3&lt;=GANT!$D$22,Costeo!$C$39/GANT!$B$22,0),0)</f>
        <v>0</v>
      </c>
      <c r="R56" s="66">
        <f>IF(R$3&gt;=GANT!$C$22,IF('Flujo de caja'!R$3&lt;=GANT!$D$22,Costeo!$C$39/GANT!$B$22,0),0)</f>
        <v>0</v>
      </c>
      <c r="S56" s="66">
        <f>IF(S$3&gt;=GANT!$C$22,IF('Flujo de caja'!S$3&lt;=GANT!$D$22,Costeo!$C$39/GANT!$B$22,0),0)</f>
        <v>0</v>
      </c>
      <c r="T56" s="66">
        <f>IF(T$3&gt;=GANT!$C$22,IF('Flujo de caja'!T$3&lt;=GANT!$D$22,Costeo!$C$39/GANT!$B$22,0),0)</f>
        <v>0</v>
      </c>
      <c r="U56" s="66">
        <f>IF(U$3&gt;=GANT!$C$22,IF('Flujo de caja'!U$3&lt;=GANT!$D$22,Costeo!$C$39/GANT!$B$22,0),0)</f>
        <v>0</v>
      </c>
      <c r="V56" s="66">
        <f>IF(V$3&gt;=GANT!$C$22,IF('Flujo de caja'!V$3&lt;=GANT!$D$22,Costeo!$C$39/GANT!$B$22,0),0)</f>
        <v>0</v>
      </c>
      <c r="W56" s="66">
        <f>IF(W$3&gt;=GANT!$C$22,IF('Flujo de caja'!W$3&lt;=GANT!$D$22,Costeo!$C$39/GANT!$B$22,0),0)</f>
        <v>0</v>
      </c>
      <c r="X56" s="66">
        <f>IF(X$3&gt;=GANT!$C$22,IF('Flujo de caja'!X$3&lt;=GANT!$D$22,Costeo!$C$39/GANT!$B$22,0),0)</f>
        <v>0</v>
      </c>
      <c r="Y56" s="66">
        <f>IF(Y$3&gt;=GANT!$C$22,IF('Flujo de caja'!Y$3&lt;=GANT!$D$22,Costeo!$C$39/GANT!$B$22,0),0)</f>
        <v>0</v>
      </c>
      <c r="Z56" s="66">
        <f>IF(Z$3&gt;=GANT!$C$22,IF('Flujo de caja'!Z$3&lt;=GANT!$D$22,Costeo!$C$39/GANT!$B$22,0),0)</f>
        <v>0</v>
      </c>
      <c r="AA56" s="66">
        <f>IF(AA$3&gt;=GANT!$C$22,IF('Flujo de caja'!AA$3&lt;=GANT!$D$22,Costeo!$C$39/GANT!$B$22,0),0)</f>
        <v>0</v>
      </c>
      <c r="AB56" s="66">
        <f>IF(AB$3&gt;=GANT!$C$22,IF('Flujo de caja'!AB$3&lt;=GANT!$D$22,Costeo!$C$39/GANT!$B$22,0),0)</f>
        <v>0</v>
      </c>
      <c r="AC56" s="66">
        <f>IF(AC$3&gt;=GANT!$C$22,IF('Flujo de caja'!AC$3&lt;=GANT!$D$22,Costeo!$C$39/GANT!$B$22,0),0)</f>
        <v>0</v>
      </c>
      <c r="AD56" s="66">
        <f>IF(AD$3&gt;=GANT!$C$22,IF('Flujo de caja'!AD$3&lt;=GANT!$D$22,Costeo!$C$39/GANT!$B$22,0),0)</f>
        <v>0</v>
      </c>
      <c r="AE56" s="66">
        <f>IF(AE$3&gt;=GANT!$C$22,IF('Flujo de caja'!AE$3&lt;=GANT!$D$22,Costeo!$C$39/GANT!$B$22,0),0)</f>
        <v>0</v>
      </c>
      <c r="AF56" s="66">
        <f>IF(AF$3&gt;=GANT!$C$22,IF('Flujo de caja'!AF$3&lt;=GANT!$D$22,Costeo!$C$39/GANT!$B$22,0),0)</f>
        <v>0</v>
      </c>
      <c r="AG56" s="66">
        <f>IF(AG$3&gt;=GANT!$C$22,IF('Flujo de caja'!AG$3&lt;=GANT!$D$22,Costeo!$C$39/GANT!$B$22,0),0)</f>
        <v>0</v>
      </c>
      <c r="AH56" s="66">
        <f>IF(AH$3&gt;=GANT!$C$22,IF('Flujo de caja'!AH$3&lt;=GANT!$D$22,Costeo!$C$39/GANT!$B$22,0),0)</f>
        <v>0</v>
      </c>
      <c r="AI56" s="66">
        <f>IF(AI$3&gt;=GANT!$C$22,IF('Flujo de caja'!AI$3&lt;=GANT!$D$22,Costeo!$C$39/GANT!$B$22,0),0)</f>
        <v>0</v>
      </c>
      <c r="AJ56" s="66">
        <f>IF(AJ$3&gt;=GANT!$C$22,IF('Flujo de caja'!AJ$3&lt;=GANT!$D$22,Costeo!$C$39/GANT!$B$22,0),0)</f>
        <v>0</v>
      </c>
      <c r="AK56" s="66">
        <f>IF(AK$3&gt;=GANT!$C$22,IF('Flujo de caja'!AK$3&lt;=GANT!$D$22,Costeo!$C$39/GANT!$B$22,0),0)</f>
        <v>0</v>
      </c>
      <c r="AL56" s="66">
        <f>IF(AL$3&gt;=GANT!$C$22,IF('Flujo de caja'!AL$3&lt;=GANT!$D$22,Costeo!$C$39/GANT!$B$22,0),0)</f>
        <v>0</v>
      </c>
      <c r="AM56" s="66">
        <f>IF(AM$3&gt;=GANT!$C$22,IF('Flujo de caja'!AM$3&lt;=GANT!$D$22,Costeo!$C$39/GANT!$B$22,0),0)</f>
        <v>0</v>
      </c>
      <c r="AN56" s="66">
        <f>IF(AN$3&gt;=GANT!$C$22,IF('Flujo de caja'!AN$3&lt;=GANT!$D$22,Costeo!$C$39/GANT!$B$22,0),0)</f>
        <v>0</v>
      </c>
      <c r="AO56" s="66">
        <f>IF(AO$3&gt;=GANT!$C$22,IF('Flujo de caja'!AO$3&lt;=GANT!$D$22,Costeo!$C$39/GANT!$B$22,0),0)</f>
        <v>0</v>
      </c>
      <c r="AP56" s="66">
        <f>IF(AP$3&gt;=GANT!$C$22,IF('Flujo de caja'!AP$3&lt;=GANT!$D$22,Costeo!$C$39/GANT!$B$22,0),0)</f>
        <v>0</v>
      </c>
      <c r="AQ56" s="66">
        <f>IF(AQ$3&gt;=GANT!$C$22,IF('Flujo de caja'!AQ$3&lt;=GANT!$D$22,Costeo!$C$39/GANT!$B$22,0),0)</f>
        <v>0</v>
      </c>
      <c r="AR56" s="66">
        <f>IF(AR$3&gt;=GANT!$C$22,IF('Flujo de caja'!AR$3&lt;=GANT!$D$22,Costeo!$C$39/GANT!$B$22,0),0)</f>
        <v>0</v>
      </c>
      <c r="AS56" s="66">
        <f>IF(AS$3&gt;=GANT!$C$22,IF('Flujo de caja'!AS$3&lt;=GANT!$D$22,Costeo!$C$39/GANT!$B$22,0),0)</f>
        <v>0</v>
      </c>
      <c r="AT56" s="66">
        <f>IF(AT$3&gt;=GANT!$C$22,IF('Flujo de caja'!AT$3&lt;=GANT!$D$22,Costeo!$C$39/GANT!$B$22,0),0)</f>
        <v>0</v>
      </c>
      <c r="AU56" s="66">
        <f>IF(AU$3&gt;=GANT!$C$22,IF('Flujo de caja'!AU$3&lt;=GANT!$D$22,Costeo!$C$39/GANT!$B$22,0),0)</f>
        <v>0</v>
      </c>
      <c r="AV56" s="66">
        <f>IF(AV$3&gt;=GANT!$C$22,IF('Flujo de caja'!AV$3&lt;=GANT!$D$22,Costeo!$C$39/GANT!$B$22,0),0)</f>
        <v>0</v>
      </c>
      <c r="AW56" s="66">
        <f>IF(AW$3&gt;=GANT!$C$22,IF('Flujo de caja'!AW$3&lt;=GANT!$D$22,Costeo!$C$39/GANT!$B$22,0),0)</f>
        <v>0</v>
      </c>
      <c r="AX56" s="66">
        <f>IF(AX$3&gt;=GANT!$C$22,IF('Flujo de caja'!AX$3&lt;=GANT!$D$22,Costeo!$C$39/GANT!$B$22,0),0)</f>
        <v>0</v>
      </c>
      <c r="AY56" s="66">
        <f>IF(AY$3&gt;=GANT!$C$22,IF('Flujo de caja'!AY$3&lt;=GANT!$D$22,Costeo!$C$39/GANT!$B$22,0),0)</f>
        <v>0</v>
      </c>
      <c r="AZ56" s="66">
        <f>IF(AZ$3&gt;=GANT!$C$22,IF('Flujo de caja'!AZ$3&lt;=GANT!$D$22,Costeo!$C$39/GANT!$B$22,0),0)</f>
        <v>0</v>
      </c>
      <c r="BA56" s="66">
        <f>IF(BA$3&gt;=GANT!$C$22,IF('Flujo de caja'!BA$3&lt;=GANT!$D$22,Costeo!$C$39/GANT!$B$22,0),0)</f>
        <v>0</v>
      </c>
      <c r="BB56" s="66">
        <f>IF(BB$3&gt;=GANT!$C$22,IF('Flujo de caja'!BB$3&lt;=GANT!$D$22,Costeo!$C$39/GANT!$B$22,0),0)</f>
        <v>0</v>
      </c>
      <c r="BC56" s="66">
        <f>IF(BC$3&gt;=GANT!$C$22,IF('Flujo de caja'!BC$3&lt;=GANT!$D$22,Costeo!$C$39/GANT!$B$22,0),0)</f>
        <v>0</v>
      </c>
      <c r="BD56" s="66">
        <f>IF(BD$3&gt;=GANT!$C$22,IF('Flujo de caja'!BD$3&lt;=GANT!$D$22,Costeo!$C$39/GANT!$B$22,0),0)</f>
        <v>0</v>
      </c>
      <c r="BE56" s="66">
        <f>IF(BE$3&gt;=GANT!$C$22,IF('Flujo de caja'!BE$3&lt;=GANT!$D$22,Costeo!$C$39/GANT!$B$22,0),0)</f>
        <v>0</v>
      </c>
      <c r="BF56" s="66">
        <f>IF(BF$3&gt;=GANT!$C$22,IF('Flujo de caja'!BF$3&lt;=GANT!$D$22,Costeo!$C$39/GANT!$B$22,0),0)</f>
        <v>0</v>
      </c>
      <c r="BG56" s="66">
        <f>IF(BG$3&gt;=GANT!$C$22,IF('Flujo de caja'!BG$3&lt;=GANT!$D$22,Costeo!$C$39/GANT!$B$22,0),0)</f>
        <v>0</v>
      </c>
      <c r="BH56" s="66">
        <f>IF(BH$3&gt;=GANT!$C$22,IF('Flujo de caja'!BH$3&lt;=GANT!$D$22,Costeo!$C$39/GANT!$B$22,0),0)</f>
        <v>0</v>
      </c>
      <c r="BI56" s="66">
        <f>IF(BI$3&gt;=GANT!$C$22,IF('Flujo de caja'!BI$3&lt;=GANT!$D$22,Costeo!$C$39/GANT!$B$22,0),0)</f>
        <v>0</v>
      </c>
      <c r="BJ56" s="66">
        <f>IF(BJ$3&gt;=GANT!$C$22,IF('Flujo de caja'!BJ$3&lt;=GANT!$D$22,Costeo!$C$39/GANT!$B$22,0),0)</f>
        <v>0</v>
      </c>
      <c r="BK56" s="66">
        <f>IF(BK$3&gt;=GANT!$C$22,IF('Flujo de caja'!BK$3&lt;=GANT!$D$22,Costeo!$C$39/GANT!$B$22,0),0)</f>
        <v>0</v>
      </c>
      <c r="BL56" s="66">
        <f>IF(BL$3&gt;=GANT!$C$22,IF('Flujo de caja'!BL$3&lt;=GANT!$D$22,Costeo!$C$39/GANT!$B$22,0),0)</f>
        <v>0</v>
      </c>
      <c r="BM56" s="66">
        <f>IF(BM$3&gt;=GANT!$C$22,IF('Flujo de caja'!BM$3&lt;=GANT!$D$22,Costeo!$C$39/GANT!$B$22,0),0)</f>
        <v>0</v>
      </c>
      <c r="BN56" s="66">
        <f>IF(BN$3&gt;=GANT!$C$22,IF('Flujo de caja'!BN$3&lt;=GANT!$D$22,Costeo!$C$39/GANT!$B$22,0),0)</f>
        <v>0</v>
      </c>
      <c r="BO56" s="66">
        <f>IF(BO$3&gt;=GANT!$C$22,IF('Flujo de caja'!BO$3&lt;=GANT!$D$22,Costeo!$C$39/GANT!$B$22,0),0)</f>
        <v>0</v>
      </c>
      <c r="BP56" s="66">
        <f>IF(BP$3&gt;=GANT!$C$22,IF('Flujo de caja'!BP$3&lt;=GANT!$D$22,Costeo!$C$39/GANT!$B$22,0),0)</f>
        <v>0</v>
      </c>
      <c r="BQ56" s="66">
        <f>IF(BQ$3&gt;=GANT!$C$22,IF('Flujo de caja'!BQ$3&lt;=GANT!$D$22,Costeo!$C$39/GANT!$B$22,0),0)</f>
        <v>0</v>
      </c>
      <c r="BR56" s="66">
        <f>IF(BR$3&gt;=GANT!$C$22,IF('Flujo de caja'!BR$3&lt;=GANT!$D$22,Costeo!$C$39/GANT!$B$22,0),0)</f>
        <v>0</v>
      </c>
      <c r="BS56" s="66">
        <f>IF(BS$3&gt;=GANT!$C$22,IF('Flujo de caja'!BS$3&lt;=GANT!$D$22,Costeo!$C$39/GANT!$B$22,0),0)</f>
        <v>0</v>
      </c>
      <c r="BT56" s="66">
        <f>IF(BT$3&gt;=GANT!$C$22,IF('Flujo de caja'!BT$3&lt;=GANT!$D$22,Costeo!$C$39/GANT!$B$22,0),0)</f>
        <v>0</v>
      </c>
      <c r="BU56" s="66">
        <f>IF(BU$3&gt;=GANT!$C$22,IF('Flujo de caja'!BU$3&lt;=GANT!$D$22,Costeo!$C$39/GANT!$B$22,0),0)</f>
        <v>0</v>
      </c>
      <c r="BV56" s="66">
        <f>IF(BV$3&gt;=GANT!$C$22,IF('Flujo de caja'!BV$3&lt;=GANT!$D$22,Costeo!$C$39/GANT!$B$22,0),0)</f>
        <v>0</v>
      </c>
      <c r="BW56" s="66">
        <f>IF(BW$3&gt;=GANT!$C$22,IF('Flujo de caja'!BW$3&lt;=GANT!$D$22,Costeo!$C$39/GANT!$B$22,0),0)</f>
        <v>0</v>
      </c>
      <c r="BX56" s="66">
        <f>IF(BX$3&gt;=GANT!$C$22,IF('Flujo de caja'!BX$3&lt;=GANT!$D$22,Costeo!$C$39/GANT!$B$22,0),0)</f>
        <v>0</v>
      </c>
      <c r="BY56" s="66">
        <f>IF(BY$3&gt;=GANT!$C$22,IF('Flujo de caja'!BY$3&lt;=GANT!$D$22,Costeo!$C$39/GANT!$B$22,0),0)</f>
        <v>0</v>
      </c>
      <c r="BZ56" s="66">
        <f>IF(BZ$3&gt;=GANT!$C$22,IF('Flujo de caja'!BZ$3&lt;=GANT!$D$22,Costeo!$C$39/GANT!$B$22,0),0)</f>
        <v>0</v>
      </c>
      <c r="CA56" s="66">
        <f>IF(CA$3&gt;=GANT!$C$22,IF('Flujo de caja'!CA$3&lt;=GANT!$D$22,Costeo!$C$39/GANT!$B$22,0),0)</f>
        <v>0</v>
      </c>
      <c r="CB56" s="66">
        <f>IF(CB$3&gt;=GANT!$C$22,IF('Flujo de caja'!CB$3&lt;=GANT!$D$22,Costeo!$C$39/GANT!$B$22,0),0)</f>
        <v>0</v>
      </c>
      <c r="CC56" s="66">
        <f>IF(CC$3&gt;=GANT!$C$22,IF('Flujo de caja'!CC$3&lt;=GANT!$D$22,Costeo!$C$39/GANT!$B$22,0),0)</f>
        <v>0</v>
      </c>
      <c r="CD56" s="66">
        <f>IF(CD$3&gt;=GANT!$C$22,IF('Flujo de caja'!CD$3&lt;=GANT!$D$22,Costeo!$C$39/GANT!$B$22,0),0)</f>
        <v>0</v>
      </c>
      <c r="CE56" s="66">
        <f>IF(CE$3&gt;=GANT!$C$22,IF('Flujo de caja'!CE$3&lt;=GANT!$D$22,Costeo!$C$39/GANT!$B$22,0),0)</f>
        <v>0</v>
      </c>
      <c r="CF56" s="66">
        <f>IF(CF$3&gt;=GANT!$C$22,IF('Flujo de caja'!CF$3&lt;=GANT!$D$22,Costeo!$C$39/GANT!$B$22,0),0)</f>
        <v>0</v>
      </c>
      <c r="CG56" s="66">
        <f>IF(CG$3&gt;=GANT!$C$22,IF('Flujo de caja'!CG$3&lt;=GANT!$D$22,Costeo!$C$39/GANT!$B$22,0),0)</f>
        <v>0</v>
      </c>
      <c r="CH56" s="66">
        <f>IF(CH$3&gt;=GANT!$C$22,IF('Flujo de caja'!CH$3&lt;=GANT!$D$22,Costeo!$C$39/GANT!$B$22,0),0)</f>
        <v>0</v>
      </c>
      <c r="CI56" s="66">
        <f>IF(CI$3&gt;=GANT!$C$22,IF('Flujo de caja'!CI$3&lt;=GANT!$D$22,Costeo!$C$39/GANT!$B$22,0),0)</f>
        <v>0</v>
      </c>
      <c r="CJ56" s="66">
        <f>IF(CJ$3&gt;=GANT!$C$22,IF('Flujo de caja'!CJ$3&lt;=GANT!$D$22,Costeo!$C$39/GANT!$B$22,0),0)</f>
        <v>0</v>
      </c>
      <c r="CK56" s="66">
        <f>IF(CK$3&gt;=GANT!$C$22,IF('Flujo de caja'!CK$3&lt;=GANT!$D$22,Costeo!$C$39/GANT!$B$22,0),0)</f>
        <v>0</v>
      </c>
      <c r="CL56" s="66">
        <f>IF(CL$3&gt;=GANT!$C$22,IF('Flujo de caja'!CL$3&lt;=GANT!$D$22,Costeo!$C$39/GANT!$B$22,0),0)</f>
        <v>0</v>
      </c>
    </row>
    <row r="57" spans="1:90" x14ac:dyDescent="0.3">
      <c r="A57" s="193" t="s">
        <v>90</v>
      </c>
      <c r="B57" s="6" t="s">
        <v>22</v>
      </c>
      <c r="C57" s="72">
        <f t="shared" si="28"/>
        <v>1886.1850095624704</v>
      </c>
      <c r="D57" s="66">
        <f>IF(D$3&gt;=GANT!$C$22,IF('Flujo de caja'!D$3&lt;=GANT!$D$22,Costeo!$C$40/GANT!$B$22,0),0)</f>
        <v>0</v>
      </c>
      <c r="E57" s="66">
        <f>IF(E$3&gt;=GANT!$C$22,IF('Flujo de caja'!E$3&lt;=GANT!$D$22,Costeo!$C$40/GANT!$B$22,0),0)</f>
        <v>0</v>
      </c>
      <c r="F57" s="66">
        <f>IF(F$3&gt;=GANT!$C$22,IF('Flujo de caja'!F$3&lt;=GANT!$D$22,Costeo!$C$40/GANT!$B$22,0),0)</f>
        <v>0</v>
      </c>
      <c r="G57" s="66">
        <f>IF(G$3&gt;=GANT!$C$22,IF('Flujo de caja'!G$3&lt;=GANT!$D$22,Costeo!$C$40/GANT!$B$22,0),0)</f>
        <v>1886.1850095624704</v>
      </c>
      <c r="H57" s="66">
        <f>IF(H$3&gt;=GANT!$C$22,IF('Flujo de caja'!H$3&lt;=GANT!$D$22,Costeo!$C$40/GANT!$B$22,0),0)</f>
        <v>0</v>
      </c>
      <c r="I57" s="66">
        <f>IF(I$3&gt;=GANT!$C$22,IF('Flujo de caja'!I$3&lt;=GANT!$D$22,Costeo!$C$40/GANT!$B$22,0),0)</f>
        <v>0</v>
      </c>
      <c r="J57" s="66">
        <f>IF(J$3&gt;=GANT!$C$22,IF('Flujo de caja'!J$3&lt;=GANT!$D$22,Costeo!$C$40/GANT!$B$22,0),0)</f>
        <v>0</v>
      </c>
      <c r="K57" s="66">
        <f>IF(K$3&gt;=GANT!$C$22,IF('Flujo de caja'!K$3&lt;=GANT!$D$22,Costeo!$C$40/GANT!$B$22,0),0)</f>
        <v>0</v>
      </c>
      <c r="L57" s="66">
        <f>IF(L$3&gt;=GANT!$C$22,IF('Flujo de caja'!L$3&lt;=GANT!$D$22,Costeo!$C$40/GANT!$B$22,0),0)</f>
        <v>0</v>
      </c>
      <c r="M57" s="66">
        <f>IF(M$3&gt;=GANT!$C$22,IF('Flujo de caja'!M$3&lt;=GANT!$D$22,Costeo!$C$40/GANT!$B$22,0),0)</f>
        <v>0</v>
      </c>
      <c r="N57" s="66">
        <f>IF(N$3&gt;=GANT!$C$22,IF('Flujo de caja'!N$3&lt;=GANT!$D$22,Costeo!$C$40/GANT!$B$22,0),0)</f>
        <v>0</v>
      </c>
      <c r="O57" s="66">
        <f>IF(O$3&gt;=GANT!$C$22,IF('Flujo de caja'!O$3&lt;=GANT!$D$22,Costeo!$C$40/GANT!$B$22,0),0)</f>
        <v>0</v>
      </c>
      <c r="P57" s="66">
        <f>IF(P$3&gt;=GANT!$C$22,IF('Flujo de caja'!P$3&lt;=GANT!$D$22,Costeo!$C$40/GANT!$B$22,0),0)</f>
        <v>0</v>
      </c>
      <c r="Q57" s="66">
        <f>IF(Q$3&gt;=GANT!$C$22,IF('Flujo de caja'!Q$3&lt;=GANT!$D$22,Costeo!$C$40/GANT!$B$22,0),0)</f>
        <v>0</v>
      </c>
      <c r="R57" s="66">
        <f>IF(R$3&gt;=GANT!$C$22,IF('Flujo de caja'!R$3&lt;=GANT!$D$22,Costeo!$C$40/GANT!$B$22,0),0)</f>
        <v>0</v>
      </c>
      <c r="S57" s="66">
        <f>IF(S$3&gt;=GANT!$C$22,IF('Flujo de caja'!S$3&lt;=GANT!$D$22,Costeo!$C$40/GANT!$B$22,0),0)</f>
        <v>0</v>
      </c>
      <c r="T57" s="66">
        <f>IF(T$3&gt;=GANT!$C$22,IF('Flujo de caja'!T$3&lt;=GANT!$D$22,Costeo!$C$40/GANT!$B$22,0),0)</f>
        <v>0</v>
      </c>
      <c r="U57" s="66">
        <f>IF(U$3&gt;=GANT!$C$22,IF('Flujo de caja'!U$3&lt;=GANT!$D$22,Costeo!$C$40/GANT!$B$22,0),0)</f>
        <v>0</v>
      </c>
      <c r="V57" s="66">
        <f>IF(V$3&gt;=GANT!$C$22,IF('Flujo de caja'!V$3&lt;=GANT!$D$22,Costeo!$C$40/GANT!$B$22,0),0)</f>
        <v>0</v>
      </c>
      <c r="W57" s="66">
        <f>IF(W$3&gt;=GANT!$C$22,IF('Flujo de caja'!W$3&lt;=GANT!$D$22,Costeo!$C$40/GANT!$B$22,0),0)</f>
        <v>0</v>
      </c>
      <c r="X57" s="66">
        <f>IF(X$3&gt;=GANT!$C$22,IF('Flujo de caja'!X$3&lt;=GANT!$D$22,Costeo!$C$40/GANT!$B$22,0),0)</f>
        <v>0</v>
      </c>
      <c r="Y57" s="66">
        <f>IF(Y$3&gt;=GANT!$C$22,IF('Flujo de caja'!Y$3&lt;=GANT!$D$22,Costeo!$C$40/GANT!$B$22,0),0)</f>
        <v>0</v>
      </c>
      <c r="Z57" s="66">
        <f>IF(Z$3&gt;=GANT!$C$22,IF('Flujo de caja'!Z$3&lt;=GANT!$D$22,Costeo!$C$40/GANT!$B$22,0),0)</f>
        <v>0</v>
      </c>
      <c r="AA57" s="66">
        <f>IF(AA$3&gt;=GANT!$C$22,IF('Flujo de caja'!AA$3&lt;=GANT!$D$22,Costeo!$C$40/GANT!$B$22,0),0)</f>
        <v>0</v>
      </c>
      <c r="AB57" s="66">
        <f>IF(AB$3&gt;=GANT!$C$22,IF('Flujo de caja'!AB$3&lt;=GANT!$D$22,Costeo!$C$40/GANT!$B$22,0),0)</f>
        <v>0</v>
      </c>
      <c r="AC57" s="66">
        <f>IF(AC$3&gt;=GANT!$C$22,IF('Flujo de caja'!AC$3&lt;=GANT!$D$22,Costeo!$C$40/GANT!$B$22,0),0)</f>
        <v>0</v>
      </c>
      <c r="AD57" s="66">
        <f>IF(AD$3&gt;=GANT!$C$22,IF('Flujo de caja'!AD$3&lt;=GANT!$D$22,Costeo!$C$40/GANT!$B$22,0),0)</f>
        <v>0</v>
      </c>
      <c r="AE57" s="66">
        <f>IF(AE$3&gt;=GANT!$C$22,IF('Flujo de caja'!AE$3&lt;=GANT!$D$22,Costeo!$C$40/GANT!$B$22,0),0)</f>
        <v>0</v>
      </c>
      <c r="AF57" s="66">
        <f>IF(AF$3&gt;=GANT!$C$22,IF('Flujo de caja'!AF$3&lt;=GANT!$D$22,Costeo!$C$40/GANT!$B$22,0),0)</f>
        <v>0</v>
      </c>
      <c r="AG57" s="66">
        <f>IF(AG$3&gt;=GANT!$C$22,IF('Flujo de caja'!AG$3&lt;=GANT!$D$22,Costeo!$C$40/GANT!$B$22,0),0)</f>
        <v>0</v>
      </c>
      <c r="AH57" s="66">
        <f>IF(AH$3&gt;=GANT!$C$22,IF('Flujo de caja'!AH$3&lt;=GANT!$D$22,Costeo!$C$40/GANT!$B$22,0),0)</f>
        <v>0</v>
      </c>
      <c r="AI57" s="66">
        <f>IF(AI$3&gt;=GANT!$C$22,IF('Flujo de caja'!AI$3&lt;=GANT!$D$22,Costeo!$C$40/GANT!$B$22,0),0)</f>
        <v>0</v>
      </c>
      <c r="AJ57" s="66">
        <f>IF(AJ$3&gt;=GANT!$C$22,IF('Flujo de caja'!AJ$3&lt;=GANT!$D$22,Costeo!$C$40/GANT!$B$22,0),0)</f>
        <v>0</v>
      </c>
      <c r="AK57" s="66">
        <f>IF(AK$3&gt;=GANT!$C$22,IF('Flujo de caja'!AK$3&lt;=GANT!$D$22,Costeo!$C$40/GANT!$B$22,0),0)</f>
        <v>0</v>
      </c>
      <c r="AL57" s="66">
        <f>IF(AL$3&gt;=GANT!$C$22,IF('Flujo de caja'!AL$3&lt;=GANT!$D$22,Costeo!$C$40/GANT!$B$22,0),0)</f>
        <v>0</v>
      </c>
      <c r="AM57" s="66">
        <f>IF(AM$3&gt;=GANT!$C$22,IF('Flujo de caja'!AM$3&lt;=GANT!$D$22,Costeo!$C$40/GANT!$B$22,0),0)</f>
        <v>0</v>
      </c>
      <c r="AN57" s="66">
        <f>IF(AN$3&gt;=GANT!$C$22,IF('Flujo de caja'!AN$3&lt;=GANT!$D$22,Costeo!$C$40/GANT!$B$22,0),0)</f>
        <v>0</v>
      </c>
      <c r="AO57" s="66">
        <f>IF(AO$3&gt;=GANT!$C$22,IF('Flujo de caja'!AO$3&lt;=GANT!$D$22,Costeo!$C$40/GANT!$B$22,0),0)</f>
        <v>0</v>
      </c>
      <c r="AP57" s="66">
        <f>IF(AP$3&gt;=GANT!$C$22,IF('Flujo de caja'!AP$3&lt;=GANT!$D$22,Costeo!$C$40/GANT!$B$22,0),0)</f>
        <v>0</v>
      </c>
      <c r="AQ57" s="66">
        <f>IF(AQ$3&gt;=GANT!$C$22,IF('Flujo de caja'!AQ$3&lt;=GANT!$D$22,Costeo!$C$40/GANT!$B$22,0),0)</f>
        <v>0</v>
      </c>
      <c r="AR57" s="66">
        <f>IF(AR$3&gt;=GANT!$C$22,IF('Flujo de caja'!AR$3&lt;=GANT!$D$22,Costeo!$C$40/GANT!$B$22,0),0)</f>
        <v>0</v>
      </c>
      <c r="AS57" s="66">
        <f>IF(AS$3&gt;=GANT!$C$22,IF('Flujo de caja'!AS$3&lt;=GANT!$D$22,Costeo!$C$40/GANT!$B$22,0),0)</f>
        <v>0</v>
      </c>
      <c r="AT57" s="66">
        <f>IF(AT$3&gt;=GANT!$C$22,IF('Flujo de caja'!AT$3&lt;=GANT!$D$22,Costeo!$C$40/GANT!$B$22,0),0)</f>
        <v>0</v>
      </c>
      <c r="AU57" s="66">
        <f>IF(AU$3&gt;=GANT!$C$22,IF('Flujo de caja'!AU$3&lt;=GANT!$D$22,Costeo!$C$40/GANT!$B$22,0),0)</f>
        <v>0</v>
      </c>
      <c r="AV57" s="66">
        <f>IF(AV$3&gt;=GANT!$C$22,IF('Flujo de caja'!AV$3&lt;=GANT!$D$22,Costeo!$C$40/GANT!$B$22,0),0)</f>
        <v>0</v>
      </c>
      <c r="AW57" s="66">
        <f>IF(AW$3&gt;=GANT!$C$22,IF('Flujo de caja'!AW$3&lt;=GANT!$D$22,Costeo!$C$40/GANT!$B$22,0),0)</f>
        <v>0</v>
      </c>
      <c r="AX57" s="66">
        <f>IF(AX$3&gt;=GANT!$C$22,IF('Flujo de caja'!AX$3&lt;=GANT!$D$22,Costeo!$C$40/GANT!$B$22,0),0)</f>
        <v>0</v>
      </c>
      <c r="AY57" s="66">
        <f>IF(AY$3&gt;=GANT!$C$22,IF('Flujo de caja'!AY$3&lt;=GANT!$D$22,Costeo!$C$40/GANT!$B$22,0),0)</f>
        <v>0</v>
      </c>
      <c r="AZ57" s="66">
        <f>IF(AZ$3&gt;=GANT!$C$22,IF('Flujo de caja'!AZ$3&lt;=GANT!$D$22,Costeo!$C$40/GANT!$B$22,0),0)</f>
        <v>0</v>
      </c>
      <c r="BA57" s="66">
        <f>IF(BA$3&gt;=GANT!$C$22,IF('Flujo de caja'!BA$3&lt;=GANT!$D$22,Costeo!$C$40/GANT!$B$22,0),0)</f>
        <v>0</v>
      </c>
      <c r="BB57" s="66">
        <f>IF(BB$3&gt;=GANT!$C$22,IF('Flujo de caja'!BB$3&lt;=GANT!$D$22,Costeo!$C$40/GANT!$B$22,0),0)</f>
        <v>0</v>
      </c>
      <c r="BC57" s="66">
        <f>IF(BC$3&gt;=GANT!$C$22,IF('Flujo de caja'!BC$3&lt;=GANT!$D$22,Costeo!$C$40/GANT!$B$22,0),0)</f>
        <v>0</v>
      </c>
      <c r="BD57" s="66">
        <f>IF(BD$3&gt;=GANT!$C$22,IF('Flujo de caja'!BD$3&lt;=GANT!$D$22,Costeo!$C$40/GANT!$B$22,0),0)</f>
        <v>0</v>
      </c>
      <c r="BE57" s="66">
        <f>IF(BE$3&gt;=GANT!$C$22,IF('Flujo de caja'!BE$3&lt;=GANT!$D$22,Costeo!$C$40/GANT!$B$22,0),0)</f>
        <v>0</v>
      </c>
      <c r="BF57" s="66">
        <f>IF(BF$3&gt;=GANT!$C$22,IF('Flujo de caja'!BF$3&lt;=GANT!$D$22,Costeo!$C$40/GANT!$B$22,0),0)</f>
        <v>0</v>
      </c>
      <c r="BG57" s="66">
        <f>IF(BG$3&gt;=GANT!$C$22,IF('Flujo de caja'!BG$3&lt;=GANT!$D$22,Costeo!$C$40/GANT!$B$22,0),0)</f>
        <v>0</v>
      </c>
      <c r="BH57" s="66">
        <f>IF(BH$3&gt;=GANT!$C$22,IF('Flujo de caja'!BH$3&lt;=GANT!$D$22,Costeo!$C$40/GANT!$B$22,0),0)</f>
        <v>0</v>
      </c>
      <c r="BI57" s="66">
        <f>IF(BI$3&gt;=GANT!$C$22,IF('Flujo de caja'!BI$3&lt;=GANT!$D$22,Costeo!$C$40/GANT!$B$22,0),0)</f>
        <v>0</v>
      </c>
      <c r="BJ57" s="66">
        <f>IF(BJ$3&gt;=GANT!$C$22,IF('Flujo de caja'!BJ$3&lt;=GANT!$D$22,Costeo!$C$40/GANT!$B$22,0),0)</f>
        <v>0</v>
      </c>
      <c r="BK57" s="66">
        <f>IF(BK$3&gt;=GANT!$C$22,IF('Flujo de caja'!BK$3&lt;=GANT!$D$22,Costeo!$C$40/GANT!$B$22,0),0)</f>
        <v>0</v>
      </c>
      <c r="BL57" s="66">
        <f>IF(BL$3&gt;=GANT!$C$22,IF('Flujo de caja'!BL$3&lt;=GANT!$D$22,Costeo!$C$40/GANT!$B$22,0),0)</f>
        <v>0</v>
      </c>
      <c r="BM57" s="66">
        <f>IF(BM$3&gt;=GANT!$C$22,IF('Flujo de caja'!BM$3&lt;=GANT!$D$22,Costeo!$C$40/GANT!$B$22,0),0)</f>
        <v>0</v>
      </c>
      <c r="BN57" s="66">
        <f>IF(BN$3&gt;=GANT!$C$22,IF('Flujo de caja'!BN$3&lt;=GANT!$D$22,Costeo!$C$40/GANT!$B$22,0),0)</f>
        <v>0</v>
      </c>
      <c r="BO57" s="66">
        <f>IF(BO$3&gt;=GANT!$C$22,IF('Flujo de caja'!BO$3&lt;=GANT!$D$22,Costeo!$C$40/GANT!$B$22,0),0)</f>
        <v>0</v>
      </c>
      <c r="BP57" s="66">
        <f>IF(BP$3&gt;=GANT!$C$22,IF('Flujo de caja'!BP$3&lt;=GANT!$D$22,Costeo!$C$40/GANT!$B$22,0),0)</f>
        <v>0</v>
      </c>
      <c r="BQ57" s="66">
        <f>IF(BQ$3&gt;=GANT!$C$22,IF('Flujo de caja'!BQ$3&lt;=GANT!$D$22,Costeo!$C$40/GANT!$B$22,0),0)</f>
        <v>0</v>
      </c>
      <c r="BR57" s="66">
        <f>IF(BR$3&gt;=GANT!$C$22,IF('Flujo de caja'!BR$3&lt;=GANT!$D$22,Costeo!$C$40/GANT!$B$22,0),0)</f>
        <v>0</v>
      </c>
      <c r="BS57" s="66">
        <f>IF(BS$3&gt;=GANT!$C$22,IF('Flujo de caja'!BS$3&lt;=GANT!$D$22,Costeo!$C$40/GANT!$B$22,0),0)</f>
        <v>0</v>
      </c>
      <c r="BT57" s="66">
        <f>IF(BT$3&gt;=GANT!$C$22,IF('Flujo de caja'!BT$3&lt;=GANT!$D$22,Costeo!$C$40/GANT!$B$22,0),0)</f>
        <v>0</v>
      </c>
      <c r="BU57" s="66">
        <f>IF(BU$3&gt;=GANT!$C$22,IF('Flujo de caja'!BU$3&lt;=GANT!$D$22,Costeo!$C$40/GANT!$B$22,0),0)</f>
        <v>0</v>
      </c>
      <c r="BV57" s="66">
        <f>IF(BV$3&gt;=GANT!$C$22,IF('Flujo de caja'!BV$3&lt;=GANT!$D$22,Costeo!$C$40/GANT!$B$22,0),0)</f>
        <v>0</v>
      </c>
      <c r="BW57" s="66">
        <f>IF(BW$3&gt;=GANT!$C$22,IF('Flujo de caja'!BW$3&lt;=GANT!$D$22,Costeo!$C$40/GANT!$B$22,0),0)</f>
        <v>0</v>
      </c>
      <c r="BX57" s="66">
        <f>IF(BX$3&gt;=GANT!$C$22,IF('Flujo de caja'!BX$3&lt;=GANT!$D$22,Costeo!$C$40/GANT!$B$22,0),0)</f>
        <v>0</v>
      </c>
      <c r="BY57" s="66">
        <f>IF(BY$3&gt;=GANT!$C$22,IF('Flujo de caja'!BY$3&lt;=GANT!$D$22,Costeo!$C$40/GANT!$B$22,0),0)</f>
        <v>0</v>
      </c>
      <c r="BZ57" s="66">
        <f>IF(BZ$3&gt;=GANT!$C$22,IF('Flujo de caja'!BZ$3&lt;=GANT!$D$22,Costeo!$C$40/GANT!$B$22,0),0)</f>
        <v>0</v>
      </c>
      <c r="CA57" s="66">
        <f>IF(CA$3&gt;=GANT!$C$22,IF('Flujo de caja'!CA$3&lt;=GANT!$D$22,Costeo!$C$40/GANT!$B$22,0),0)</f>
        <v>0</v>
      </c>
      <c r="CB57" s="66">
        <f>IF(CB$3&gt;=GANT!$C$22,IF('Flujo de caja'!CB$3&lt;=GANT!$D$22,Costeo!$C$40/GANT!$B$22,0),0)</f>
        <v>0</v>
      </c>
      <c r="CC57" s="66">
        <f>IF(CC$3&gt;=GANT!$C$22,IF('Flujo de caja'!CC$3&lt;=GANT!$D$22,Costeo!$C$40/GANT!$B$22,0),0)</f>
        <v>0</v>
      </c>
      <c r="CD57" s="66">
        <f>IF(CD$3&gt;=GANT!$C$22,IF('Flujo de caja'!CD$3&lt;=GANT!$D$22,Costeo!$C$40/GANT!$B$22,0),0)</f>
        <v>0</v>
      </c>
      <c r="CE57" s="66">
        <f>IF(CE$3&gt;=GANT!$C$22,IF('Flujo de caja'!CE$3&lt;=GANT!$D$22,Costeo!$C$40/GANT!$B$22,0),0)</f>
        <v>0</v>
      </c>
      <c r="CF57" s="66">
        <f>IF(CF$3&gt;=GANT!$C$22,IF('Flujo de caja'!CF$3&lt;=GANT!$D$22,Costeo!$C$40/GANT!$B$22,0),0)</f>
        <v>0</v>
      </c>
      <c r="CG57" s="66">
        <f>IF(CG$3&gt;=GANT!$C$22,IF('Flujo de caja'!CG$3&lt;=GANT!$D$22,Costeo!$C$40/GANT!$B$22,0),0)</f>
        <v>0</v>
      </c>
      <c r="CH57" s="66">
        <f>IF(CH$3&gt;=GANT!$C$22,IF('Flujo de caja'!CH$3&lt;=GANT!$D$22,Costeo!$C$40/GANT!$B$22,0),0)</f>
        <v>0</v>
      </c>
      <c r="CI57" s="66">
        <f>IF(CI$3&gt;=GANT!$C$22,IF('Flujo de caja'!CI$3&lt;=GANT!$D$22,Costeo!$C$40/GANT!$B$22,0),0)</f>
        <v>0</v>
      </c>
      <c r="CJ57" s="66">
        <f>IF(CJ$3&gt;=GANT!$C$22,IF('Flujo de caja'!CJ$3&lt;=GANT!$D$22,Costeo!$C$40/GANT!$B$22,0),0)</f>
        <v>0</v>
      </c>
      <c r="CK57" s="66">
        <f>IF(CK$3&gt;=GANT!$C$22,IF('Flujo de caja'!CK$3&lt;=GANT!$D$22,Costeo!$C$40/GANT!$B$22,0),0)</f>
        <v>0</v>
      </c>
      <c r="CL57" s="66">
        <f>IF(CL$3&gt;=GANT!$C$22,IF('Flujo de caja'!CL$3&lt;=GANT!$D$22,Costeo!$C$40/GANT!$B$22,0),0)</f>
        <v>0</v>
      </c>
    </row>
    <row r="58" spans="1:90" x14ac:dyDescent="0.3">
      <c r="A58" s="193" t="s">
        <v>91</v>
      </c>
      <c r="B58" s="6" t="s">
        <v>22</v>
      </c>
      <c r="C58" s="72">
        <f t="shared" si="28"/>
        <v>15000</v>
      </c>
      <c r="D58" s="66">
        <f>IF(D$3&gt;=GANT!$C$22,IF('Flujo de caja'!D$3&lt;=GANT!$D$22,Costeo!$C$41/GANT!$B$22,0),0)</f>
        <v>0</v>
      </c>
      <c r="E58" s="66">
        <f>IF(E$3&gt;=GANT!$C$22,IF('Flujo de caja'!E$3&lt;=GANT!$D$22,Costeo!$C$41/GANT!$B$22,0),0)</f>
        <v>0</v>
      </c>
      <c r="F58" s="66">
        <f>IF(F$3&gt;=GANT!$C$22,IF('Flujo de caja'!F$3&lt;=GANT!$D$22,Costeo!$C$41/GANT!$B$22,0),0)</f>
        <v>0</v>
      </c>
      <c r="G58" s="66">
        <f>IF(G$3&gt;=GANT!$C$22,IF('Flujo de caja'!G$3&lt;=GANT!$D$22,Costeo!$C$41/GANT!$B$22,0),0)</f>
        <v>15000</v>
      </c>
      <c r="H58" s="66">
        <f>IF(H$3&gt;=GANT!$C$22,IF('Flujo de caja'!H$3&lt;=GANT!$D$22,Costeo!$C$41/GANT!$B$22,0),0)</f>
        <v>0</v>
      </c>
      <c r="I58" s="66">
        <f>IF(I$3&gt;=GANT!$C$22,IF('Flujo de caja'!I$3&lt;=GANT!$D$22,Costeo!$C$41/GANT!$B$22,0),0)</f>
        <v>0</v>
      </c>
      <c r="J58" s="66">
        <f>IF(J$3&gt;=GANT!$C$22,IF('Flujo de caja'!J$3&lt;=GANT!$D$22,Costeo!$C$41/GANT!$B$22,0),0)</f>
        <v>0</v>
      </c>
      <c r="K58" s="66">
        <f>IF(K$3&gt;=GANT!$C$22,IF('Flujo de caja'!K$3&lt;=GANT!$D$22,Costeo!$C$41/GANT!$B$22,0),0)</f>
        <v>0</v>
      </c>
      <c r="L58" s="66">
        <f>IF(L$3&gt;=GANT!$C$22,IF('Flujo de caja'!L$3&lt;=GANT!$D$22,Costeo!$C$41/GANT!$B$22,0),0)</f>
        <v>0</v>
      </c>
      <c r="M58" s="66">
        <f>IF(M$3&gt;=GANT!$C$22,IF('Flujo de caja'!M$3&lt;=GANT!$D$22,Costeo!$C$41/GANT!$B$22,0),0)</f>
        <v>0</v>
      </c>
      <c r="N58" s="66">
        <f>IF(N$3&gt;=GANT!$C$22,IF('Flujo de caja'!N$3&lt;=GANT!$D$22,Costeo!$C$41/GANT!$B$22,0),0)</f>
        <v>0</v>
      </c>
      <c r="O58" s="66">
        <f>IF(O$3&gt;=GANT!$C$22,IF('Flujo de caja'!O$3&lt;=GANT!$D$22,Costeo!$C$41/GANT!$B$22,0),0)</f>
        <v>0</v>
      </c>
      <c r="P58" s="66">
        <f>IF(P$3&gt;=GANT!$C$22,IF('Flujo de caja'!P$3&lt;=GANT!$D$22,Costeo!$C$41/GANT!$B$22,0),0)</f>
        <v>0</v>
      </c>
      <c r="Q58" s="66">
        <f>IF(Q$3&gt;=GANT!$C$22,IF('Flujo de caja'!Q$3&lt;=GANT!$D$22,Costeo!$C$41/GANT!$B$22,0),0)</f>
        <v>0</v>
      </c>
      <c r="R58" s="66">
        <f>IF(R$3&gt;=GANT!$C$22,IF('Flujo de caja'!R$3&lt;=GANT!$D$22,Costeo!$C$41/GANT!$B$22,0),0)</f>
        <v>0</v>
      </c>
      <c r="S58" s="66">
        <f>IF(S$3&gt;=GANT!$C$22,IF('Flujo de caja'!S$3&lt;=GANT!$D$22,Costeo!$C$41/GANT!$B$22,0),0)</f>
        <v>0</v>
      </c>
      <c r="T58" s="66">
        <f>IF(T$3&gt;=GANT!$C$22,IF('Flujo de caja'!T$3&lt;=GANT!$D$22,Costeo!$C$41/GANT!$B$22,0),0)</f>
        <v>0</v>
      </c>
      <c r="U58" s="66">
        <f>IF(U$3&gt;=GANT!$C$22,IF('Flujo de caja'!U$3&lt;=GANT!$D$22,Costeo!$C$41/GANT!$B$22,0),0)</f>
        <v>0</v>
      </c>
      <c r="V58" s="66">
        <f>IF(V$3&gt;=GANT!$C$22,IF('Flujo de caja'!V$3&lt;=GANT!$D$22,Costeo!$C$41/GANT!$B$22,0),0)</f>
        <v>0</v>
      </c>
      <c r="W58" s="66">
        <f>IF(W$3&gt;=GANT!$C$22,IF('Flujo de caja'!W$3&lt;=GANT!$D$22,Costeo!$C$41/GANT!$B$22,0),0)</f>
        <v>0</v>
      </c>
      <c r="X58" s="66">
        <f>IF(X$3&gt;=GANT!$C$22,IF('Flujo de caja'!X$3&lt;=GANT!$D$22,Costeo!$C$41/GANT!$B$22,0),0)</f>
        <v>0</v>
      </c>
      <c r="Y58" s="66">
        <f>IF(Y$3&gt;=GANT!$C$22,IF('Flujo de caja'!Y$3&lt;=GANT!$D$22,Costeo!$C$41/GANT!$B$22,0),0)</f>
        <v>0</v>
      </c>
      <c r="Z58" s="66">
        <f>IF(Z$3&gt;=GANT!$C$22,IF('Flujo de caja'!Z$3&lt;=GANT!$D$22,Costeo!$C$41/GANT!$B$22,0),0)</f>
        <v>0</v>
      </c>
      <c r="AA58" s="66">
        <f>IF(AA$3&gt;=GANT!$C$22,IF('Flujo de caja'!AA$3&lt;=GANT!$D$22,Costeo!$C$41/GANT!$B$22,0),0)</f>
        <v>0</v>
      </c>
      <c r="AB58" s="66">
        <f>IF(AB$3&gt;=GANT!$C$22,IF('Flujo de caja'!AB$3&lt;=GANT!$D$22,Costeo!$C$41/GANT!$B$22,0),0)</f>
        <v>0</v>
      </c>
      <c r="AC58" s="66">
        <f>IF(AC$3&gt;=GANT!$C$22,IF('Flujo de caja'!AC$3&lt;=GANT!$D$22,Costeo!$C$41/GANT!$B$22,0),0)</f>
        <v>0</v>
      </c>
      <c r="AD58" s="66">
        <f>IF(AD$3&gt;=GANT!$C$22,IF('Flujo de caja'!AD$3&lt;=GANT!$D$22,Costeo!$C$41/GANT!$B$22,0),0)</f>
        <v>0</v>
      </c>
      <c r="AE58" s="66">
        <f>IF(AE$3&gt;=GANT!$C$22,IF('Flujo de caja'!AE$3&lt;=GANT!$D$22,Costeo!$C$41/GANT!$B$22,0),0)</f>
        <v>0</v>
      </c>
      <c r="AF58" s="66">
        <f>IF(AF$3&gt;=GANT!$C$22,IF('Flujo de caja'!AF$3&lt;=GANT!$D$22,Costeo!$C$41/GANT!$B$22,0),0)</f>
        <v>0</v>
      </c>
      <c r="AG58" s="66">
        <f>IF(AG$3&gt;=GANT!$C$22,IF('Flujo de caja'!AG$3&lt;=GANT!$D$22,Costeo!$C$41/GANT!$B$22,0),0)</f>
        <v>0</v>
      </c>
      <c r="AH58" s="66">
        <f>IF(AH$3&gt;=GANT!$C$22,IF('Flujo de caja'!AH$3&lt;=GANT!$D$22,Costeo!$C$41/GANT!$B$22,0),0)</f>
        <v>0</v>
      </c>
      <c r="AI58" s="66">
        <f>IF(AI$3&gt;=GANT!$C$22,IF('Flujo de caja'!AI$3&lt;=GANT!$D$22,Costeo!$C$41/GANT!$B$22,0),0)</f>
        <v>0</v>
      </c>
      <c r="AJ58" s="66">
        <f>IF(AJ$3&gt;=GANT!$C$22,IF('Flujo de caja'!AJ$3&lt;=GANT!$D$22,Costeo!$C$41/GANT!$B$22,0),0)</f>
        <v>0</v>
      </c>
      <c r="AK58" s="66">
        <f>IF(AK$3&gt;=GANT!$C$22,IF('Flujo de caja'!AK$3&lt;=GANT!$D$22,Costeo!$C$41/GANT!$B$22,0),0)</f>
        <v>0</v>
      </c>
      <c r="AL58" s="66">
        <f>IF(AL$3&gt;=GANT!$C$22,IF('Flujo de caja'!AL$3&lt;=GANT!$D$22,Costeo!$C$41/GANT!$B$22,0),0)</f>
        <v>0</v>
      </c>
      <c r="AM58" s="66">
        <f>IF(AM$3&gt;=GANT!$C$22,IF('Flujo de caja'!AM$3&lt;=GANT!$D$22,Costeo!$C$41/GANT!$B$22,0),0)</f>
        <v>0</v>
      </c>
      <c r="AN58" s="66">
        <f>IF(AN$3&gt;=GANT!$C$22,IF('Flujo de caja'!AN$3&lt;=GANT!$D$22,Costeo!$C$41/GANT!$B$22,0),0)</f>
        <v>0</v>
      </c>
      <c r="AO58" s="66">
        <f>IF(AO$3&gt;=GANT!$C$22,IF('Flujo de caja'!AO$3&lt;=GANT!$D$22,Costeo!$C$41/GANT!$B$22,0),0)</f>
        <v>0</v>
      </c>
      <c r="AP58" s="66">
        <f>IF(AP$3&gt;=GANT!$C$22,IF('Flujo de caja'!AP$3&lt;=GANT!$D$22,Costeo!$C$41/GANT!$B$22,0),0)</f>
        <v>0</v>
      </c>
      <c r="AQ58" s="66">
        <f>IF(AQ$3&gt;=GANT!$C$22,IF('Flujo de caja'!AQ$3&lt;=GANT!$D$22,Costeo!$C$41/GANT!$B$22,0),0)</f>
        <v>0</v>
      </c>
      <c r="AR58" s="66">
        <f>IF(AR$3&gt;=GANT!$C$22,IF('Flujo de caja'!AR$3&lt;=GANT!$D$22,Costeo!$C$41/GANT!$B$22,0),0)</f>
        <v>0</v>
      </c>
      <c r="AS58" s="66">
        <f>IF(AS$3&gt;=GANT!$C$22,IF('Flujo de caja'!AS$3&lt;=GANT!$D$22,Costeo!$C$41/GANT!$B$22,0),0)</f>
        <v>0</v>
      </c>
      <c r="AT58" s="66">
        <f>IF(AT$3&gt;=GANT!$C$22,IF('Flujo de caja'!AT$3&lt;=GANT!$D$22,Costeo!$C$41/GANT!$B$22,0),0)</f>
        <v>0</v>
      </c>
      <c r="AU58" s="66">
        <f>IF(AU$3&gt;=GANT!$C$22,IF('Flujo de caja'!AU$3&lt;=GANT!$D$22,Costeo!$C$41/GANT!$B$22,0),0)</f>
        <v>0</v>
      </c>
      <c r="AV58" s="66">
        <f>IF(AV$3&gt;=GANT!$C$22,IF('Flujo de caja'!AV$3&lt;=GANT!$D$22,Costeo!$C$41/GANT!$B$22,0),0)</f>
        <v>0</v>
      </c>
      <c r="AW58" s="66">
        <f>IF(AW$3&gt;=GANT!$C$22,IF('Flujo de caja'!AW$3&lt;=GANT!$D$22,Costeo!$C$41/GANT!$B$22,0),0)</f>
        <v>0</v>
      </c>
      <c r="AX58" s="66">
        <f>IF(AX$3&gt;=GANT!$C$22,IF('Flujo de caja'!AX$3&lt;=GANT!$D$22,Costeo!$C$41/GANT!$B$22,0),0)</f>
        <v>0</v>
      </c>
      <c r="AY58" s="66">
        <f>IF(AY$3&gt;=GANT!$C$22,IF('Flujo de caja'!AY$3&lt;=GANT!$D$22,Costeo!$C$41/GANT!$B$22,0),0)</f>
        <v>0</v>
      </c>
      <c r="AZ58" s="66">
        <f>IF(AZ$3&gt;=GANT!$C$22,IF('Flujo de caja'!AZ$3&lt;=GANT!$D$22,Costeo!$C$41/GANT!$B$22,0),0)</f>
        <v>0</v>
      </c>
      <c r="BA58" s="66">
        <f>IF(BA$3&gt;=GANT!$C$22,IF('Flujo de caja'!BA$3&lt;=GANT!$D$22,Costeo!$C$41/GANT!$B$22,0),0)</f>
        <v>0</v>
      </c>
      <c r="BB58" s="66">
        <f>IF(BB$3&gt;=GANT!$C$22,IF('Flujo de caja'!BB$3&lt;=GANT!$D$22,Costeo!$C$41/GANT!$B$22,0),0)</f>
        <v>0</v>
      </c>
      <c r="BC58" s="66">
        <f>IF(BC$3&gt;=GANT!$C$22,IF('Flujo de caja'!BC$3&lt;=GANT!$D$22,Costeo!$C$41/GANT!$B$22,0),0)</f>
        <v>0</v>
      </c>
      <c r="BD58" s="66">
        <f>IF(BD$3&gt;=GANT!$C$22,IF('Flujo de caja'!BD$3&lt;=GANT!$D$22,Costeo!$C$41/GANT!$B$22,0),0)</f>
        <v>0</v>
      </c>
      <c r="BE58" s="66">
        <f>IF(BE$3&gt;=GANT!$C$22,IF('Flujo de caja'!BE$3&lt;=GANT!$D$22,Costeo!$C$41/GANT!$B$22,0),0)</f>
        <v>0</v>
      </c>
      <c r="BF58" s="66">
        <f>IF(BF$3&gt;=GANT!$C$22,IF('Flujo de caja'!BF$3&lt;=GANT!$D$22,Costeo!$C$41/GANT!$B$22,0),0)</f>
        <v>0</v>
      </c>
      <c r="BG58" s="66">
        <f>IF(BG$3&gt;=GANT!$C$22,IF('Flujo de caja'!BG$3&lt;=GANT!$D$22,Costeo!$C$41/GANT!$B$22,0),0)</f>
        <v>0</v>
      </c>
      <c r="BH58" s="66">
        <f>IF(BH$3&gt;=GANT!$C$22,IF('Flujo de caja'!BH$3&lt;=GANT!$D$22,Costeo!$C$41/GANT!$B$22,0),0)</f>
        <v>0</v>
      </c>
      <c r="BI58" s="66">
        <f>IF(BI$3&gt;=GANT!$C$22,IF('Flujo de caja'!BI$3&lt;=GANT!$D$22,Costeo!$C$41/GANT!$B$22,0),0)</f>
        <v>0</v>
      </c>
      <c r="BJ58" s="66">
        <f>IF(BJ$3&gt;=GANT!$C$22,IF('Flujo de caja'!BJ$3&lt;=GANT!$D$22,Costeo!$C$41/GANT!$B$22,0),0)</f>
        <v>0</v>
      </c>
      <c r="BK58" s="66">
        <f>IF(BK$3&gt;=GANT!$C$22,IF('Flujo de caja'!BK$3&lt;=GANT!$D$22,Costeo!$C$41/GANT!$B$22,0),0)</f>
        <v>0</v>
      </c>
      <c r="BL58" s="66">
        <f>IF(BL$3&gt;=GANT!$C$22,IF('Flujo de caja'!BL$3&lt;=GANT!$D$22,Costeo!$C$41/GANT!$B$22,0),0)</f>
        <v>0</v>
      </c>
      <c r="BM58" s="66">
        <f>IF(BM$3&gt;=GANT!$C$22,IF('Flujo de caja'!BM$3&lt;=GANT!$D$22,Costeo!$C$41/GANT!$B$22,0),0)</f>
        <v>0</v>
      </c>
      <c r="BN58" s="66">
        <f>IF(BN$3&gt;=GANT!$C$22,IF('Flujo de caja'!BN$3&lt;=GANT!$D$22,Costeo!$C$41/GANT!$B$22,0),0)</f>
        <v>0</v>
      </c>
      <c r="BO58" s="66">
        <f>IF(BO$3&gt;=GANT!$C$22,IF('Flujo de caja'!BO$3&lt;=GANT!$D$22,Costeo!$C$41/GANT!$B$22,0),0)</f>
        <v>0</v>
      </c>
      <c r="BP58" s="66">
        <f>IF(BP$3&gt;=GANT!$C$22,IF('Flujo de caja'!BP$3&lt;=GANT!$D$22,Costeo!$C$41/GANT!$B$22,0),0)</f>
        <v>0</v>
      </c>
      <c r="BQ58" s="66">
        <f>IF(BQ$3&gt;=GANT!$C$22,IF('Flujo de caja'!BQ$3&lt;=GANT!$D$22,Costeo!$C$41/GANT!$B$22,0),0)</f>
        <v>0</v>
      </c>
      <c r="BR58" s="66">
        <f>IF(BR$3&gt;=GANT!$C$22,IF('Flujo de caja'!BR$3&lt;=GANT!$D$22,Costeo!$C$41/GANT!$B$22,0),0)</f>
        <v>0</v>
      </c>
      <c r="BS58" s="66">
        <f>IF(BS$3&gt;=GANT!$C$22,IF('Flujo de caja'!BS$3&lt;=GANT!$D$22,Costeo!$C$41/GANT!$B$22,0),0)</f>
        <v>0</v>
      </c>
      <c r="BT58" s="66">
        <f>IF(BT$3&gt;=GANT!$C$22,IF('Flujo de caja'!BT$3&lt;=GANT!$D$22,Costeo!$C$41/GANT!$B$22,0),0)</f>
        <v>0</v>
      </c>
      <c r="BU58" s="66">
        <f>IF(BU$3&gt;=GANT!$C$22,IF('Flujo de caja'!BU$3&lt;=GANT!$D$22,Costeo!$C$41/GANT!$B$22,0),0)</f>
        <v>0</v>
      </c>
      <c r="BV58" s="66">
        <f>IF(BV$3&gt;=GANT!$C$22,IF('Flujo de caja'!BV$3&lt;=GANT!$D$22,Costeo!$C$41/GANT!$B$22,0),0)</f>
        <v>0</v>
      </c>
      <c r="BW58" s="66">
        <f>IF(BW$3&gt;=GANT!$C$22,IF('Flujo de caja'!BW$3&lt;=GANT!$D$22,Costeo!$C$41/GANT!$B$22,0),0)</f>
        <v>0</v>
      </c>
      <c r="BX58" s="66">
        <f>IF(BX$3&gt;=GANT!$C$22,IF('Flujo de caja'!BX$3&lt;=GANT!$D$22,Costeo!$C$41/GANT!$B$22,0),0)</f>
        <v>0</v>
      </c>
      <c r="BY58" s="66">
        <f>IF(BY$3&gt;=GANT!$C$22,IF('Flujo de caja'!BY$3&lt;=GANT!$D$22,Costeo!$C$41/GANT!$B$22,0),0)</f>
        <v>0</v>
      </c>
      <c r="BZ58" s="66">
        <f>IF(BZ$3&gt;=GANT!$C$22,IF('Flujo de caja'!BZ$3&lt;=GANT!$D$22,Costeo!$C$41/GANT!$B$22,0),0)</f>
        <v>0</v>
      </c>
      <c r="CA58" s="66">
        <f>IF(CA$3&gt;=GANT!$C$22,IF('Flujo de caja'!CA$3&lt;=GANT!$D$22,Costeo!$C$41/GANT!$B$22,0),0)</f>
        <v>0</v>
      </c>
      <c r="CB58" s="66">
        <f>IF(CB$3&gt;=GANT!$C$22,IF('Flujo de caja'!CB$3&lt;=GANT!$D$22,Costeo!$C$41/GANT!$B$22,0),0)</f>
        <v>0</v>
      </c>
      <c r="CC58" s="66">
        <f>IF(CC$3&gt;=GANT!$C$22,IF('Flujo de caja'!CC$3&lt;=GANT!$D$22,Costeo!$C$41/GANT!$B$22,0),0)</f>
        <v>0</v>
      </c>
      <c r="CD58" s="66">
        <f>IF(CD$3&gt;=GANT!$C$22,IF('Flujo de caja'!CD$3&lt;=GANT!$D$22,Costeo!$C$41/GANT!$B$22,0),0)</f>
        <v>0</v>
      </c>
      <c r="CE58" s="66">
        <f>IF(CE$3&gt;=GANT!$C$22,IF('Flujo de caja'!CE$3&lt;=GANT!$D$22,Costeo!$C$41/GANT!$B$22,0),0)</f>
        <v>0</v>
      </c>
      <c r="CF58" s="66">
        <f>IF(CF$3&gt;=GANT!$C$22,IF('Flujo de caja'!CF$3&lt;=GANT!$D$22,Costeo!$C$41/GANT!$B$22,0),0)</f>
        <v>0</v>
      </c>
      <c r="CG58" s="66">
        <f>IF(CG$3&gt;=GANT!$C$22,IF('Flujo de caja'!CG$3&lt;=GANT!$D$22,Costeo!$C$41/GANT!$B$22,0),0)</f>
        <v>0</v>
      </c>
      <c r="CH58" s="66">
        <f>IF(CH$3&gt;=GANT!$C$22,IF('Flujo de caja'!CH$3&lt;=GANT!$D$22,Costeo!$C$41/GANT!$B$22,0),0)</f>
        <v>0</v>
      </c>
      <c r="CI58" s="66">
        <f>IF(CI$3&gt;=GANT!$C$22,IF('Flujo de caja'!CI$3&lt;=GANT!$D$22,Costeo!$C$41/GANT!$B$22,0),0)</f>
        <v>0</v>
      </c>
      <c r="CJ58" s="66">
        <f>IF(CJ$3&gt;=GANT!$C$22,IF('Flujo de caja'!CJ$3&lt;=GANT!$D$22,Costeo!$C$41/GANT!$B$22,0),0)</f>
        <v>0</v>
      </c>
      <c r="CK58" s="66">
        <f>IF(CK$3&gt;=GANT!$C$22,IF('Flujo de caja'!CK$3&lt;=GANT!$D$22,Costeo!$C$41/GANT!$B$22,0),0)</f>
        <v>0</v>
      </c>
      <c r="CL58" s="66">
        <f>IF(CL$3&gt;=GANT!$C$22,IF('Flujo de caja'!CL$3&lt;=GANT!$D$22,Costeo!$C$41/GANT!$B$22,0),0)</f>
        <v>0</v>
      </c>
    </row>
    <row r="59" spans="1:90" x14ac:dyDescent="0.3">
      <c r="A59" s="193" t="s">
        <v>178</v>
      </c>
      <c r="B59" s="6" t="s">
        <v>22</v>
      </c>
      <c r="C59" s="72">
        <f t="shared" si="28"/>
        <v>57326.829268292706</v>
      </c>
      <c r="D59" s="66">
        <f>IF(D$3&gt;=GANT!$C$21,IF('Flujo de caja'!D$3&lt;=GANT!$D$21,Costeo!$H$49/GANT!$B$21,0),0)</f>
        <v>0</v>
      </c>
      <c r="E59" s="66">
        <f>IF(E$3&gt;=GANT!$C$21,IF('Flujo de caja'!E$3&lt;=GANT!$D$21,Costeo!$H$49/GANT!$B$21,0),0)</f>
        <v>0</v>
      </c>
      <c r="F59" s="66">
        <f>IF(F$3&gt;=GANT!$C$21,IF('Flujo de caja'!F$3&lt;=GANT!$D$21,Costeo!$H$49/GANT!$B$21,0),0)</f>
        <v>0</v>
      </c>
      <c r="G59" s="66">
        <f>IF(G$3&gt;=GANT!$C$21,IF('Flujo de caja'!G$3&lt;=GANT!$D$21,Costeo!$H$49/GANT!$B$21,0),0)</f>
        <v>0</v>
      </c>
      <c r="H59" s="66">
        <f>IF(H$3&gt;=GANT!$C$21,IF('Flujo de caja'!H$3&lt;=GANT!$D$21,Costeo!$H$49/GANT!$B$21,0),0)</f>
        <v>0</v>
      </c>
      <c r="I59" s="66">
        <f>IF(I$3&gt;=GANT!$C$21,IF('Flujo de caja'!I$3&lt;=GANT!$D$21,Costeo!$H$49/GANT!$B$21,0),0)</f>
        <v>1273.9295392953929</v>
      </c>
      <c r="J59" s="66">
        <f>IF(J$3&gt;=GANT!$C$21,IF('Flujo de caja'!J$3&lt;=GANT!$D$21,Costeo!$H$49/GANT!$B$21,0),0)</f>
        <v>1273.9295392953929</v>
      </c>
      <c r="K59" s="66">
        <f>IF(K$3&gt;=GANT!$C$21,IF('Flujo de caja'!K$3&lt;=GANT!$D$21,Costeo!$H$49/GANT!$B$21,0),0)</f>
        <v>1273.9295392953929</v>
      </c>
      <c r="L59" s="66">
        <f>IF(L$3&gt;=GANT!$C$21,IF('Flujo de caja'!L$3&lt;=GANT!$D$21,Costeo!$H$49/GANT!$B$21,0),0)</f>
        <v>1273.9295392953929</v>
      </c>
      <c r="M59" s="66">
        <f>IF(M$3&gt;=GANT!$C$21,IF('Flujo de caja'!M$3&lt;=GANT!$D$21,Costeo!$H$49/GANT!$B$21,0),0)</f>
        <v>1273.9295392953929</v>
      </c>
      <c r="N59" s="66">
        <f>IF(N$3&gt;=GANT!$C$21,IF('Flujo de caja'!N$3&lt;=GANT!$D$21,Costeo!$H$49/GANT!$B$21,0),0)</f>
        <v>1273.9295392953929</v>
      </c>
      <c r="O59" s="66">
        <f>IF(O$3&gt;=GANT!$C$21,IF('Flujo de caja'!O$3&lt;=GANT!$D$21,Costeo!$H$49/GANT!$B$21,0),0)</f>
        <v>1273.9295392953929</v>
      </c>
      <c r="P59" s="66">
        <f>IF(P$3&gt;=GANT!$C$21,IF('Flujo de caja'!P$3&lt;=GANT!$D$21,Costeo!$H$49/GANT!$B$21,0),0)</f>
        <v>1273.9295392953929</v>
      </c>
      <c r="Q59" s="66">
        <f>IF(Q$3&gt;=GANT!$C$21,IF('Flujo de caja'!Q$3&lt;=GANT!$D$21,Costeo!$H$49/GANT!$B$21,0),0)</f>
        <v>1273.9295392953929</v>
      </c>
      <c r="R59" s="66">
        <f>IF(R$3&gt;=GANT!$C$21,IF('Flujo de caja'!R$3&lt;=GANT!$D$21,Costeo!$H$49/GANT!$B$21,0),0)</f>
        <v>1273.9295392953929</v>
      </c>
      <c r="S59" s="66">
        <f>IF(S$3&gt;=GANT!$C$21,IF('Flujo de caja'!S$3&lt;=GANT!$D$21,Costeo!$H$49/GANT!$B$21,0),0)</f>
        <v>1273.9295392953929</v>
      </c>
      <c r="T59" s="66">
        <f>IF(T$3&gt;=GANT!$C$21,IF('Flujo de caja'!T$3&lt;=GANT!$D$21,Costeo!$H$49/GANT!$B$21,0),0)</f>
        <v>1273.9295392953929</v>
      </c>
      <c r="U59" s="66">
        <f>IF(U$3&gt;=GANT!$C$21,IF('Flujo de caja'!U$3&lt;=GANT!$D$21,Costeo!$H$49/GANT!$B$21,0),0)</f>
        <v>1273.9295392953929</v>
      </c>
      <c r="V59" s="66">
        <f>IF(V$3&gt;=GANT!$C$21,IF('Flujo de caja'!V$3&lt;=GANT!$D$21,Costeo!$H$49/GANT!$B$21,0),0)</f>
        <v>1273.9295392953929</v>
      </c>
      <c r="W59" s="66">
        <f>IF(W$3&gt;=GANT!$C$21,IF('Flujo de caja'!W$3&lt;=GANT!$D$21,Costeo!$H$49/GANT!$B$21,0),0)</f>
        <v>1273.9295392953929</v>
      </c>
      <c r="X59" s="66">
        <f>IF(X$3&gt;=GANT!$C$21,IF('Flujo de caja'!X$3&lt;=GANT!$D$21,Costeo!$H$49/GANT!$B$21,0),0)</f>
        <v>1273.9295392953929</v>
      </c>
      <c r="Y59" s="66">
        <f>IF(Y$3&gt;=GANT!$C$21,IF('Flujo de caja'!Y$3&lt;=GANT!$D$21,Costeo!$H$49/GANT!$B$21,0),0)</f>
        <v>1273.9295392953929</v>
      </c>
      <c r="Z59" s="66">
        <f>IF(Z$3&gt;=GANT!$C$21,IF('Flujo de caja'!Z$3&lt;=GANT!$D$21,Costeo!$H$49/GANT!$B$21,0),0)</f>
        <v>1273.9295392953929</v>
      </c>
      <c r="AA59" s="66">
        <f>IF(AA$3&gt;=GANT!$C$21,IF('Flujo de caja'!AA$3&lt;=GANT!$D$21,Costeo!$H$49/GANT!$B$21,0),0)</f>
        <v>1273.9295392953929</v>
      </c>
      <c r="AB59" s="66">
        <f>IF(AB$3&gt;=GANT!$C$21,IF('Flujo de caja'!AB$3&lt;=GANT!$D$21,Costeo!$H$49/GANT!$B$21,0),0)</f>
        <v>1273.9295392953929</v>
      </c>
      <c r="AC59" s="66">
        <f>IF(AC$3&gt;=GANT!$C$21,IF('Flujo de caja'!AC$3&lt;=GANT!$D$21,Costeo!$H$49/GANT!$B$21,0),0)</f>
        <v>1273.9295392953929</v>
      </c>
      <c r="AD59" s="66">
        <f>IF(AD$3&gt;=GANT!$C$21,IF('Flujo de caja'!AD$3&lt;=GANT!$D$21,Costeo!$H$49/GANT!$B$21,0),0)</f>
        <v>1273.9295392953929</v>
      </c>
      <c r="AE59" s="66">
        <f>IF(AE$3&gt;=GANT!$C$21,IF('Flujo de caja'!AE$3&lt;=GANT!$D$21,Costeo!$H$49/GANT!$B$21,0),0)</f>
        <v>1273.9295392953929</v>
      </c>
      <c r="AF59" s="66">
        <f>IF(AF$3&gt;=GANT!$C$21,IF('Flujo de caja'!AF$3&lt;=GANT!$D$21,Costeo!$H$49/GANT!$B$21,0),0)</f>
        <v>1273.9295392953929</v>
      </c>
      <c r="AG59" s="66">
        <f>IF(AG$3&gt;=GANT!$C$21,IF('Flujo de caja'!AG$3&lt;=GANT!$D$21,Costeo!$H$49/GANT!$B$21,0),0)</f>
        <v>1273.9295392953929</v>
      </c>
      <c r="AH59" s="66">
        <f>IF(AH$3&gt;=GANT!$C$21,IF('Flujo de caja'!AH$3&lt;=GANT!$D$21,Costeo!$H$49/GANT!$B$21,0),0)</f>
        <v>1273.9295392953929</v>
      </c>
      <c r="AI59" s="66">
        <f>IF(AI$3&gt;=GANT!$C$21,IF('Flujo de caja'!AI$3&lt;=GANT!$D$21,Costeo!$H$49/GANT!$B$21,0),0)</f>
        <v>1273.9295392953929</v>
      </c>
      <c r="AJ59" s="66">
        <f>IF(AJ$3&gt;=GANT!$C$21,IF('Flujo de caja'!AJ$3&lt;=GANT!$D$21,Costeo!$H$49/GANT!$B$21,0),0)</f>
        <v>1273.9295392953929</v>
      </c>
      <c r="AK59" s="66">
        <f>IF(AK$3&gt;=GANT!$C$21,IF('Flujo de caja'!AK$3&lt;=GANT!$D$21,Costeo!$H$49/GANT!$B$21,0),0)</f>
        <v>1273.9295392953929</v>
      </c>
      <c r="AL59" s="66">
        <f>IF(AL$3&gt;=GANT!$C$21,IF('Flujo de caja'!AL$3&lt;=GANT!$D$21,Costeo!$H$49/GANT!$B$21,0),0)</f>
        <v>1273.9295392953929</v>
      </c>
      <c r="AM59" s="66">
        <f>IF(AM$3&gt;=GANT!$C$21,IF('Flujo de caja'!AM$3&lt;=GANT!$D$21,Costeo!$H$49/GANT!$B$21,0),0)</f>
        <v>1273.9295392953929</v>
      </c>
      <c r="AN59" s="66">
        <f>IF(AN$3&gt;=GANT!$C$21,IF('Flujo de caja'!AN$3&lt;=GANT!$D$21,Costeo!$H$49/GANT!$B$21,0),0)</f>
        <v>1273.9295392953929</v>
      </c>
      <c r="AO59" s="66">
        <f>IF(AO$3&gt;=GANT!$C$21,IF('Flujo de caja'!AO$3&lt;=GANT!$D$21,Costeo!$H$49/GANT!$B$21,0),0)</f>
        <v>1273.9295392953929</v>
      </c>
      <c r="AP59" s="66">
        <f>IF(AP$3&gt;=GANT!$C$21,IF('Flujo de caja'!AP$3&lt;=GANT!$D$21,Costeo!$H$49/GANT!$B$21,0),0)</f>
        <v>1273.9295392953929</v>
      </c>
      <c r="AQ59" s="66">
        <f>IF(AQ$3&gt;=GANT!$C$21,IF('Flujo de caja'!AQ$3&lt;=GANT!$D$21,Costeo!$H$49/GANT!$B$21,0),0)</f>
        <v>1273.9295392953929</v>
      </c>
      <c r="AR59" s="66">
        <f>IF(AR$3&gt;=GANT!$C$21,IF('Flujo de caja'!AR$3&lt;=GANT!$D$21,Costeo!$H$49/GANT!$B$21,0),0)</f>
        <v>1273.9295392953929</v>
      </c>
      <c r="AS59" s="66">
        <f>IF(AS$3&gt;=GANT!$C$21,IF('Flujo de caja'!AS$3&lt;=GANT!$D$21,Costeo!$H$49/GANT!$B$21,0),0)</f>
        <v>1273.9295392953929</v>
      </c>
      <c r="AT59" s="66">
        <f>IF(AT$3&gt;=GANT!$C$21,IF('Flujo de caja'!AT$3&lt;=GANT!$D$21,Costeo!$H$49/GANT!$B$21,0),0)</f>
        <v>1273.9295392953929</v>
      </c>
      <c r="AU59" s="66">
        <f>IF(AU$3&gt;=GANT!$C$21,IF('Flujo de caja'!AU$3&lt;=GANT!$D$21,Costeo!$H$49/GANT!$B$21,0),0)</f>
        <v>1273.9295392953929</v>
      </c>
      <c r="AV59" s="66">
        <f>IF(AV$3&gt;=GANT!$C$21,IF('Flujo de caja'!AV$3&lt;=GANT!$D$21,Costeo!$H$49/GANT!$B$21,0),0)</f>
        <v>1273.9295392953929</v>
      </c>
      <c r="AW59" s="66">
        <f>IF(AW$3&gt;=GANT!$C$21,IF('Flujo de caja'!AW$3&lt;=GANT!$D$21,Costeo!$H$49/GANT!$B$21,0),0)</f>
        <v>1273.9295392953929</v>
      </c>
      <c r="AX59" s="66">
        <f>IF(AX$3&gt;=GANT!$C$21,IF('Flujo de caja'!AX$3&lt;=GANT!$D$21,Costeo!$H$49/GANT!$B$21,0),0)</f>
        <v>1273.9295392953929</v>
      </c>
      <c r="AY59" s="66">
        <f>IF(AY$3&gt;=GANT!$C$21,IF('Flujo de caja'!AY$3&lt;=GANT!$D$21,Costeo!$H$49/GANT!$B$21,0),0)</f>
        <v>1273.9295392953929</v>
      </c>
      <c r="AZ59" s="66">
        <f>IF(AZ$3&gt;=GANT!$C$21,IF('Flujo de caja'!AZ$3&lt;=GANT!$D$21,Costeo!$H$49/GANT!$B$21,0),0)</f>
        <v>1273.9295392953929</v>
      </c>
      <c r="BA59" s="66">
        <f>IF(BA$3&gt;=GANT!$C$21,IF('Flujo de caja'!BA$3&lt;=GANT!$D$21,Costeo!$H$49/GANT!$B$21,0),0)</f>
        <v>1273.9295392953929</v>
      </c>
      <c r="BB59" s="66">
        <f>IF(BB$3&gt;=GANT!$C$21,IF('Flujo de caja'!BB$3&lt;=GANT!$D$21,Costeo!$H$49/GANT!$B$21,0),0)</f>
        <v>0</v>
      </c>
      <c r="BC59" s="66">
        <f>IF(BC$3&gt;=GANT!$C$21,IF('Flujo de caja'!BC$3&lt;=GANT!$D$21,Costeo!$H$49/GANT!$B$21,0),0)</f>
        <v>0</v>
      </c>
      <c r="BD59" s="66">
        <f>IF(BD$3&gt;=GANT!$C$21,IF('Flujo de caja'!BD$3&lt;=GANT!$D$21,Costeo!$H$49/GANT!$B$21,0),0)</f>
        <v>0</v>
      </c>
      <c r="BE59" s="66">
        <f>IF(BE$3&gt;=GANT!$C$21,IF('Flujo de caja'!BE$3&lt;=GANT!$D$21,Costeo!$H$49/GANT!$B$21,0),0)</f>
        <v>0</v>
      </c>
      <c r="BF59" s="66">
        <f>IF(BF$3&gt;=GANT!$C$21,IF('Flujo de caja'!BF$3&lt;=GANT!$D$21,Costeo!$H$49/GANT!$B$21,0),0)</f>
        <v>0</v>
      </c>
      <c r="BG59" s="66">
        <f>IF(BG$3&gt;=GANT!$C$21,IF('Flujo de caja'!BG$3&lt;=GANT!$D$21,Costeo!$H$49/GANT!$B$21,0),0)</f>
        <v>0</v>
      </c>
      <c r="BH59" s="66">
        <f>IF(BH$3&gt;=GANT!$C$21,IF('Flujo de caja'!BH$3&lt;=GANT!$D$21,Costeo!$H$49/GANT!$B$21,0),0)</f>
        <v>0</v>
      </c>
      <c r="BI59" s="66">
        <f>IF(BI$3&gt;=GANT!$C$21,IF('Flujo de caja'!BI$3&lt;=GANT!$D$21,Costeo!$H$49/GANT!$B$21,0),0)</f>
        <v>0</v>
      </c>
      <c r="BJ59" s="66">
        <f>IF(BJ$3&gt;=GANT!$C$21,IF('Flujo de caja'!BJ$3&lt;=GANT!$D$21,Costeo!$H$49/GANT!$B$21,0),0)</f>
        <v>0</v>
      </c>
      <c r="BK59" s="66">
        <f>IF(BK$3&gt;=GANT!$C$21,IF('Flujo de caja'!BK$3&lt;=GANT!$D$21,Costeo!$H$49/GANT!$B$21,0),0)</f>
        <v>0</v>
      </c>
      <c r="BL59" s="66">
        <f>IF(BL$3&gt;=GANT!$C$21,IF('Flujo de caja'!BL$3&lt;=GANT!$D$21,Costeo!$H$49/GANT!$B$21,0),0)</f>
        <v>0</v>
      </c>
      <c r="BM59" s="66">
        <f>IF(BM$3&gt;=GANT!$C$21,IF('Flujo de caja'!BM$3&lt;=GANT!$D$21,Costeo!$H$49/GANT!$B$21,0),0)</f>
        <v>0</v>
      </c>
      <c r="BN59" s="66">
        <f>IF(BN$3&gt;=GANT!$C$21,IF('Flujo de caja'!BN$3&lt;=GANT!$D$21,Costeo!$H$49/GANT!$B$21,0),0)</f>
        <v>0</v>
      </c>
      <c r="BO59" s="66">
        <f>IF(BO$3&gt;=GANT!$C$21,IF('Flujo de caja'!BO$3&lt;=GANT!$D$21,Costeo!$H$49/GANT!$B$21,0),0)</f>
        <v>0</v>
      </c>
      <c r="BP59" s="66">
        <f>IF(BP$3&gt;=GANT!$C$21,IF('Flujo de caja'!BP$3&lt;=GANT!$D$21,Costeo!$H$49/GANT!$B$21,0),0)</f>
        <v>0</v>
      </c>
      <c r="BQ59" s="66">
        <f>IF(BQ$3&gt;=GANT!$C$21,IF('Flujo de caja'!BQ$3&lt;=GANT!$D$21,Costeo!$H$49/GANT!$B$21,0),0)</f>
        <v>0</v>
      </c>
      <c r="BR59" s="66">
        <f>IF(BR$3&gt;=GANT!$C$21,IF('Flujo de caja'!BR$3&lt;=GANT!$D$21,Costeo!$H$49/GANT!$B$21,0),0)</f>
        <v>0</v>
      </c>
      <c r="BS59" s="66">
        <f>IF(BS$3&gt;=GANT!$C$21,IF('Flujo de caja'!BS$3&lt;=GANT!$D$21,Costeo!$H$49/GANT!$B$21,0),0)</f>
        <v>0</v>
      </c>
      <c r="BT59" s="66">
        <f>IF(BT$3&gt;=GANT!$C$21,IF('Flujo de caja'!BT$3&lt;=GANT!$D$21,Costeo!$H$49/GANT!$B$21,0),0)</f>
        <v>0</v>
      </c>
      <c r="BU59" s="66">
        <f>IF(BU$3&gt;=GANT!$C$21,IF('Flujo de caja'!BU$3&lt;=GANT!$D$21,Costeo!$H$49/GANT!$B$21,0),0)</f>
        <v>0</v>
      </c>
      <c r="BV59" s="66">
        <f>IF(BV$3&gt;=GANT!$C$21,IF('Flujo de caja'!BV$3&lt;=GANT!$D$21,Costeo!$H$49/GANT!$B$21,0),0)</f>
        <v>0</v>
      </c>
      <c r="BW59" s="66">
        <f>IF(BW$3&gt;=GANT!$C$21,IF('Flujo de caja'!BW$3&lt;=GANT!$D$21,Costeo!$H$49/GANT!$B$21,0),0)</f>
        <v>0</v>
      </c>
      <c r="BX59" s="66">
        <f>IF(BX$3&gt;=GANT!$C$21,IF('Flujo de caja'!BX$3&lt;=GANT!$D$21,Costeo!$H$49/GANT!$B$21,0),0)</f>
        <v>0</v>
      </c>
      <c r="BY59" s="66">
        <f>IF(BY$3&gt;=GANT!$C$21,IF('Flujo de caja'!BY$3&lt;=GANT!$D$21,Costeo!$H$49/GANT!$B$21,0),0)</f>
        <v>0</v>
      </c>
      <c r="BZ59" s="66">
        <f>IF(BZ$3&gt;=GANT!$C$21,IF('Flujo de caja'!BZ$3&lt;=GANT!$D$21,Costeo!$H$49/GANT!$B$21,0),0)</f>
        <v>0</v>
      </c>
      <c r="CA59" s="66">
        <f>IF(CA$3&gt;=GANT!$C$21,IF('Flujo de caja'!CA$3&lt;=GANT!$D$21,Costeo!$H$49/GANT!$B$21,0),0)</f>
        <v>0</v>
      </c>
      <c r="CB59" s="66">
        <f>IF(CB$3&gt;=GANT!$C$21,IF('Flujo de caja'!CB$3&lt;=GANT!$D$21,Costeo!$H$49/GANT!$B$21,0),0)</f>
        <v>0</v>
      </c>
      <c r="CC59" s="66">
        <f>IF(CC$3&gt;=GANT!$C$21,IF('Flujo de caja'!CC$3&lt;=GANT!$D$21,Costeo!$H$49/GANT!$B$21,0),0)</f>
        <v>0</v>
      </c>
      <c r="CD59" s="66">
        <f>IF(CD$3&gt;=GANT!$C$21,IF('Flujo de caja'!CD$3&lt;=GANT!$D$21,Costeo!$H$49/GANT!$B$21,0),0)</f>
        <v>0</v>
      </c>
      <c r="CE59" s="66">
        <f>IF(CE$3&gt;=GANT!$C$21,IF('Flujo de caja'!CE$3&lt;=GANT!$D$21,Costeo!$H$49/GANT!$B$21,0),0)</f>
        <v>0</v>
      </c>
      <c r="CF59" s="66">
        <f>IF(CF$3&gt;=GANT!$C$21,IF('Flujo de caja'!CF$3&lt;=GANT!$D$21,Costeo!$H$49/GANT!$B$21,0),0)</f>
        <v>0</v>
      </c>
      <c r="CG59" s="66">
        <f>IF(CG$3&gt;=GANT!$C$21,IF('Flujo de caja'!CG$3&lt;=GANT!$D$21,Costeo!$H$49/GANT!$B$21,0),0)</f>
        <v>0</v>
      </c>
      <c r="CH59" s="66">
        <f>IF(CH$3&gt;=GANT!$C$21,IF('Flujo de caja'!CH$3&lt;=GANT!$D$21,Costeo!$H$49/GANT!$B$21,0),0)</f>
        <v>0</v>
      </c>
      <c r="CI59" s="66">
        <f>IF(CI$3&gt;=GANT!$C$21,IF('Flujo de caja'!CI$3&lt;=GANT!$D$21,Costeo!$H$49/GANT!$B$21,0),0)</f>
        <v>0</v>
      </c>
      <c r="CJ59" s="66">
        <f>IF(CJ$3&gt;=GANT!$C$21,IF('Flujo de caja'!CJ$3&lt;=GANT!$D$21,Costeo!$H$49/GANT!$B$21,0),0)</f>
        <v>0</v>
      </c>
      <c r="CK59" s="66">
        <f>IF(CK$3&gt;=GANT!$C$21,IF('Flujo de caja'!CK$3&lt;=GANT!$D$21,Costeo!$H$49/GANT!$B$21,0),0)</f>
        <v>0</v>
      </c>
      <c r="CL59" s="66">
        <f>IF(CL$3&gt;=GANT!$C$21,IF('Flujo de caja'!CL$3&lt;=GANT!$D$21,Costeo!$H$49/GANT!$B$21,0),0)</f>
        <v>0</v>
      </c>
    </row>
    <row r="60" spans="1:90" x14ac:dyDescent="0.3">
      <c r="A60" s="193" t="s">
        <v>179</v>
      </c>
      <c r="B60" s="6" t="s">
        <v>22</v>
      </c>
      <c r="C60" s="72">
        <f t="shared" si="28"/>
        <v>24715.447154471545</v>
      </c>
      <c r="D60" s="66">
        <f>Ingresos2!B181</f>
        <v>0</v>
      </c>
      <c r="E60" s="66">
        <f>Ingresos2!C181</f>
        <v>0</v>
      </c>
      <c r="F60" s="66">
        <f>Ingresos2!D181</f>
        <v>0</v>
      </c>
      <c r="G60" s="66">
        <f>Ingresos2!E181</f>
        <v>0</v>
      </c>
      <c r="H60" s="66">
        <f>Ingresos2!F181</f>
        <v>0</v>
      </c>
      <c r="I60" s="66">
        <f>Ingresos2!G181</f>
        <v>0</v>
      </c>
      <c r="J60" s="66">
        <f>Ingresos2!H181</f>
        <v>0</v>
      </c>
      <c r="K60" s="66">
        <f>Ingresos2!I181</f>
        <v>0</v>
      </c>
      <c r="L60" s="66">
        <f>Ingresos2!J181</f>
        <v>0</v>
      </c>
      <c r="M60" s="66">
        <f>Ingresos2!K181</f>
        <v>0</v>
      </c>
      <c r="N60" s="66">
        <f>Ingresos2!L181</f>
        <v>0</v>
      </c>
      <c r="O60" s="66">
        <f>Ingresos2!M181</f>
        <v>6178.8617886178863</v>
      </c>
      <c r="P60" s="66">
        <f>Ingresos2!N181</f>
        <v>0</v>
      </c>
      <c r="Q60" s="66">
        <f>Ingresos2!O181</f>
        <v>0</v>
      </c>
      <c r="R60" s="66">
        <f>Ingresos2!P181</f>
        <v>0</v>
      </c>
      <c r="S60" s="66">
        <f>Ingresos2!Q181</f>
        <v>0</v>
      </c>
      <c r="T60" s="66">
        <f>Ingresos2!R181</f>
        <v>0</v>
      </c>
      <c r="U60" s="66">
        <f>Ingresos2!S181</f>
        <v>0</v>
      </c>
      <c r="V60" s="66">
        <f>Ingresos2!T181</f>
        <v>0</v>
      </c>
      <c r="W60" s="66">
        <f>Ingresos2!U181</f>
        <v>0</v>
      </c>
      <c r="X60" s="66">
        <f>Ingresos2!V181</f>
        <v>0</v>
      </c>
      <c r="Y60" s="66">
        <f>Ingresos2!W181</f>
        <v>0</v>
      </c>
      <c r="Z60" s="66">
        <f>Ingresos2!X181</f>
        <v>0</v>
      </c>
      <c r="AA60" s="66">
        <f>Ingresos2!Y181</f>
        <v>6178.8617886178863</v>
      </c>
      <c r="AB60" s="66">
        <f>Ingresos2!Z181</f>
        <v>0</v>
      </c>
      <c r="AC60" s="66">
        <f>Ingresos2!AA181</f>
        <v>0</v>
      </c>
      <c r="AD60" s="66">
        <f>Ingresos2!AB181</f>
        <v>0</v>
      </c>
      <c r="AE60" s="66">
        <f>Ingresos2!AC181</f>
        <v>0</v>
      </c>
      <c r="AF60" s="66">
        <f>Ingresos2!AD181</f>
        <v>0</v>
      </c>
      <c r="AG60" s="66">
        <f>Ingresos2!AE181</f>
        <v>0</v>
      </c>
      <c r="AH60" s="66">
        <f>Ingresos2!AF181</f>
        <v>0</v>
      </c>
      <c r="AI60" s="66">
        <f>Ingresos2!AG181</f>
        <v>0</v>
      </c>
      <c r="AJ60" s="66">
        <f>Ingresos2!AH181</f>
        <v>0</v>
      </c>
      <c r="AK60" s="66">
        <f>Ingresos2!AI181</f>
        <v>0</v>
      </c>
      <c r="AL60" s="66">
        <f>Ingresos2!AJ181</f>
        <v>0</v>
      </c>
      <c r="AM60" s="66">
        <f>Ingresos2!AK181</f>
        <v>6178.8617886178863</v>
      </c>
      <c r="AN60" s="66">
        <f>Ingresos2!AL181</f>
        <v>0</v>
      </c>
      <c r="AO60" s="66">
        <f>Ingresos2!AM181</f>
        <v>0</v>
      </c>
      <c r="AP60" s="66">
        <f>Ingresos2!AN181</f>
        <v>0</v>
      </c>
      <c r="AQ60" s="66">
        <f>Ingresos2!AO181</f>
        <v>0</v>
      </c>
      <c r="AR60" s="66">
        <f>Ingresos2!AP181</f>
        <v>0</v>
      </c>
      <c r="AS60" s="66">
        <f>Ingresos2!AQ181</f>
        <v>0</v>
      </c>
      <c r="AT60" s="66">
        <f>Ingresos2!AR181</f>
        <v>0</v>
      </c>
      <c r="AU60" s="66">
        <f>Ingresos2!AS181</f>
        <v>0</v>
      </c>
      <c r="AV60" s="66">
        <f>Ingresos2!AT181</f>
        <v>0</v>
      </c>
      <c r="AW60" s="66">
        <f>Ingresos2!AU181</f>
        <v>0</v>
      </c>
      <c r="AX60" s="66">
        <f>Ingresos2!AV181</f>
        <v>0</v>
      </c>
      <c r="AY60" s="66">
        <f>Ingresos2!AW181</f>
        <v>6178.8617886178863</v>
      </c>
      <c r="AZ60" s="66">
        <f>Ingresos2!AX181</f>
        <v>0</v>
      </c>
      <c r="BA60" s="66">
        <f>Ingresos2!AY181</f>
        <v>0</v>
      </c>
      <c r="BB60" s="66">
        <f>Ingresos2!AZ181</f>
        <v>0</v>
      </c>
      <c r="BC60" s="66">
        <f>Ingresos2!BA181</f>
        <v>0</v>
      </c>
      <c r="BD60" s="66">
        <f>Ingresos2!BB181</f>
        <v>0</v>
      </c>
      <c r="BE60" s="66">
        <f>Ingresos2!BC181</f>
        <v>0</v>
      </c>
      <c r="BF60" s="66">
        <f>Ingresos2!BD181</f>
        <v>0</v>
      </c>
      <c r="BG60" s="66">
        <f>Ingresos2!BE181</f>
        <v>0</v>
      </c>
      <c r="BH60" s="66">
        <f>Ingresos2!BF181</f>
        <v>0</v>
      </c>
      <c r="BI60" s="66">
        <f>Ingresos2!BG181</f>
        <v>0</v>
      </c>
      <c r="BJ60" s="66">
        <f>Ingresos2!BH181</f>
        <v>0</v>
      </c>
      <c r="BK60" s="66">
        <f>Ingresos2!BI181</f>
        <v>0</v>
      </c>
      <c r="BL60" s="66">
        <f>Ingresos2!BJ181</f>
        <v>0</v>
      </c>
      <c r="BM60" s="66">
        <f>Ingresos2!BK181</f>
        <v>0</v>
      </c>
      <c r="BN60" s="66">
        <f>Ingresos2!BL181</f>
        <v>0</v>
      </c>
      <c r="BO60" s="66">
        <f>Ingresos2!BM181</f>
        <v>0</v>
      </c>
      <c r="BP60" s="66">
        <f>Ingresos2!BN181</f>
        <v>0</v>
      </c>
      <c r="BQ60" s="66">
        <f>Ingresos2!BO181</f>
        <v>0</v>
      </c>
      <c r="BR60" s="66">
        <f>Ingresos2!BP181</f>
        <v>0</v>
      </c>
      <c r="BS60" s="66">
        <f>Ingresos2!BQ181</f>
        <v>0</v>
      </c>
      <c r="BT60" s="66">
        <f>Ingresos2!BR181</f>
        <v>0</v>
      </c>
      <c r="BU60" s="66">
        <f>Ingresos2!BS181</f>
        <v>0</v>
      </c>
      <c r="BV60" s="66">
        <f>Ingresos2!BT181</f>
        <v>0</v>
      </c>
      <c r="BW60" s="66">
        <f>Ingresos2!BU181</f>
        <v>0</v>
      </c>
      <c r="BX60" s="66">
        <f>Ingresos2!BV181</f>
        <v>0</v>
      </c>
      <c r="BY60" s="66">
        <f>Ingresos2!BW181</f>
        <v>0</v>
      </c>
      <c r="BZ60" s="66">
        <f>Ingresos2!BX181</f>
        <v>0</v>
      </c>
      <c r="CA60" s="66">
        <f>Ingresos2!BY181</f>
        <v>0</v>
      </c>
      <c r="CB60" s="66">
        <f>Ingresos2!BZ181</f>
        <v>0</v>
      </c>
      <c r="CC60" s="66">
        <f>Ingresos2!CA181</f>
        <v>0</v>
      </c>
      <c r="CD60" s="66">
        <f>Ingresos2!CB181</f>
        <v>0</v>
      </c>
      <c r="CE60" s="66">
        <f>Ingresos2!CC181</f>
        <v>0</v>
      </c>
      <c r="CF60" s="66">
        <f>Ingresos2!CD181</f>
        <v>0</v>
      </c>
      <c r="CG60" s="66">
        <f>Ingresos2!CE181</f>
        <v>0</v>
      </c>
      <c r="CH60" s="66">
        <f>Ingresos2!CF181</f>
        <v>0</v>
      </c>
      <c r="CI60" s="66">
        <f>Ingresos2!CG181</f>
        <v>0</v>
      </c>
      <c r="CJ60" s="66">
        <f>Ingresos2!CH181</f>
        <v>0</v>
      </c>
      <c r="CK60" s="66">
        <f>Ingresos2!CI181</f>
        <v>0</v>
      </c>
      <c r="CL60" s="66">
        <f>Ingresos2!CJ181</f>
        <v>0</v>
      </c>
    </row>
    <row r="61" spans="1:90" x14ac:dyDescent="0.3">
      <c r="A61" s="193" t="s">
        <v>645</v>
      </c>
      <c r="B61" s="6" t="s">
        <v>22</v>
      </c>
      <c r="C61" s="72">
        <f t="shared" si="28"/>
        <v>23212.000000000011</v>
      </c>
      <c r="D61" s="66">
        <f>IF(D$3&gt;=10,IF('Flujo de caja'!D$3&lt;=87,((Costeo!$G$51/113)*Ingresos2!B158),0),0)</f>
        <v>0</v>
      </c>
      <c r="E61" s="66">
        <f>IF(E$3&gt;=10,IF('Flujo de caja'!E$3&lt;=87,((Costeo!$G$51/113)*Ingresos2!C158),0),0)</f>
        <v>0</v>
      </c>
      <c r="F61" s="66">
        <f>IF(F$3&gt;=10,IF('Flujo de caja'!F$3&lt;=87,((Costeo!$G$51/113)*Ingresos2!D158),0),0)</f>
        <v>0</v>
      </c>
      <c r="G61" s="66">
        <f>IF(G$3&gt;=10,IF('Flujo de caja'!G$3&lt;=87,((Costeo!$G$51/113)*Ingresos2!E158),0),0)</f>
        <v>0</v>
      </c>
      <c r="H61" s="66">
        <f>IF(H$3&gt;=10,IF('Flujo de caja'!H$3&lt;=87,((Costeo!$G$51/113)*Ingresos2!F158),0),0)</f>
        <v>0</v>
      </c>
      <c r="I61" s="66">
        <f>IF(I$3&gt;=10,IF('Flujo de caja'!I$3&lt;=87,((Costeo!$G$51/113)*Ingresos2!G158),0),0)</f>
        <v>0</v>
      </c>
      <c r="J61" s="66">
        <f>IF(J$3&gt;=10,IF('Flujo de caja'!J$3&lt;=87,((Costeo!$G$51/113)*Ingresos2!H158),0),0)</f>
        <v>0</v>
      </c>
      <c r="K61" s="66">
        <f>IF(K$3&gt;=10,IF('Flujo de caja'!K$3&lt;=87,((Costeo!$G$51/113)*Ingresos2!I158),0),0)</f>
        <v>0</v>
      </c>
      <c r="L61" s="66">
        <f>IF(L$3&gt;=10,IF('Flujo de caja'!L$3&lt;=87,((Costeo!$G$51/113)*Ingresos2!J158),0),0)</f>
        <v>0</v>
      </c>
      <c r="M61" s="66">
        <f>IF(M$3&gt;=10,IF('Flujo de caja'!M$3&lt;=87,((Costeo!$G$51/113)*Ingresos2!K158),0),0)</f>
        <v>0</v>
      </c>
      <c r="N61" s="66">
        <f>IF(N$3&gt;=10,IF('Flujo de caja'!N$3&lt;=87,((Costeo!$G$51/113)*Ingresos2!L158),0),0)</f>
        <v>0</v>
      </c>
      <c r="O61" s="66">
        <f>IF(O$3&gt;=10,IF('Flujo de caja'!O$3&lt;=87,((Costeo!$G$51/113)*Ingresos2!M158),0),0)</f>
        <v>0</v>
      </c>
      <c r="P61" s="66">
        <f>IF(P$3&gt;=10,IF('Flujo de caja'!P$3&lt;=87,((Costeo!$G$51/113)*Ingresos2!N158),0),0)</f>
        <v>566.14634146341461</v>
      </c>
      <c r="Q61" s="66">
        <f>IF(Q$3&gt;=10,IF('Flujo de caja'!Q$3&lt;=87,((Costeo!$G$51/113)*Ingresos2!O158),0),0)</f>
        <v>566.14634146341461</v>
      </c>
      <c r="R61" s="66">
        <f>IF(R$3&gt;=10,IF('Flujo de caja'!R$3&lt;=87,((Costeo!$G$51/113)*Ingresos2!P158),0),0)</f>
        <v>754.86178861788619</v>
      </c>
      <c r="S61" s="66">
        <f>IF(S$3&gt;=10,IF('Flujo de caja'!S$3&lt;=87,((Costeo!$G$51/113)*Ingresos2!Q158),0),0)</f>
        <v>566.14634146341461</v>
      </c>
      <c r="T61" s="66">
        <f>IF(T$3&gt;=10,IF('Flujo de caja'!T$3&lt;=87,((Costeo!$G$51/113)*Ingresos2!R158),0),0)</f>
        <v>566.14634146341461</v>
      </c>
      <c r="U61" s="66">
        <f>IF(U$3&gt;=10,IF('Flujo de caja'!U$3&lt;=87,((Costeo!$G$51/113)*Ingresos2!S158),0),0)</f>
        <v>754.86178861788619</v>
      </c>
      <c r="V61" s="66">
        <f>IF(V$3&gt;=10,IF('Flujo de caja'!V$3&lt;=87,((Costeo!$G$51/113)*Ingresos2!T158),0),0)</f>
        <v>566.14634146341461</v>
      </c>
      <c r="W61" s="66">
        <f>IF(W$3&gt;=10,IF('Flujo de caja'!W$3&lt;=87,((Costeo!$G$51/113)*Ingresos2!U158),0),0)</f>
        <v>566.14634146341461</v>
      </c>
      <c r="X61" s="66">
        <f>IF(X$3&gt;=10,IF('Flujo de caja'!X$3&lt;=87,((Costeo!$G$51/113)*Ingresos2!V158),0),0)</f>
        <v>754.86178861788619</v>
      </c>
      <c r="Y61" s="66">
        <f>IF(Y$3&gt;=10,IF('Flujo de caja'!Y$3&lt;=87,((Costeo!$G$51/113)*Ingresos2!W158),0),0)</f>
        <v>566.14634146341461</v>
      </c>
      <c r="Z61" s="66">
        <f>IF(Z$3&gt;=10,IF('Flujo de caja'!Z$3&lt;=87,((Costeo!$G$51/113)*Ingresos2!X158),0),0)</f>
        <v>566.14634146341461</v>
      </c>
      <c r="AA61" s="66">
        <f>IF(AA$3&gt;=10,IF('Flujo de caja'!AA$3&lt;=87,((Costeo!$G$51/113)*Ingresos2!Y158),0),0)</f>
        <v>754.86178861788619</v>
      </c>
      <c r="AB61" s="66">
        <f>IF(AB$3&gt;=10,IF('Flujo de caja'!AB$3&lt;=87,((Costeo!$G$51/113)*Ingresos2!Z158),0),0)</f>
        <v>566.14634146341461</v>
      </c>
      <c r="AC61" s="66">
        <f>IF(AC$3&gt;=10,IF('Flujo de caja'!AC$3&lt;=87,((Costeo!$G$51/113)*Ingresos2!AA158),0),0)</f>
        <v>566.14634146341461</v>
      </c>
      <c r="AD61" s="66">
        <f>IF(AD$3&gt;=10,IF('Flujo de caja'!AD$3&lt;=87,((Costeo!$G$51/113)*Ingresos2!AB158),0),0)</f>
        <v>754.86178861788619</v>
      </c>
      <c r="AE61" s="66">
        <f>IF(AE$3&gt;=10,IF('Flujo de caja'!AE$3&lt;=87,((Costeo!$G$51/113)*Ingresos2!AC158),0),0)</f>
        <v>566.14634146341461</v>
      </c>
      <c r="AF61" s="66">
        <f>IF(AF$3&gt;=10,IF('Flujo de caja'!AF$3&lt;=87,((Costeo!$G$51/113)*Ingresos2!AD158),0),0)</f>
        <v>566.14634146341461</v>
      </c>
      <c r="AG61" s="66">
        <f>IF(AG$3&gt;=10,IF('Flujo de caja'!AG$3&lt;=87,((Costeo!$G$51/113)*Ingresos2!AE158),0),0)</f>
        <v>754.86178861788619</v>
      </c>
      <c r="AH61" s="66">
        <f>IF(AH$3&gt;=10,IF('Flujo de caja'!AH$3&lt;=87,((Costeo!$G$51/113)*Ingresos2!AF158),0),0)</f>
        <v>566.14634146341461</v>
      </c>
      <c r="AI61" s="66">
        <f>IF(AI$3&gt;=10,IF('Flujo de caja'!AI$3&lt;=87,((Costeo!$G$51/113)*Ingresos2!AG158),0),0)</f>
        <v>566.14634146341461</v>
      </c>
      <c r="AJ61" s="66">
        <f>IF(AJ$3&gt;=10,IF('Flujo de caja'!AJ$3&lt;=87,((Costeo!$G$51/113)*Ingresos2!AH158),0),0)</f>
        <v>566.14634146341461</v>
      </c>
      <c r="AK61" s="66">
        <f>IF(AK$3&gt;=10,IF('Flujo de caja'!AK$3&lt;=87,((Costeo!$G$51/113)*Ingresos2!AI158),0),0)</f>
        <v>754.86178861788619</v>
      </c>
      <c r="AL61" s="66">
        <f>IF(AL$3&gt;=10,IF('Flujo de caja'!AL$3&lt;=87,((Costeo!$G$51/113)*Ingresos2!AJ158),0),0)</f>
        <v>566.14634146341461</v>
      </c>
      <c r="AM61" s="66">
        <f>IF(AM$3&gt;=10,IF('Flujo de caja'!AM$3&lt;=87,((Costeo!$G$51/113)*Ingresos2!AK158),0),0)</f>
        <v>566.14634146341461</v>
      </c>
      <c r="AN61" s="66">
        <f>IF(AN$3&gt;=10,IF('Flujo de caja'!AN$3&lt;=87,((Costeo!$G$51/113)*Ingresos2!AL158),0),0)</f>
        <v>754.86178861788619</v>
      </c>
      <c r="AO61" s="66">
        <f>IF(AO$3&gt;=10,IF('Flujo de caja'!AO$3&lt;=87,((Costeo!$G$51/113)*Ingresos2!AM158),0),0)</f>
        <v>566.14634146341461</v>
      </c>
      <c r="AP61" s="66">
        <f>IF(AP$3&gt;=10,IF('Flujo de caja'!AP$3&lt;=87,((Costeo!$G$51/113)*Ingresos2!AN158),0),0)</f>
        <v>566.14634146341461</v>
      </c>
      <c r="AQ61" s="66">
        <f>IF(AQ$3&gt;=10,IF('Flujo de caja'!AQ$3&lt;=87,((Costeo!$G$51/113)*Ingresos2!AO158),0),0)</f>
        <v>566.14634146341461</v>
      </c>
      <c r="AR61" s="66">
        <f>IF(AR$3&gt;=10,IF('Flujo de caja'!AR$3&lt;=87,((Costeo!$G$51/113)*Ingresos2!AP158),0),0)</f>
        <v>754.86178861788619</v>
      </c>
      <c r="AS61" s="66">
        <f>IF(AS$3&gt;=10,IF('Flujo de caja'!AS$3&lt;=87,((Costeo!$G$51/113)*Ingresos2!AQ158),0),0)</f>
        <v>566.14634146341461</v>
      </c>
      <c r="AT61" s="66">
        <f>IF(AT$3&gt;=10,IF('Flujo de caja'!AT$3&lt;=87,((Costeo!$G$51/113)*Ingresos2!AR158),0),0)</f>
        <v>566.14634146341461</v>
      </c>
      <c r="AU61" s="66">
        <f>IF(AU$3&gt;=10,IF('Flujo de caja'!AU$3&lt;=87,((Costeo!$G$51/113)*Ingresos2!AS158),0),0)</f>
        <v>566.14634146341461</v>
      </c>
      <c r="AV61" s="66">
        <f>IF(AV$3&gt;=10,IF('Flujo de caja'!AV$3&lt;=87,((Costeo!$G$51/113)*Ingresos2!AT158),0),0)</f>
        <v>566.14634146341461</v>
      </c>
      <c r="AW61" s="66">
        <f>IF(AW$3&gt;=10,IF('Flujo de caja'!AW$3&lt;=87,((Costeo!$G$51/113)*Ingresos2!AU158),0),0)</f>
        <v>566.14634146341461</v>
      </c>
      <c r="AX61" s="66">
        <f>IF(AX$3&gt;=10,IF('Flujo de caja'!AX$3&lt;=87,((Costeo!$G$51/113)*Ingresos2!AV158),0),0)</f>
        <v>566.14634146341461</v>
      </c>
      <c r="AY61" s="66">
        <f>IF(AY$3&gt;=10,IF('Flujo de caja'!AY$3&lt;=87,((Costeo!$G$51/113)*Ingresos2!AW158),0),0)</f>
        <v>566.14634146341461</v>
      </c>
      <c r="AZ61" s="66">
        <f>IF(AZ$3&gt;=10,IF('Flujo de caja'!AZ$3&lt;=87,((Costeo!$G$51/113)*Ingresos2!AX158),0),0)</f>
        <v>754.86178861788619</v>
      </c>
      <c r="BA61" s="66">
        <f>IF(BA$3&gt;=10,IF('Flujo de caja'!BA$3&lt;=87,((Costeo!$G$51/113)*Ingresos2!AY158),0),0)</f>
        <v>377.4308943089431</v>
      </c>
      <c r="BB61" s="66">
        <f>IF(BB$3&gt;=10,IF('Flujo de caja'!BB$3&lt;=87,((Costeo!$G$51/113)*Ingresos2!AZ158),0),0)</f>
        <v>0</v>
      </c>
      <c r="BC61" s="66">
        <f>IF(BC$3&gt;=10,IF('Flujo de caja'!BC$3&lt;=87,((Costeo!$G$51/113)*Ingresos2!BA158),0),0)</f>
        <v>0</v>
      </c>
      <c r="BD61" s="66">
        <f>IF(BD$3&gt;=10,IF('Flujo de caja'!BD$3&lt;=87,((Costeo!$G$51/113)*Ingresos2!BB158),0),0)</f>
        <v>0</v>
      </c>
      <c r="BE61" s="66">
        <f>IF(BE$3&gt;=10,IF('Flujo de caja'!BE$3&lt;=87,((Costeo!$G$51/113)*Ingresos2!BC158),0),0)</f>
        <v>0</v>
      </c>
      <c r="BF61" s="66">
        <f>IF(BF$3&gt;=10,IF('Flujo de caja'!BF$3&lt;=87,((Costeo!$G$51/113)*Ingresos2!BD158),0),0)</f>
        <v>0</v>
      </c>
      <c r="BG61" s="66">
        <f>IF(BG$3&gt;=10,IF('Flujo de caja'!BG$3&lt;=87,((Costeo!$G$51/113)*Ingresos2!BE158),0),0)</f>
        <v>0</v>
      </c>
      <c r="BH61" s="66">
        <f>IF(BH$3&gt;=10,IF('Flujo de caja'!BH$3&lt;=87,((Costeo!$G$51/113)*Ingresos2!BF158),0),0)</f>
        <v>0</v>
      </c>
      <c r="BI61" s="66">
        <f>IF(BI$3&gt;=10,IF('Flujo de caja'!BI$3&lt;=87,((Costeo!$G$51/113)*Ingresos2!BG158),0),0)</f>
        <v>0</v>
      </c>
      <c r="BJ61" s="66">
        <f>IF(BJ$3&gt;=10,IF('Flujo de caja'!BJ$3&lt;=87,((Costeo!$G$51/113)*Ingresos2!BH158),0),0)</f>
        <v>0</v>
      </c>
      <c r="BK61" s="66">
        <f>IF(BK$3&gt;=10,IF('Flujo de caja'!BK$3&lt;=87,((Costeo!$G$51/113)*Ingresos2!BI158),0),0)</f>
        <v>0</v>
      </c>
      <c r="BL61" s="66">
        <f>IF(BL$3&gt;=10,IF('Flujo de caja'!BL$3&lt;=87,((Costeo!$G$51/113)*Ingresos2!BJ158),0),0)</f>
        <v>0</v>
      </c>
      <c r="BM61" s="66">
        <f>IF(BM$3&gt;=10,IF('Flujo de caja'!BM$3&lt;=87,((Costeo!$G$51/113)*Ingresos2!BK158),0),0)</f>
        <v>0</v>
      </c>
      <c r="BN61" s="66">
        <f>IF(BN$3&gt;=10,IF('Flujo de caja'!BN$3&lt;=87,((Costeo!$G$51/113)*Ingresos2!BL158),0),0)</f>
        <v>0</v>
      </c>
      <c r="BO61" s="66">
        <f>IF(BO$3&gt;=10,IF('Flujo de caja'!BO$3&lt;=87,((Costeo!$G$51/113)*Ingresos2!BM158),0),0)</f>
        <v>0</v>
      </c>
      <c r="BP61" s="66">
        <f>IF(BP$3&gt;=10,IF('Flujo de caja'!BP$3&lt;=87,((Costeo!$G$51/113)*Ingresos2!BN158),0),0)</f>
        <v>0</v>
      </c>
      <c r="BQ61" s="66">
        <f>IF(BQ$3&gt;=10,IF('Flujo de caja'!BQ$3&lt;=87,((Costeo!$G$51/113)*Ingresos2!BO158),0),0)</f>
        <v>0</v>
      </c>
      <c r="BR61" s="66">
        <f>IF(BR$3&gt;=10,IF('Flujo de caja'!BR$3&lt;=87,((Costeo!$G$51/113)*Ingresos2!BP158),0),0)</f>
        <v>0</v>
      </c>
      <c r="BS61" s="66">
        <f>IF(BS$3&gt;=10,IF('Flujo de caja'!BS$3&lt;=87,((Costeo!$G$51/113)*Ingresos2!BQ158),0),0)</f>
        <v>0</v>
      </c>
      <c r="BT61" s="66">
        <f>IF(BT$3&gt;=10,IF('Flujo de caja'!BT$3&lt;=87,((Costeo!$G$51/113)*Ingresos2!BR158),0),0)</f>
        <v>0</v>
      </c>
      <c r="BU61" s="66">
        <f>IF(BU$3&gt;=10,IF('Flujo de caja'!BU$3&lt;=87,((Costeo!$G$51/113)*Ingresos2!BS158),0),0)</f>
        <v>0</v>
      </c>
      <c r="BV61" s="66">
        <f>IF(BV$3&gt;=10,IF('Flujo de caja'!BV$3&lt;=87,((Costeo!$G$51/113)*Ingresos2!BT158),0),0)</f>
        <v>0</v>
      </c>
      <c r="BW61" s="66">
        <f>IF(BW$3&gt;=10,IF('Flujo de caja'!BW$3&lt;=87,((Costeo!$G$51/113)*Ingresos2!BU158),0),0)</f>
        <v>0</v>
      </c>
      <c r="BX61" s="66">
        <f>IF(BX$3&gt;=10,IF('Flujo de caja'!BX$3&lt;=87,((Costeo!$G$51/113)*Ingresos2!BV158),0),0)</f>
        <v>0</v>
      </c>
      <c r="BY61" s="66">
        <f>IF(BY$3&gt;=10,IF('Flujo de caja'!BY$3&lt;=87,((Costeo!$G$51/113)*Ingresos2!BW158),0),0)</f>
        <v>0</v>
      </c>
      <c r="BZ61" s="66">
        <f>IF(BZ$3&gt;=10,IF('Flujo de caja'!BZ$3&lt;=87,((Costeo!$G$51/113)*Ingresos2!BX158),0),0)</f>
        <v>0</v>
      </c>
      <c r="CA61" s="66">
        <f>IF(CA$3&gt;=10,IF('Flujo de caja'!CA$3&lt;=87,((Costeo!$G$51/113)*Ingresos2!BY158),0),0)</f>
        <v>0</v>
      </c>
      <c r="CB61" s="66">
        <f>IF(CB$3&gt;=10,IF('Flujo de caja'!CB$3&lt;=87,((Costeo!$G$51/113)*Ingresos2!BZ158),0),0)</f>
        <v>0</v>
      </c>
      <c r="CC61" s="66">
        <f>IF(CC$3&gt;=10,IF('Flujo de caja'!CC$3&lt;=87,((Costeo!$G$51/113)*Ingresos2!CA158),0),0)</f>
        <v>0</v>
      </c>
      <c r="CD61" s="66">
        <f>IF(CD$3&gt;=10,IF('Flujo de caja'!CD$3&lt;=87,((Costeo!$G$51/113)*Ingresos2!CB158),0),0)</f>
        <v>0</v>
      </c>
      <c r="CE61" s="66">
        <f>IF(CE$3&gt;=10,IF('Flujo de caja'!CE$3&lt;=87,((Costeo!$G$51/113)*Ingresos2!CC158),0),0)</f>
        <v>0</v>
      </c>
      <c r="CF61" s="66">
        <f>IF(CF$3&gt;=10,IF('Flujo de caja'!CF$3&lt;=87,((Costeo!$G$51/113)*Ingresos2!CD158),0),0)</f>
        <v>0</v>
      </c>
      <c r="CG61" s="66">
        <f>IF(CG$3&gt;=10,IF('Flujo de caja'!CG$3&lt;=87,((Costeo!$G$51/113)*Ingresos2!CE158),0),0)</f>
        <v>0</v>
      </c>
      <c r="CH61" s="66">
        <f>IF(CH$3&gt;=10,IF('Flujo de caja'!CH$3&lt;=87,((Costeo!$G$51/113)*Ingresos2!CF158),0),0)</f>
        <v>0</v>
      </c>
      <c r="CI61" s="66">
        <f>IF(CI$3&gt;=10,IF('Flujo de caja'!CI$3&lt;=87,((Costeo!$G$51/113)*Ingresos2!CG158),0),0)</f>
        <v>0</v>
      </c>
      <c r="CJ61" s="66">
        <f>IF(CJ$3&gt;=10,IF('Flujo de caja'!CJ$3&lt;=87,((Costeo!$G$51/113)*Ingresos2!CH158),0),0)</f>
        <v>0</v>
      </c>
      <c r="CK61" s="66">
        <f>IF(CK$3&gt;=10,IF('Flujo de caja'!CK$3&lt;=87,((Costeo!$G$51/113)*Ingresos2!CI158),0),0)</f>
        <v>0</v>
      </c>
      <c r="CL61" s="66">
        <f>IF(CL$3&gt;=10,IF('Flujo de caja'!CL$3&lt;=87,((Costeo!$G$51/113)*Ingresos2!CJ158),0),0)</f>
        <v>0</v>
      </c>
    </row>
    <row r="62" spans="1:90" x14ac:dyDescent="0.3">
      <c r="A62" s="193" t="s">
        <v>641</v>
      </c>
      <c r="B62" s="6" t="s">
        <v>22</v>
      </c>
      <c r="C62" s="72">
        <f t="shared" si="28"/>
        <v>45000</v>
      </c>
      <c r="D62" s="66">
        <f>IF(D$3&gt;=4,IF('Flujo de caja'!D$3&lt;=4,Costeo!$G$74/1,0),0)</f>
        <v>0</v>
      </c>
      <c r="E62" s="66">
        <f>IF(E$3&gt;=4,IF('Flujo de caja'!E$3&lt;=4,Costeo!$G$74/1,0),0)</f>
        <v>0</v>
      </c>
      <c r="F62" s="66">
        <f>IF(F$3&gt;=4,IF('Flujo de caja'!F$3&lt;=4,Costeo!$G$74/1,0),0)</f>
        <v>0</v>
      </c>
      <c r="G62" s="66">
        <f>IF(G$3&gt;=4,IF('Flujo de caja'!G$3&lt;=4,Costeo!$G$74/1,0),0)</f>
        <v>45000</v>
      </c>
      <c r="H62" s="66">
        <f>IF(H$3&gt;=4,IF('Flujo de caja'!H$3&lt;=4,Costeo!$G$74/1,0),0)</f>
        <v>0</v>
      </c>
      <c r="I62" s="66">
        <f>IF(I$3&gt;=4,IF('Flujo de caja'!I$3&lt;=4,Costeo!$G$74/1,0),0)</f>
        <v>0</v>
      </c>
      <c r="J62" s="66">
        <f>IF(J$3&gt;=4,IF('Flujo de caja'!J$3&lt;=4,Costeo!$G$74/1,0),0)</f>
        <v>0</v>
      </c>
      <c r="K62" s="66">
        <f>IF(K$3&gt;=4,IF('Flujo de caja'!K$3&lt;=4,Costeo!$G$74/1,0),0)</f>
        <v>0</v>
      </c>
      <c r="L62" s="66">
        <f>IF(L$3&gt;=4,IF('Flujo de caja'!L$3&lt;=4,Costeo!$G$74/1,0),0)</f>
        <v>0</v>
      </c>
      <c r="M62" s="66">
        <f>IF(M$3&gt;=4,IF('Flujo de caja'!M$3&lt;=4,Costeo!$G$74/1,0),0)</f>
        <v>0</v>
      </c>
      <c r="N62" s="66">
        <f>IF(N$3&gt;=4,IF('Flujo de caja'!N$3&lt;=4,Costeo!$G$74/1,0),0)</f>
        <v>0</v>
      </c>
      <c r="O62" s="66">
        <f>IF(O$3&gt;=4,IF('Flujo de caja'!O$3&lt;=4,Costeo!$G$74/1,0),0)</f>
        <v>0</v>
      </c>
      <c r="P62" s="66">
        <f>IF(P$3&gt;=4,IF('Flujo de caja'!P$3&lt;=4,Costeo!$G$74/1,0),0)</f>
        <v>0</v>
      </c>
      <c r="Q62" s="66">
        <f>IF(Q$3&gt;=4,IF('Flujo de caja'!Q$3&lt;=4,Costeo!$G$74/1,0),0)</f>
        <v>0</v>
      </c>
      <c r="R62" s="66">
        <f>IF(R$3&gt;=4,IF('Flujo de caja'!R$3&lt;=4,Costeo!$G$74/1,0),0)</f>
        <v>0</v>
      </c>
      <c r="S62" s="66">
        <f>IF(S$3&gt;=4,IF('Flujo de caja'!S$3&lt;=4,Costeo!$G$74/1,0),0)</f>
        <v>0</v>
      </c>
      <c r="T62" s="66">
        <f>IF(T$3&gt;=4,IF('Flujo de caja'!T$3&lt;=4,Costeo!$G$74/1,0),0)</f>
        <v>0</v>
      </c>
      <c r="U62" s="66">
        <f>IF(U$3&gt;=4,IF('Flujo de caja'!U$3&lt;=4,Costeo!$G$74/1,0),0)</f>
        <v>0</v>
      </c>
      <c r="V62" s="66">
        <f>IF(V$3&gt;=4,IF('Flujo de caja'!V$3&lt;=4,Costeo!$G$74/1,0),0)</f>
        <v>0</v>
      </c>
      <c r="W62" s="66">
        <f>IF(W$3&gt;=4,IF('Flujo de caja'!W$3&lt;=4,Costeo!$G$74/1,0),0)</f>
        <v>0</v>
      </c>
      <c r="X62" s="66">
        <f>IF(X$3&gt;=4,IF('Flujo de caja'!X$3&lt;=4,Costeo!$G$74/1,0),0)</f>
        <v>0</v>
      </c>
      <c r="Y62" s="66">
        <f>IF(Y$3&gt;=4,IF('Flujo de caja'!Y$3&lt;=4,Costeo!$G$74/1,0),0)</f>
        <v>0</v>
      </c>
      <c r="Z62" s="66">
        <f>IF(Z$3&gt;=4,IF('Flujo de caja'!Z$3&lt;=4,Costeo!$G$74/1,0),0)</f>
        <v>0</v>
      </c>
      <c r="AA62" s="66">
        <f>IF(AA$3&gt;=4,IF('Flujo de caja'!AA$3&lt;=4,Costeo!$G$74/1,0),0)</f>
        <v>0</v>
      </c>
      <c r="AB62" s="66">
        <f>IF(AB$3&gt;=4,IF('Flujo de caja'!AB$3&lt;=4,Costeo!$G$74/1,0),0)</f>
        <v>0</v>
      </c>
      <c r="AC62" s="66">
        <f>IF(AC$3&gt;=4,IF('Flujo de caja'!AC$3&lt;=4,Costeo!$G$74/1,0),0)</f>
        <v>0</v>
      </c>
      <c r="AD62" s="66">
        <f>IF(AD$3&gt;=4,IF('Flujo de caja'!AD$3&lt;=4,Costeo!$G$74/1,0),0)</f>
        <v>0</v>
      </c>
      <c r="AE62" s="66">
        <f>IF(AE$3&gt;=4,IF('Flujo de caja'!AE$3&lt;=4,Costeo!$G$74/1,0),0)</f>
        <v>0</v>
      </c>
      <c r="AF62" s="66">
        <f>IF(AF$3&gt;=4,IF('Flujo de caja'!AF$3&lt;=4,Costeo!$G$74/1,0),0)</f>
        <v>0</v>
      </c>
      <c r="AG62" s="66">
        <f>IF(AG$3&gt;=4,IF('Flujo de caja'!AG$3&lt;=4,Costeo!$G$74/1,0),0)</f>
        <v>0</v>
      </c>
      <c r="AH62" s="66">
        <f>IF(AH$3&gt;=4,IF('Flujo de caja'!AH$3&lt;=4,Costeo!$G$74/1,0),0)</f>
        <v>0</v>
      </c>
      <c r="AI62" s="66">
        <f>IF(AI$3&gt;=4,IF('Flujo de caja'!AI$3&lt;=4,Costeo!$G$74/1,0),0)</f>
        <v>0</v>
      </c>
      <c r="AJ62" s="66">
        <f>IF(AJ$3&gt;=4,IF('Flujo de caja'!AJ$3&lt;=4,Costeo!$G$74/1,0),0)</f>
        <v>0</v>
      </c>
      <c r="AK62" s="66">
        <f>IF(AK$3&gt;=4,IF('Flujo de caja'!AK$3&lt;=4,Costeo!$G$74/1,0),0)</f>
        <v>0</v>
      </c>
      <c r="AL62" s="66">
        <f>IF(AL$3&gt;=4,IF('Flujo de caja'!AL$3&lt;=4,Costeo!$G$74/1,0),0)</f>
        <v>0</v>
      </c>
      <c r="AM62" s="66">
        <f>IF(AM$3&gt;=4,IF('Flujo de caja'!AM$3&lt;=4,Costeo!$G$74/1,0),0)</f>
        <v>0</v>
      </c>
      <c r="AN62" s="66">
        <f>IF(AN$3&gt;=4,IF('Flujo de caja'!AN$3&lt;=4,Costeo!$G$74/1,0),0)</f>
        <v>0</v>
      </c>
      <c r="AO62" s="66">
        <f>IF(AO$3&gt;=4,IF('Flujo de caja'!AO$3&lt;=4,Costeo!$G$74/1,0),0)</f>
        <v>0</v>
      </c>
      <c r="AP62" s="66">
        <f>IF(AP$3&gt;=4,IF('Flujo de caja'!AP$3&lt;=4,Costeo!$G$74/1,0),0)</f>
        <v>0</v>
      </c>
      <c r="AQ62" s="66">
        <f>IF(AQ$3&gt;=4,IF('Flujo de caja'!AQ$3&lt;=4,Costeo!$G$74/1,0),0)</f>
        <v>0</v>
      </c>
      <c r="AR62" s="66">
        <f>IF(AR$3&gt;=4,IF('Flujo de caja'!AR$3&lt;=4,Costeo!$G$74/1,0),0)</f>
        <v>0</v>
      </c>
      <c r="AS62" s="66">
        <f>IF(AS$3&gt;=4,IF('Flujo de caja'!AS$3&lt;=4,Costeo!$G$74/1,0),0)</f>
        <v>0</v>
      </c>
      <c r="AT62" s="66">
        <f>IF(AT$3&gt;=4,IF('Flujo de caja'!AT$3&lt;=4,Costeo!$G$74/1,0),0)</f>
        <v>0</v>
      </c>
      <c r="AU62" s="66">
        <f>IF(AU$3&gt;=4,IF('Flujo de caja'!AU$3&lt;=4,Costeo!$G$74/1,0),0)</f>
        <v>0</v>
      </c>
      <c r="AV62" s="66">
        <f>IF(AV$3&gt;=4,IF('Flujo de caja'!AV$3&lt;=4,Costeo!$G$74/1,0),0)</f>
        <v>0</v>
      </c>
      <c r="AW62" s="66">
        <f>IF(AW$3&gt;=4,IF('Flujo de caja'!AW$3&lt;=4,Costeo!$G$74/1,0),0)</f>
        <v>0</v>
      </c>
      <c r="AX62" s="66">
        <f>IF(AX$3&gt;=4,IF('Flujo de caja'!AX$3&lt;=4,Costeo!$G$74/1,0),0)</f>
        <v>0</v>
      </c>
      <c r="AY62" s="66">
        <f>IF(AY$3&gt;=4,IF('Flujo de caja'!AY$3&lt;=4,Costeo!$G$74/1,0),0)</f>
        <v>0</v>
      </c>
      <c r="AZ62" s="66">
        <f>IF(AZ$3&gt;=4,IF('Flujo de caja'!AZ$3&lt;=4,Costeo!$G$74/1,0),0)</f>
        <v>0</v>
      </c>
      <c r="BA62" s="66">
        <f>IF(BA$3&gt;=4,IF('Flujo de caja'!BA$3&lt;=4,Costeo!$G$74/1,0),0)</f>
        <v>0</v>
      </c>
      <c r="BB62" s="66">
        <f>IF(BB$3&gt;=4,IF('Flujo de caja'!BB$3&lt;=4,Costeo!$G$74/1,0),0)</f>
        <v>0</v>
      </c>
      <c r="BC62" s="66">
        <f>IF(BC$3&gt;=4,IF('Flujo de caja'!BC$3&lt;=4,Costeo!$G$74/1,0),0)</f>
        <v>0</v>
      </c>
      <c r="BD62" s="66">
        <f>IF(BD$3&gt;=4,IF('Flujo de caja'!BD$3&lt;=4,Costeo!$G$74/1,0),0)</f>
        <v>0</v>
      </c>
      <c r="BE62" s="66">
        <f>IF(BE$3&gt;=4,IF('Flujo de caja'!BE$3&lt;=4,Costeo!$G$74/1,0),0)</f>
        <v>0</v>
      </c>
      <c r="BF62" s="66">
        <f>IF(BF$3&gt;=4,IF('Flujo de caja'!BF$3&lt;=4,Costeo!$G$74/1,0),0)</f>
        <v>0</v>
      </c>
      <c r="BG62" s="66">
        <f>IF(BG$3&gt;=4,IF('Flujo de caja'!BG$3&lt;=4,Costeo!$G$74/1,0),0)</f>
        <v>0</v>
      </c>
      <c r="BH62" s="66">
        <f>IF(BH$3&gt;=4,IF('Flujo de caja'!BH$3&lt;=4,Costeo!$G$74/1,0),0)</f>
        <v>0</v>
      </c>
      <c r="BI62" s="66">
        <f>IF(BI$3&gt;=4,IF('Flujo de caja'!BI$3&lt;=4,Costeo!$G$74/1,0),0)</f>
        <v>0</v>
      </c>
      <c r="BJ62" s="66">
        <f>IF(BJ$3&gt;=4,IF('Flujo de caja'!BJ$3&lt;=4,Costeo!$G$74/1,0),0)</f>
        <v>0</v>
      </c>
      <c r="BK62" s="66">
        <f>IF(BK$3&gt;=4,IF('Flujo de caja'!BK$3&lt;=4,Costeo!$G$74/1,0),0)</f>
        <v>0</v>
      </c>
      <c r="BL62" s="66">
        <f>IF(BL$3&gt;=4,IF('Flujo de caja'!BL$3&lt;=4,Costeo!$G$74/1,0),0)</f>
        <v>0</v>
      </c>
      <c r="BM62" s="66">
        <f>IF(BM$3&gt;=4,IF('Flujo de caja'!BM$3&lt;=4,Costeo!$G$74/1,0),0)</f>
        <v>0</v>
      </c>
      <c r="BN62" s="66">
        <f>IF(BN$3&gt;=4,IF('Flujo de caja'!BN$3&lt;=4,Costeo!$G$74/1,0),0)</f>
        <v>0</v>
      </c>
      <c r="BO62" s="66">
        <f>IF(BO$3&gt;=4,IF('Flujo de caja'!BO$3&lt;=4,Costeo!$G$74/1,0),0)</f>
        <v>0</v>
      </c>
      <c r="BP62" s="66">
        <f>IF(BP$3&gt;=4,IF('Flujo de caja'!BP$3&lt;=4,Costeo!$G$74/1,0),0)</f>
        <v>0</v>
      </c>
      <c r="BQ62" s="66">
        <f>IF(BQ$3&gt;=4,IF('Flujo de caja'!BQ$3&lt;=4,Costeo!$G$74/1,0),0)</f>
        <v>0</v>
      </c>
      <c r="BR62" s="66">
        <f>IF(BR$3&gt;=4,IF('Flujo de caja'!BR$3&lt;=4,Costeo!$G$74/1,0),0)</f>
        <v>0</v>
      </c>
      <c r="BS62" s="66">
        <f>IF(BS$3&gt;=4,IF('Flujo de caja'!BS$3&lt;=4,Costeo!$G$74/1,0),0)</f>
        <v>0</v>
      </c>
      <c r="BT62" s="66">
        <f>IF(BT$3&gt;=4,IF('Flujo de caja'!BT$3&lt;=4,Costeo!$G$74/1,0),0)</f>
        <v>0</v>
      </c>
      <c r="BU62" s="66">
        <f>IF(BU$3&gt;=4,IF('Flujo de caja'!BU$3&lt;=4,Costeo!$G$74/1,0),0)</f>
        <v>0</v>
      </c>
      <c r="BV62" s="66">
        <f>IF(BV$3&gt;=4,IF('Flujo de caja'!BV$3&lt;=4,Costeo!$G$74/1,0),0)</f>
        <v>0</v>
      </c>
      <c r="BW62" s="66">
        <f>IF(BW$3&gt;=4,IF('Flujo de caja'!BW$3&lt;=4,Costeo!$G$74/1,0),0)</f>
        <v>0</v>
      </c>
      <c r="BX62" s="66">
        <f>IF(BX$3&gt;=4,IF('Flujo de caja'!BX$3&lt;=4,Costeo!$G$74/1,0),0)</f>
        <v>0</v>
      </c>
      <c r="BY62" s="66">
        <f>IF(BY$3&gt;=4,IF('Flujo de caja'!BY$3&lt;=4,Costeo!$G$74/1,0),0)</f>
        <v>0</v>
      </c>
      <c r="BZ62" s="66">
        <f>IF(BZ$3&gt;=4,IF('Flujo de caja'!BZ$3&lt;=4,Costeo!$G$74/1,0),0)</f>
        <v>0</v>
      </c>
      <c r="CA62" s="66">
        <f>IF(CA$3&gt;=4,IF('Flujo de caja'!CA$3&lt;=4,Costeo!$G$74/1,0),0)</f>
        <v>0</v>
      </c>
      <c r="CB62" s="66">
        <f>IF(CB$3&gt;=4,IF('Flujo de caja'!CB$3&lt;=4,Costeo!$G$74/1,0),0)</f>
        <v>0</v>
      </c>
      <c r="CC62" s="66">
        <f>IF(CC$3&gt;=4,IF('Flujo de caja'!CC$3&lt;=4,Costeo!$G$74/1,0),0)</f>
        <v>0</v>
      </c>
      <c r="CD62" s="66">
        <f>IF(CD$3&gt;=4,IF('Flujo de caja'!CD$3&lt;=4,Costeo!$G$74/1,0),0)</f>
        <v>0</v>
      </c>
      <c r="CE62" s="66">
        <f>IF(CE$3&gt;=4,IF('Flujo de caja'!CE$3&lt;=4,Costeo!$G$74/1,0),0)</f>
        <v>0</v>
      </c>
      <c r="CF62" s="66">
        <f>IF(CF$3&gt;=4,IF('Flujo de caja'!CF$3&lt;=4,Costeo!$G$74/1,0),0)</f>
        <v>0</v>
      </c>
      <c r="CG62" s="66">
        <f>IF(CG$3&gt;=4,IF('Flujo de caja'!CG$3&lt;=4,Costeo!$G$74/1,0),0)</f>
        <v>0</v>
      </c>
      <c r="CH62" s="66">
        <f>IF(CH$3&gt;=4,IF('Flujo de caja'!CH$3&lt;=4,Costeo!$G$74/1,0),0)</f>
        <v>0</v>
      </c>
      <c r="CI62" s="66">
        <f>IF(CI$3&gt;=4,IF('Flujo de caja'!CI$3&lt;=4,Costeo!$G$74/1,0),0)</f>
        <v>0</v>
      </c>
      <c r="CJ62" s="66">
        <f>IF(CJ$3&gt;=4,IF('Flujo de caja'!CJ$3&lt;=4,Costeo!$G$74/1,0),0)</f>
        <v>0</v>
      </c>
      <c r="CK62" s="66">
        <f>IF(CK$3&gt;=4,IF('Flujo de caja'!CK$3&lt;=4,Costeo!$G$74/1,0),0)</f>
        <v>0</v>
      </c>
      <c r="CL62" s="66">
        <f>IF(CL$3&gt;=4,IF('Flujo de caja'!CL$3&lt;=4,Costeo!$G$74/1,0),0)</f>
        <v>0</v>
      </c>
    </row>
    <row r="63" spans="1:90" x14ac:dyDescent="0.3">
      <c r="A63" s="193" t="s">
        <v>642</v>
      </c>
      <c r="B63" s="6" t="s">
        <v>22</v>
      </c>
      <c r="C63" s="72">
        <f t="shared" si="28"/>
        <v>20000</v>
      </c>
      <c r="D63" s="66">
        <f>IF(D$3&gt;=4,IF('Flujo de caja'!D$3&lt;=4,Costeo!$G$75/1,0),0)</f>
        <v>0</v>
      </c>
      <c r="E63" s="66">
        <f>IF(E$3&gt;=4,IF('Flujo de caja'!E$3&lt;=4,Costeo!$G$75/1,0),0)</f>
        <v>0</v>
      </c>
      <c r="F63" s="66">
        <f>IF(F$3&gt;=4,IF('Flujo de caja'!F$3&lt;=4,Costeo!$G$75/1,0),0)</f>
        <v>0</v>
      </c>
      <c r="G63" s="66">
        <f>IF(G$3&gt;=4,IF('Flujo de caja'!G$3&lt;=4,Costeo!$G$75/1,0),0)</f>
        <v>20000</v>
      </c>
      <c r="H63" s="66">
        <f>IF(H$3&gt;=4,IF('Flujo de caja'!H$3&lt;=4,Costeo!$G$75/1,0),0)</f>
        <v>0</v>
      </c>
      <c r="I63" s="66">
        <f>IF(I$3&gt;=4,IF('Flujo de caja'!I$3&lt;=4,Costeo!$G$75/1,0),0)</f>
        <v>0</v>
      </c>
      <c r="J63" s="66">
        <f>IF(J$3&gt;=4,IF('Flujo de caja'!J$3&lt;=4,Costeo!$G$75/1,0),0)</f>
        <v>0</v>
      </c>
      <c r="K63" s="66">
        <f>IF(K$3&gt;=4,IF('Flujo de caja'!K$3&lt;=4,Costeo!$G$75/1,0),0)</f>
        <v>0</v>
      </c>
      <c r="L63" s="66">
        <f>IF(L$3&gt;=4,IF('Flujo de caja'!L$3&lt;=4,Costeo!$G$75/1,0),0)</f>
        <v>0</v>
      </c>
      <c r="M63" s="66">
        <f>IF(M$3&gt;=4,IF('Flujo de caja'!M$3&lt;=4,Costeo!$G$75/1,0),0)</f>
        <v>0</v>
      </c>
      <c r="N63" s="66">
        <f>IF(N$3&gt;=4,IF('Flujo de caja'!N$3&lt;=4,Costeo!$G$75/1,0),0)</f>
        <v>0</v>
      </c>
      <c r="O63" s="66">
        <f>IF(O$3&gt;=4,IF('Flujo de caja'!O$3&lt;=4,Costeo!$G$75/1,0),0)</f>
        <v>0</v>
      </c>
      <c r="P63" s="66">
        <f>IF(P$3&gt;=4,IF('Flujo de caja'!P$3&lt;=4,Costeo!$G$75/1,0),0)</f>
        <v>0</v>
      </c>
      <c r="Q63" s="66">
        <f>IF(Q$3&gt;=4,IF('Flujo de caja'!Q$3&lt;=4,Costeo!$G$75/1,0),0)</f>
        <v>0</v>
      </c>
      <c r="R63" s="66">
        <f>IF(R$3&gt;=4,IF('Flujo de caja'!R$3&lt;=4,Costeo!$G$75/1,0),0)</f>
        <v>0</v>
      </c>
      <c r="S63" s="66">
        <f>IF(S$3&gt;=4,IF('Flujo de caja'!S$3&lt;=4,Costeo!$G$75/1,0),0)</f>
        <v>0</v>
      </c>
      <c r="T63" s="66">
        <f>IF(T$3&gt;=4,IF('Flujo de caja'!T$3&lt;=4,Costeo!$G$75/1,0),0)</f>
        <v>0</v>
      </c>
      <c r="U63" s="66">
        <f>IF(U$3&gt;=4,IF('Flujo de caja'!U$3&lt;=4,Costeo!$G$75/1,0),0)</f>
        <v>0</v>
      </c>
      <c r="V63" s="66">
        <f>IF(V$3&gt;=4,IF('Flujo de caja'!V$3&lt;=4,Costeo!$G$75/1,0),0)</f>
        <v>0</v>
      </c>
      <c r="W63" s="66">
        <f>IF(W$3&gt;=4,IF('Flujo de caja'!W$3&lt;=4,Costeo!$G$75/1,0),0)</f>
        <v>0</v>
      </c>
      <c r="X63" s="66">
        <f>IF(X$3&gt;=4,IF('Flujo de caja'!X$3&lt;=4,Costeo!$G$75/1,0),0)</f>
        <v>0</v>
      </c>
      <c r="Y63" s="66">
        <f>IF(Y$3&gt;=4,IF('Flujo de caja'!Y$3&lt;=4,Costeo!$G$75/1,0),0)</f>
        <v>0</v>
      </c>
      <c r="Z63" s="66">
        <f>IF(Z$3&gt;=4,IF('Flujo de caja'!Z$3&lt;=4,Costeo!$G$75/1,0),0)</f>
        <v>0</v>
      </c>
      <c r="AA63" s="66">
        <f>IF(AA$3&gt;=4,IF('Flujo de caja'!AA$3&lt;=4,Costeo!$G$75/1,0),0)</f>
        <v>0</v>
      </c>
      <c r="AB63" s="66">
        <f>IF(AB$3&gt;=4,IF('Flujo de caja'!AB$3&lt;=4,Costeo!$G$75/1,0),0)</f>
        <v>0</v>
      </c>
      <c r="AC63" s="66">
        <f>IF(AC$3&gt;=4,IF('Flujo de caja'!AC$3&lt;=4,Costeo!$G$75/1,0),0)</f>
        <v>0</v>
      </c>
      <c r="AD63" s="66">
        <f>IF(AD$3&gt;=4,IF('Flujo de caja'!AD$3&lt;=4,Costeo!$G$75/1,0),0)</f>
        <v>0</v>
      </c>
      <c r="AE63" s="66">
        <f>IF(AE$3&gt;=4,IF('Flujo de caja'!AE$3&lt;=4,Costeo!$G$75/1,0),0)</f>
        <v>0</v>
      </c>
      <c r="AF63" s="66">
        <f>IF(AF$3&gt;=4,IF('Flujo de caja'!AF$3&lt;=4,Costeo!$G$75/1,0),0)</f>
        <v>0</v>
      </c>
      <c r="AG63" s="66">
        <f>IF(AG$3&gt;=4,IF('Flujo de caja'!AG$3&lt;=4,Costeo!$G$75/1,0),0)</f>
        <v>0</v>
      </c>
      <c r="AH63" s="66">
        <f>IF(AH$3&gt;=4,IF('Flujo de caja'!AH$3&lt;=4,Costeo!$G$75/1,0),0)</f>
        <v>0</v>
      </c>
      <c r="AI63" s="66">
        <f>IF(AI$3&gt;=4,IF('Flujo de caja'!AI$3&lt;=4,Costeo!$G$75/1,0),0)</f>
        <v>0</v>
      </c>
      <c r="AJ63" s="66">
        <f>IF(AJ$3&gt;=4,IF('Flujo de caja'!AJ$3&lt;=4,Costeo!$G$75/1,0),0)</f>
        <v>0</v>
      </c>
      <c r="AK63" s="66">
        <f>IF(AK$3&gt;=4,IF('Flujo de caja'!AK$3&lt;=4,Costeo!$G$75/1,0),0)</f>
        <v>0</v>
      </c>
      <c r="AL63" s="66">
        <f>IF(AL$3&gt;=4,IF('Flujo de caja'!AL$3&lt;=4,Costeo!$G$75/1,0),0)</f>
        <v>0</v>
      </c>
      <c r="AM63" s="66">
        <f>IF(AM$3&gt;=4,IF('Flujo de caja'!AM$3&lt;=4,Costeo!$G$75/1,0),0)</f>
        <v>0</v>
      </c>
      <c r="AN63" s="66">
        <f>IF(AN$3&gt;=4,IF('Flujo de caja'!AN$3&lt;=4,Costeo!$G$75/1,0),0)</f>
        <v>0</v>
      </c>
      <c r="AO63" s="66">
        <f>IF(AO$3&gt;=4,IF('Flujo de caja'!AO$3&lt;=4,Costeo!$G$75/1,0),0)</f>
        <v>0</v>
      </c>
      <c r="AP63" s="66">
        <f>IF(AP$3&gt;=4,IF('Flujo de caja'!AP$3&lt;=4,Costeo!$G$75/1,0),0)</f>
        <v>0</v>
      </c>
      <c r="AQ63" s="66">
        <f>IF(AQ$3&gt;=4,IF('Flujo de caja'!AQ$3&lt;=4,Costeo!$G$75/1,0),0)</f>
        <v>0</v>
      </c>
      <c r="AR63" s="66">
        <f>IF(AR$3&gt;=4,IF('Flujo de caja'!AR$3&lt;=4,Costeo!$G$75/1,0),0)</f>
        <v>0</v>
      </c>
      <c r="AS63" s="66">
        <f>IF(AS$3&gt;=4,IF('Flujo de caja'!AS$3&lt;=4,Costeo!$G$75/1,0),0)</f>
        <v>0</v>
      </c>
      <c r="AT63" s="66">
        <f>IF(AT$3&gt;=4,IF('Flujo de caja'!AT$3&lt;=4,Costeo!$G$75/1,0),0)</f>
        <v>0</v>
      </c>
      <c r="AU63" s="66">
        <f>IF(AU$3&gt;=4,IF('Flujo de caja'!AU$3&lt;=4,Costeo!$G$75/1,0),0)</f>
        <v>0</v>
      </c>
      <c r="AV63" s="66">
        <f>IF(AV$3&gt;=4,IF('Flujo de caja'!AV$3&lt;=4,Costeo!$G$75/1,0),0)</f>
        <v>0</v>
      </c>
      <c r="AW63" s="66">
        <f>IF(AW$3&gt;=4,IF('Flujo de caja'!AW$3&lt;=4,Costeo!$G$75/1,0),0)</f>
        <v>0</v>
      </c>
      <c r="AX63" s="66">
        <f>IF(AX$3&gt;=4,IF('Flujo de caja'!AX$3&lt;=4,Costeo!$G$75/1,0),0)</f>
        <v>0</v>
      </c>
      <c r="AY63" s="66">
        <f>IF(AY$3&gt;=4,IF('Flujo de caja'!AY$3&lt;=4,Costeo!$G$75/1,0),0)</f>
        <v>0</v>
      </c>
      <c r="AZ63" s="66">
        <f>IF(AZ$3&gt;=4,IF('Flujo de caja'!AZ$3&lt;=4,Costeo!$G$75/1,0),0)</f>
        <v>0</v>
      </c>
      <c r="BA63" s="66">
        <f>IF(BA$3&gt;=4,IF('Flujo de caja'!BA$3&lt;=4,Costeo!$G$75/1,0),0)</f>
        <v>0</v>
      </c>
      <c r="BB63" s="66">
        <f>IF(BB$3&gt;=4,IF('Flujo de caja'!BB$3&lt;=4,Costeo!$G$75/1,0),0)</f>
        <v>0</v>
      </c>
      <c r="BC63" s="66">
        <f>IF(BC$3&gt;=4,IF('Flujo de caja'!BC$3&lt;=4,Costeo!$G$75/1,0),0)</f>
        <v>0</v>
      </c>
      <c r="BD63" s="66">
        <f>IF(BD$3&gt;=4,IF('Flujo de caja'!BD$3&lt;=4,Costeo!$G$75/1,0),0)</f>
        <v>0</v>
      </c>
      <c r="BE63" s="66">
        <f>IF(BE$3&gt;=4,IF('Flujo de caja'!BE$3&lt;=4,Costeo!$G$75/1,0),0)</f>
        <v>0</v>
      </c>
      <c r="BF63" s="66">
        <f>IF(BF$3&gt;=4,IF('Flujo de caja'!BF$3&lt;=4,Costeo!$G$75/1,0),0)</f>
        <v>0</v>
      </c>
      <c r="BG63" s="66">
        <f>IF(BG$3&gt;=4,IF('Flujo de caja'!BG$3&lt;=4,Costeo!$G$75/1,0),0)</f>
        <v>0</v>
      </c>
      <c r="BH63" s="66">
        <f>IF(BH$3&gt;=4,IF('Flujo de caja'!BH$3&lt;=4,Costeo!$G$75/1,0),0)</f>
        <v>0</v>
      </c>
      <c r="BI63" s="66">
        <f>IF(BI$3&gt;=4,IF('Flujo de caja'!BI$3&lt;=4,Costeo!$G$75/1,0),0)</f>
        <v>0</v>
      </c>
      <c r="BJ63" s="66">
        <f>IF(BJ$3&gt;=4,IF('Flujo de caja'!BJ$3&lt;=4,Costeo!$G$75/1,0),0)</f>
        <v>0</v>
      </c>
      <c r="BK63" s="66">
        <f>IF(BK$3&gt;=4,IF('Flujo de caja'!BK$3&lt;=4,Costeo!$G$75/1,0),0)</f>
        <v>0</v>
      </c>
      <c r="BL63" s="66">
        <f>IF(BL$3&gt;=4,IF('Flujo de caja'!BL$3&lt;=4,Costeo!$G$75/1,0),0)</f>
        <v>0</v>
      </c>
      <c r="BM63" s="66">
        <f>IF(BM$3&gt;=4,IF('Flujo de caja'!BM$3&lt;=4,Costeo!$G$75/1,0),0)</f>
        <v>0</v>
      </c>
      <c r="BN63" s="66">
        <f>IF(BN$3&gt;=4,IF('Flujo de caja'!BN$3&lt;=4,Costeo!$G$75/1,0),0)</f>
        <v>0</v>
      </c>
      <c r="BO63" s="66">
        <f>IF(BO$3&gt;=4,IF('Flujo de caja'!BO$3&lt;=4,Costeo!$G$75/1,0),0)</f>
        <v>0</v>
      </c>
      <c r="BP63" s="66">
        <f>IF(BP$3&gt;=4,IF('Flujo de caja'!BP$3&lt;=4,Costeo!$G$75/1,0),0)</f>
        <v>0</v>
      </c>
      <c r="BQ63" s="66">
        <f>IF(BQ$3&gt;=4,IF('Flujo de caja'!BQ$3&lt;=4,Costeo!$G$75/1,0),0)</f>
        <v>0</v>
      </c>
      <c r="BR63" s="66">
        <f>IF(BR$3&gt;=4,IF('Flujo de caja'!BR$3&lt;=4,Costeo!$G$75/1,0),0)</f>
        <v>0</v>
      </c>
      <c r="BS63" s="66">
        <f>IF(BS$3&gt;=4,IF('Flujo de caja'!BS$3&lt;=4,Costeo!$G$75/1,0),0)</f>
        <v>0</v>
      </c>
      <c r="BT63" s="66">
        <f>IF(BT$3&gt;=4,IF('Flujo de caja'!BT$3&lt;=4,Costeo!$G$75/1,0),0)</f>
        <v>0</v>
      </c>
      <c r="BU63" s="66">
        <f>IF(BU$3&gt;=4,IF('Flujo de caja'!BU$3&lt;=4,Costeo!$G$75/1,0),0)</f>
        <v>0</v>
      </c>
      <c r="BV63" s="66">
        <f>IF(BV$3&gt;=4,IF('Flujo de caja'!BV$3&lt;=4,Costeo!$G$75/1,0),0)</f>
        <v>0</v>
      </c>
      <c r="BW63" s="66">
        <f>IF(BW$3&gt;=4,IF('Flujo de caja'!BW$3&lt;=4,Costeo!$G$75/1,0),0)</f>
        <v>0</v>
      </c>
      <c r="BX63" s="66">
        <f>IF(BX$3&gt;=4,IF('Flujo de caja'!BX$3&lt;=4,Costeo!$G$75/1,0),0)</f>
        <v>0</v>
      </c>
      <c r="BY63" s="66">
        <f>IF(BY$3&gt;=4,IF('Flujo de caja'!BY$3&lt;=4,Costeo!$G$75/1,0),0)</f>
        <v>0</v>
      </c>
      <c r="BZ63" s="66">
        <f>IF(BZ$3&gt;=4,IF('Flujo de caja'!BZ$3&lt;=4,Costeo!$G$75/1,0),0)</f>
        <v>0</v>
      </c>
      <c r="CA63" s="66">
        <f>IF(CA$3&gt;=4,IF('Flujo de caja'!CA$3&lt;=4,Costeo!$G$75/1,0),0)</f>
        <v>0</v>
      </c>
      <c r="CB63" s="66">
        <f>IF(CB$3&gt;=4,IF('Flujo de caja'!CB$3&lt;=4,Costeo!$G$75/1,0),0)</f>
        <v>0</v>
      </c>
      <c r="CC63" s="66">
        <f>IF(CC$3&gt;=4,IF('Flujo de caja'!CC$3&lt;=4,Costeo!$G$75/1,0),0)</f>
        <v>0</v>
      </c>
      <c r="CD63" s="66">
        <f>IF(CD$3&gt;=4,IF('Flujo de caja'!CD$3&lt;=4,Costeo!$G$75/1,0),0)</f>
        <v>0</v>
      </c>
      <c r="CE63" s="66">
        <f>IF(CE$3&gt;=4,IF('Flujo de caja'!CE$3&lt;=4,Costeo!$G$75/1,0),0)</f>
        <v>0</v>
      </c>
      <c r="CF63" s="66">
        <f>IF(CF$3&gt;=4,IF('Flujo de caja'!CF$3&lt;=4,Costeo!$G$75/1,0),0)</f>
        <v>0</v>
      </c>
      <c r="CG63" s="66">
        <f>IF(CG$3&gt;=4,IF('Flujo de caja'!CG$3&lt;=4,Costeo!$G$75/1,0),0)</f>
        <v>0</v>
      </c>
      <c r="CH63" s="66">
        <f>IF(CH$3&gt;=4,IF('Flujo de caja'!CH$3&lt;=4,Costeo!$G$75/1,0),0)</f>
        <v>0</v>
      </c>
      <c r="CI63" s="66">
        <f>IF(CI$3&gt;=4,IF('Flujo de caja'!CI$3&lt;=4,Costeo!$G$75/1,0),0)</f>
        <v>0</v>
      </c>
      <c r="CJ63" s="66">
        <f>IF(CJ$3&gt;=4,IF('Flujo de caja'!CJ$3&lt;=4,Costeo!$G$75/1,0),0)</f>
        <v>0</v>
      </c>
      <c r="CK63" s="66">
        <f>IF(CK$3&gt;=4,IF('Flujo de caja'!CK$3&lt;=4,Costeo!$G$75/1,0),0)</f>
        <v>0</v>
      </c>
      <c r="CL63" s="66">
        <f>IF(CL$3&gt;=4,IF('Flujo de caja'!CL$3&lt;=4,Costeo!$G$75/1,0),0)</f>
        <v>0</v>
      </c>
    </row>
    <row r="64" spans="1:90" x14ac:dyDescent="0.3">
      <c r="A64" s="193" t="s">
        <v>643</v>
      </c>
      <c r="B64" s="6" t="s">
        <v>22</v>
      </c>
      <c r="C64" s="72">
        <f t="shared" si="28"/>
        <v>0</v>
      </c>
      <c r="D64" s="66">
        <f>IF(D$3&gt;=12,IF('Flujo de caja'!D$3&lt;=12,Costeo!$G$52/1,0),0)</f>
        <v>0</v>
      </c>
      <c r="E64" s="66">
        <f>IF(E$3&gt;=12,IF('Flujo de caja'!E$3&lt;=12,Costeo!$G$52/1,0),0)</f>
        <v>0</v>
      </c>
      <c r="F64" s="66">
        <f>IF(F$3&gt;=12,IF('Flujo de caja'!F$3&lt;=12,Costeo!$G$52/1,0),0)</f>
        <v>0</v>
      </c>
      <c r="G64" s="66">
        <f>IF(G$3&gt;=12,IF('Flujo de caja'!G$3&lt;=12,Costeo!$G$52/1,0),0)</f>
        <v>0</v>
      </c>
      <c r="H64" s="66">
        <f>IF(H$3&gt;=12,IF('Flujo de caja'!H$3&lt;=12,Costeo!$G$52/1,0),0)</f>
        <v>0</v>
      </c>
      <c r="I64" s="66">
        <f>IF(I$3&gt;=12,IF('Flujo de caja'!I$3&lt;=12,Costeo!$G$52/1,0),0)</f>
        <v>0</v>
      </c>
      <c r="J64" s="66">
        <f>IF(J$3&gt;=12,IF('Flujo de caja'!J$3&lt;=12,Costeo!$G$52/1,0),0)</f>
        <v>0</v>
      </c>
      <c r="K64" s="66">
        <f>IF(K$3&gt;=12,IF('Flujo de caja'!K$3&lt;=12,Costeo!$G$52/1,0),0)</f>
        <v>0</v>
      </c>
      <c r="L64" s="66">
        <f>IF(L$3&gt;=12,IF('Flujo de caja'!L$3&lt;=12,Costeo!$G$52/1,0),0)</f>
        <v>0</v>
      </c>
      <c r="M64" s="66">
        <f>IF(M$3&gt;=12,IF('Flujo de caja'!M$3&lt;=12,Costeo!$G$52/1,0),0)</f>
        <v>0</v>
      </c>
      <c r="N64" s="66">
        <f>IF(N$3&gt;=12,IF('Flujo de caja'!N$3&lt;=12,Costeo!$G$52/1,0),0)</f>
        <v>0</v>
      </c>
      <c r="O64" s="66">
        <f>IF(O$3&gt;=12,IF('Flujo de caja'!O$3&lt;=12,Costeo!$G$52/1,0),0)</f>
        <v>0</v>
      </c>
      <c r="P64" s="66">
        <f>IF(P$3&gt;=12,IF('Flujo de caja'!P$3&lt;=12,Costeo!$G$52/1,0),0)</f>
        <v>0</v>
      </c>
      <c r="Q64" s="66">
        <f>IF(Q$3&gt;=12,IF('Flujo de caja'!Q$3&lt;=12,Costeo!$G$52/1,0),0)</f>
        <v>0</v>
      </c>
      <c r="R64" s="66">
        <f>IF(R$3&gt;=12,IF('Flujo de caja'!R$3&lt;=12,Costeo!$G$52/1,0),0)</f>
        <v>0</v>
      </c>
      <c r="S64" s="66">
        <f>IF(S$3&gt;=12,IF('Flujo de caja'!S$3&lt;=12,Costeo!$G$52/1,0),0)</f>
        <v>0</v>
      </c>
      <c r="T64" s="66">
        <f>IF(T$3&gt;=12,IF('Flujo de caja'!T$3&lt;=12,Costeo!$G$52/1,0),0)</f>
        <v>0</v>
      </c>
      <c r="U64" s="66">
        <f>IF(U$3&gt;=12,IF('Flujo de caja'!U$3&lt;=12,Costeo!$G$52/1,0),0)</f>
        <v>0</v>
      </c>
      <c r="V64" s="66">
        <f>IF(V$3&gt;=12,IF('Flujo de caja'!V$3&lt;=12,Costeo!$G$52/1,0),0)</f>
        <v>0</v>
      </c>
      <c r="W64" s="66">
        <f>IF(W$3&gt;=12,IF('Flujo de caja'!W$3&lt;=12,Costeo!$G$52/1,0),0)</f>
        <v>0</v>
      </c>
      <c r="X64" s="66">
        <f>IF(X$3&gt;=12,IF('Flujo de caja'!X$3&lt;=12,Costeo!$G$52/1,0),0)</f>
        <v>0</v>
      </c>
      <c r="Y64" s="66">
        <f>IF(Y$3&gt;=12,IF('Flujo de caja'!Y$3&lt;=12,Costeo!$G$52/1,0),0)</f>
        <v>0</v>
      </c>
      <c r="Z64" s="66">
        <f>IF(Z$3&gt;=12,IF('Flujo de caja'!Z$3&lt;=12,Costeo!$G$52/1,0),0)</f>
        <v>0</v>
      </c>
      <c r="AA64" s="66">
        <f>IF(AA$3&gt;=12,IF('Flujo de caja'!AA$3&lt;=12,Costeo!$G$52/1,0),0)</f>
        <v>0</v>
      </c>
      <c r="AB64" s="66">
        <f>IF(AB$3&gt;=12,IF('Flujo de caja'!AB$3&lt;=12,Costeo!$G$52/1,0),0)</f>
        <v>0</v>
      </c>
      <c r="AC64" s="66">
        <f>IF(AC$3&gt;=12,IF('Flujo de caja'!AC$3&lt;=12,Costeo!$G$52/1,0),0)</f>
        <v>0</v>
      </c>
      <c r="AD64" s="66">
        <f>IF(AD$3&gt;=12,IF('Flujo de caja'!AD$3&lt;=12,Costeo!$G$52/1,0),0)</f>
        <v>0</v>
      </c>
      <c r="AE64" s="66">
        <f>IF(AE$3&gt;=12,IF('Flujo de caja'!AE$3&lt;=12,Costeo!$G$52/1,0),0)</f>
        <v>0</v>
      </c>
      <c r="AF64" s="66">
        <f>IF(AF$3&gt;=12,IF('Flujo de caja'!AF$3&lt;=12,Costeo!$G$52/1,0),0)</f>
        <v>0</v>
      </c>
      <c r="AG64" s="66">
        <f>IF(AG$3&gt;=12,IF('Flujo de caja'!AG$3&lt;=12,Costeo!$G$52/1,0),0)</f>
        <v>0</v>
      </c>
      <c r="AH64" s="66">
        <f>IF(AH$3&gt;=12,IF('Flujo de caja'!AH$3&lt;=12,Costeo!$G$52/1,0),0)</f>
        <v>0</v>
      </c>
      <c r="AI64" s="66">
        <f>IF(AI$3&gt;=12,IF('Flujo de caja'!AI$3&lt;=12,Costeo!$G$52/1,0),0)</f>
        <v>0</v>
      </c>
      <c r="AJ64" s="66">
        <f>IF(AJ$3&gt;=12,IF('Flujo de caja'!AJ$3&lt;=12,Costeo!$G$52/1,0),0)</f>
        <v>0</v>
      </c>
      <c r="AK64" s="66">
        <f>IF(AK$3&gt;=12,IF('Flujo de caja'!AK$3&lt;=12,Costeo!$G$52/1,0),0)</f>
        <v>0</v>
      </c>
      <c r="AL64" s="66">
        <f>IF(AL$3&gt;=12,IF('Flujo de caja'!AL$3&lt;=12,Costeo!$G$52/1,0),0)</f>
        <v>0</v>
      </c>
      <c r="AM64" s="66">
        <f>IF(AM$3&gt;=12,IF('Flujo de caja'!AM$3&lt;=12,Costeo!$G$52/1,0),0)</f>
        <v>0</v>
      </c>
      <c r="AN64" s="66">
        <f>IF(AN$3&gt;=12,IF('Flujo de caja'!AN$3&lt;=12,Costeo!$G$52/1,0),0)</f>
        <v>0</v>
      </c>
      <c r="AO64" s="66">
        <f>IF(AO$3&gt;=12,IF('Flujo de caja'!AO$3&lt;=12,Costeo!$G$52/1,0),0)</f>
        <v>0</v>
      </c>
      <c r="AP64" s="66">
        <f>IF(AP$3&gt;=12,IF('Flujo de caja'!AP$3&lt;=12,Costeo!$G$52/1,0),0)</f>
        <v>0</v>
      </c>
      <c r="AQ64" s="66">
        <f>IF(AQ$3&gt;=12,IF('Flujo de caja'!AQ$3&lt;=12,Costeo!$G$52/1,0),0)</f>
        <v>0</v>
      </c>
      <c r="AR64" s="66">
        <f>IF(AR$3&gt;=12,IF('Flujo de caja'!AR$3&lt;=12,Costeo!$G$52/1,0),0)</f>
        <v>0</v>
      </c>
      <c r="AS64" s="66">
        <f>IF(AS$3&gt;=12,IF('Flujo de caja'!AS$3&lt;=12,Costeo!$G$52/1,0),0)</f>
        <v>0</v>
      </c>
      <c r="AT64" s="66">
        <f>IF(AT$3&gt;=12,IF('Flujo de caja'!AT$3&lt;=12,Costeo!$G$52/1,0),0)</f>
        <v>0</v>
      </c>
      <c r="AU64" s="66">
        <f>IF(AU$3&gt;=12,IF('Flujo de caja'!AU$3&lt;=12,Costeo!$G$52/1,0),0)</f>
        <v>0</v>
      </c>
      <c r="AV64" s="66">
        <f>IF(AV$3&gt;=12,IF('Flujo de caja'!AV$3&lt;=12,Costeo!$G$52/1,0),0)</f>
        <v>0</v>
      </c>
      <c r="AW64" s="66">
        <f>IF(AW$3&gt;=12,IF('Flujo de caja'!AW$3&lt;=12,Costeo!$G$52/1,0),0)</f>
        <v>0</v>
      </c>
      <c r="AX64" s="66">
        <f>IF(AX$3&gt;=12,IF('Flujo de caja'!AX$3&lt;=12,Costeo!$G$52/1,0),0)</f>
        <v>0</v>
      </c>
      <c r="AY64" s="66">
        <f>IF(AY$3&gt;=12,IF('Flujo de caja'!AY$3&lt;=12,Costeo!$G$52/1,0),0)</f>
        <v>0</v>
      </c>
      <c r="AZ64" s="66">
        <f>IF(AZ$3&gt;=12,IF('Flujo de caja'!AZ$3&lt;=12,Costeo!$G$52/1,0),0)</f>
        <v>0</v>
      </c>
      <c r="BA64" s="66">
        <f>IF(BA$3&gt;=12,IF('Flujo de caja'!BA$3&lt;=12,Costeo!$G$52/1,0),0)</f>
        <v>0</v>
      </c>
      <c r="BB64" s="66">
        <f>IF(BB$3&gt;=12,IF('Flujo de caja'!BB$3&lt;=12,Costeo!$G$52/1,0),0)</f>
        <v>0</v>
      </c>
      <c r="BC64" s="66">
        <f>IF(BC$3&gt;=12,IF('Flujo de caja'!BC$3&lt;=12,Costeo!$G$52/1,0),0)</f>
        <v>0</v>
      </c>
      <c r="BD64" s="66">
        <f>IF(BD$3&gt;=12,IF('Flujo de caja'!BD$3&lt;=12,Costeo!$G$52/1,0),0)</f>
        <v>0</v>
      </c>
      <c r="BE64" s="66">
        <f>IF(BE$3&gt;=12,IF('Flujo de caja'!BE$3&lt;=12,Costeo!$G$52/1,0),0)</f>
        <v>0</v>
      </c>
      <c r="BF64" s="66">
        <f>IF(BF$3&gt;=12,IF('Flujo de caja'!BF$3&lt;=12,Costeo!$G$52/1,0),0)</f>
        <v>0</v>
      </c>
      <c r="BG64" s="66">
        <f>IF(BG$3&gt;=12,IF('Flujo de caja'!BG$3&lt;=12,Costeo!$G$52/1,0),0)</f>
        <v>0</v>
      </c>
      <c r="BH64" s="66">
        <f>IF(BH$3&gt;=12,IF('Flujo de caja'!BH$3&lt;=12,Costeo!$G$52/1,0),0)</f>
        <v>0</v>
      </c>
      <c r="BI64" s="66">
        <f>IF(BI$3&gt;=12,IF('Flujo de caja'!BI$3&lt;=12,Costeo!$G$52/1,0),0)</f>
        <v>0</v>
      </c>
      <c r="BJ64" s="66">
        <f>IF(BJ$3&gt;=12,IF('Flujo de caja'!BJ$3&lt;=12,Costeo!$G$52/1,0),0)</f>
        <v>0</v>
      </c>
      <c r="BK64" s="66">
        <f>IF(BK$3&gt;=12,IF('Flujo de caja'!BK$3&lt;=12,Costeo!$G$52/1,0),0)</f>
        <v>0</v>
      </c>
      <c r="BL64" s="66">
        <f>IF(BL$3&gt;=12,IF('Flujo de caja'!BL$3&lt;=12,Costeo!$G$52/1,0),0)</f>
        <v>0</v>
      </c>
      <c r="BM64" s="66">
        <f>IF(BM$3&gt;=12,IF('Flujo de caja'!BM$3&lt;=12,Costeo!$G$52/1,0),0)</f>
        <v>0</v>
      </c>
      <c r="BN64" s="66">
        <f>IF(BN$3&gt;=12,IF('Flujo de caja'!BN$3&lt;=12,Costeo!$G$52/1,0),0)</f>
        <v>0</v>
      </c>
      <c r="BO64" s="66">
        <f>IF(BO$3&gt;=12,IF('Flujo de caja'!BO$3&lt;=12,Costeo!$G$52/1,0),0)</f>
        <v>0</v>
      </c>
      <c r="BP64" s="66">
        <f>IF(BP$3&gt;=12,IF('Flujo de caja'!BP$3&lt;=12,Costeo!$G$52/1,0),0)</f>
        <v>0</v>
      </c>
      <c r="BQ64" s="66">
        <f>IF(BQ$3&gt;=12,IF('Flujo de caja'!BQ$3&lt;=12,Costeo!$G$52/1,0),0)</f>
        <v>0</v>
      </c>
      <c r="BR64" s="66">
        <f>IF(BR$3&gt;=12,IF('Flujo de caja'!BR$3&lt;=12,Costeo!$G$52/1,0),0)</f>
        <v>0</v>
      </c>
      <c r="BS64" s="66">
        <f>IF(BS$3&gt;=12,IF('Flujo de caja'!BS$3&lt;=12,Costeo!$G$52/1,0),0)</f>
        <v>0</v>
      </c>
      <c r="BT64" s="66">
        <f>IF(BT$3&gt;=12,IF('Flujo de caja'!BT$3&lt;=12,Costeo!$G$52/1,0),0)</f>
        <v>0</v>
      </c>
      <c r="BU64" s="66">
        <f>IF(BU$3&gt;=12,IF('Flujo de caja'!BU$3&lt;=12,Costeo!$G$52/1,0),0)</f>
        <v>0</v>
      </c>
      <c r="BV64" s="66">
        <f>IF(BV$3&gt;=12,IF('Flujo de caja'!BV$3&lt;=12,Costeo!$G$52/1,0),0)</f>
        <v>0</v>
      </c>
      <c r="BW64" s="66">
        <f>IF(BW$3&gt;=12,IF('Flujo de caja'!BW$3&lt;=12,Costeo!$G$52/1,0),0)</f>
        <v>0</v>
      </c>
      <c r="BX64" s="66">
        <f>IF(BX$3&gt;=12,IF('Flujo de caja'!BX$3&lt;=12,Costeo!$G$52/1,0),0)</f>
        <v>0</v>
      </c>
      <c r="BY64" s="66">
        <f>IF(BY$3&gt;=12,IF('Flujo de caja'!BY$3&lt;=12,Costeo!$G$52/1,0),0)</f>
        <v>0</v>
      </c>
      <c r="BZ64" s="66">
        <f>IF(BZ$3&gt;=12,IF('Flujo de caja'!BZ$3&lt;=12,Costeo!$G$52/1,0),0)</f>
        <v>0</v>
      </c>
      <c r="CA64" s="66">
        <f>IF(CA$3&gt;=12,IF('Flujo de caja'!CA$3&lt;=12,Costeo!$G$52/1,0),0)</f>
        <v>0</v>
      </c>
      <c r="CB64" s="66">
        <f>IF(CB$3&gt;=12,IF('Flujo de caja'!CB$3&lt;=12,Costeo!$G$52/1,0),0)</f>
        <v>0</v>
      </c>
      <c r="CC64" s="66">
        <f>IF(CC$3&gt;=12,IF('Flujo de caja'!CC$3&lt;=12,Costeo!$G$52/1,0),0)</f>
        <v>0</v>
      </c>
      <c r="CD64" s="66">
        <f>IF(CD$3&gt;=12,IF('Flujo de caja'!CD$3&lt;=12,Costeo!$G$52/1,0),0)</f>
        <v>0</v>
      </c>
      <c r="CE64" s="66">
        <f>IF(CE$3&gt;=12,IF('Flujo de caja'!CE$3&lt;=12,Costeo!$G$52/1,0),0)</f>
        <v>0</v>
      </c>
      <c r="CF64" s="66">
        <f>IF(CF$3&gt;=12,IF('Flujo de caja'!CF$3&lt;=12,Costeo!$G$52/1,0),0)</f>
        <v>0</v>
      </c>
      <c r="CG64" s="66">
        <f>IF(CG$3&gt;=12,IF('Flujo de caja'!CG$3&lt;=12,Costeo!$G$52/1,0),0)</f>
        <v>0</v>
      </c>
      <c r="CH64" s="66">
        <f>IF(CH$3&gt;=12,IF('Flujo de caja'!CH$3&lt;=12,Costeo!$G$52/1,0),0)</f>
        <v>0</v>
      </c>
      <c r="CI64" s="66">
        <f>IF(CI$3&gt;=12,IF('Flujo de caja'!CI$3&lt;=12,Costeo!$G$52/1,0),0)</f>
        <v>0</v>
      </c>
      <c r="CJ64" s="66">
        <f>IF(CJ$3&gt;=12,IF('Flujo de caja'!CJ$3&lt;=12,Costeo!$G$52/1,0),0)</f>
        <v>0</v>
      </c>
      <c r="CK64" s="66">
        <f>IF(CK$3&gt;=12,IF('Flujo de caja'!CK$3&lt;=12,Costeo!$G$52/1,0),0)</f>
        <v>0</v>
      </c>
      <c r="CL64" s="66">
        <f>IF(CL$3&gt;=12,IF('Flujo de caja'!CL$3&lt;=12,Costeo!$G$52/1,0),0)</f>
        <v>0</v>
      </c>
    </row>
    <row r="65" spans="1:90" x14ac:dyDescent="0.3">
      <c r="A65" s="193" t="s">
        <v>657</v>
      </c>
      <c r="B65" s="6" t="s">
        <v>22</v>
      </c>
      <c r="C65" s="72">
        <f t="shared" si="28"/>
        <v>45000</v>
      </c>
      <c r="D65" s="66">
        <f>Costeo!G76</f>
        <v>45000</v>
      </c>
      <c r="E65" s="66">
        <f>Costeo!H76</f>
        <v>0</v>
      </c>
      <c r="F65" s="66">
        <f>Costeo!I76</f>
        <v>0</v>
      </c>
      <c r="G65" s="66">
        <f>Costeo!J76</f>
        <v>0</v>
      </c>
      <c r="H65" s="66">
        <f>Costeo!K76</f>
        <v>0</v>
      </c>
      <c r="I65" s="66">
        <f>Costeo!L76</f>
        <v>0</v>
      </c>
      <c r="J65" s="66">
        <f>Costeo!M76</f>
        <v>0</v>
      </c>
      <c r="K65" s="66">
        <f>Costeo!N76</f>
        <v>0</v>
      </c>
      <c r="L65" s="66">
        <f>Costeo!O76</f>
        <v>0</v>
      </c>
      <c r="M65" s="66">
        <f>Costeo!P76</f>
        <v>0</v>
      </c>
      <c r="N65" s="66">
        <f>Costeo!Q76</f>
        <v>0</v>
      </c>
      <c r="O65" s="66">
        <f>Costeo!R76</f>
        <v>0</v>
      </c>
      <c r="P65" s="66">
        <f>Costeo!S76</f>
        <v>0</v>
      </c>
      <c r="Q65" s="66">
        <f>Costeo!T76</f>
        <v>0</v>
      </c>
      <c r="R65" s="66">
        <f>Costeo!U76</f>
        <v>0</v>
      </c>
      <c r="S65" s="66">
        <f>Costeo!V76</f>
        <v>0</v>
      </c>
      <c r="T65" s="66">
        <f>Costeo!W76</f>
        <v>0</v>
      </c>
      <c r="U65" s="66">
        <f>Costeo!X76</f>
        <v>0</v>
      </c>
      <c r="V65" s="66">
        <f>Costeo!Y76</f>
        <v>0</v>
      </c>
      <c r="W65" s="66">
        <f>Costeo!Z76</f>
        <v>0</v>
      </c>
      <c r="X65" s="66">
        <f>Costeo!AA76</f>
        <v>0</v>
      </c>
      <c r="Y65" s="66">
        <f>Costeo!AB76</f>
        <v>0</v>
      </c>
      <c r="Z65" s="66">
        <f>Costeo!AC76</f>
        <v>0</v>
      </c>
      <c r="AA65" s="66">
        <f>Costeo!AD76</f>
        <v>0</v>
      </c>
      <c r="AB65" s="66">
        <f>Costeo!AE76</f>
        <v>0</v>
      </c>
      <c r="AC65" s="66">
        <f>Costeo!AF76</f>
        <v>0</v>
      </c>
      <c r="AD65" s="66">
        <f>Costeo!AG76</f>
        <v>0</v>
      </c>
      <c r="AE65" s="66">
        <f>Costeo!AH76</f>
        <v>0</v>
      </c>
      <c r="AF65" s="66">
        <f>Costeo!AI76</f>
        <v>0</v>
      </c>
      <c r="AG65" s="66">
        <f>Costeo!AJ76</f>
        <v>0</v>
      </c>
      <c r="AH65" s="66">
        <f>Costeo!AK76</f>
        <v>0</v>
      </c>
      <c r="AI65" s="66">
        <f>Costeo!AL76</f>
        <v>0</v>
      </c>
      <c r="AJ65" s="66">
        <f>Costeo!AM76</f>
        <v>0</v>
      </c>
      <c r="AK65" s="66">
        <f>Costeo!AN76</f>
        <v>0</v>
      </c>
      <c r="AL65" s="66">
        <f>Costeo!AO76</f>
        <v>0</v>
      </c>
      <c r="AM65" s="66">
        <f>Costeo!AP76</f>
        <v>0</v>
      </c>
      <c r="AN65" s="66">
        <f>Costeo!AQ76</f>
        <v>0</v>
      </c>
      <c r="AO65" s="66">
        <f>Costeo!AR76</f>
        <v>0</v>
      </c>
      <c r="AP65" s="66">
        <f>Costeo!AS76</f>
        <v>0</v>
      </c>
      <c r="AQ65" s="66">
        <f>Costeo!AT76</f>
        <v>0</v>
      </c>
      <c r="AR65" s="66">
        <f>Costeo!AU76</f>
        <v>0</v>
      </c>
      <c r="AS65" s="66">
        <f>Costeo!AV76</f>
        <v>0</v>
      </c>
      <c r="AT65" s="66">
        <f>Costeo!AW76</f>
        <v>0</v>
      </c>
      <c r="AU65" s="66">
        <f>Costeo!AX76</f>
        <v>0</v>
      </c>
      <c r="AV65" s="66">
        <f>Costeo!AY76</f>
        <v>0</v>
      </c>
      <c r="AW65" s="66">
        <f>Costeo!AZ76</f>
        <v>0</v>
      </c>
      <c r="AX65" s="66">
        <f>Costeo!BA76</f>
        <v>0</v>
      </c>
      <c r="AY65" s="66">
        <f>Costeo!BB76</f>
        <v>0</v>
      </c>
      <c r="AZ65" s="66">
        <f>Costeo!BC76</f>
        <v>0</v>
      </c>
      <c r="BA65" s="66">
        <f>Costeo!BD76</f>
        <v>0</v>
      </c>
      <c r="BB65" s="66">
        <f>Costeo!BE76</f>
        <v>0</v>
      </c>
      <c r="BC65" s="66">
        <f>Costeo!BF76</f>
        <v>0</v>
      </c>
      <c r="BD65" s="66">
        <f>Costeo!BG76</f>
        <v>0</v>
      </c>
      <c r="BE65" s="66">
        <f>Costeo!BH76</f>
        <v>0</v>
      </c>
      <c r="BF65" s="66">
        <f>Costeo!BI76</f>
        <v>0</v>
      </c>
      <c r="BG65" s="66">
        <f>Costeo!BJ76</f>
        <v>0</v>
      </c>
      <c r="BH65" s="66">
        <f>Costeo!BK76</f>
        <v>0</v>
      </c>
      <c r="BI65" s="66">
        <f>Costeo!BL76</f>
        <v>0</v>
      </c>
      <c r="BJ65" s="66">
        <f>Costeo!BM76</f>
        <v>0</v>
      </c>
      <c r="BK65" s="66">
        <f>Costeo!BN76</f>
        <v>0</v>
      </c>
      <c r="BL65" s="66">
        <f>Costeo!BO76</f>
        <v>0</v>
      </c>
      <c r="BM65" s="66">
        <f>Costeo!BP76</f>
        <v>0</v>
      </c>
      <c r="BN65" s="66">
        <f>Costeo!BQ76</f>
        <v>0</v>
      </c>
      <c r="BO65" s="66">
        <f>Costeo!BR76</f>
        <v>0</v>
      </c>
      <c r="BP65" s="66">
        <f>Costeo!BS76</f>
        <v>0</v>
      </c>
      <c r="BQ65" s="66">
        <f>Costeo!BT76</f>
        <v>0</v>
      </c>
      <c r="BR65" s="66">
        <f>Costeo!BU76</f>
        <v>0</v>
      </c>
      <c r="BS65" s="66">
        <f>Costeo!BV76</f>
        <v>0</v>
      </c>
      <c r="BT65" s="66">
        <f>Costeo!BW76</f>
        <v>0</v>
      </c>
      <c r="BU65" s="66">
        <f>Costeo!BX76</f>
        <v>0</v>
      </c>
      <c r="BV65" s="66">
        <f>Costeo!BY76</f>
        <v>0</v>
      </c>
      <c r="BW65" s="66">
        <f>Costeo!BZ76</f>
        <v>0</v>
      </c>
      <c r="BX65" s="66">
        <f>Costeo!CA76</f>
        <v>0</v>
      </c>
      <c r="BY65" s="66">
        <f>Costeo!CB76</f>
        <v>0</v>
      </c>
      <c r="BZ65" s="66">
        <f>Costeo!CC76</f>
        <v>0</v>
      </c>
      <c r="CA65" s="66">
        <f>Costeo!CD76</f>
        <v>0</v>
      </c>
      <c r="CB65" s="66">
        <f>Costeo!CE76</f>
        <v>0</v>
      </c>
      <c r="CC65" s="66">
        <f>Costeo!CF76</f>
        <v>0</v>
      </c>
      <c r="CD65" s="66">
        <f>Costeo!CG76</f>
        <v>0</v>
      </c>
      <c r="CE65" s="66">
        <f>Costeo!CH76</f>
        <v>0</v>
      </c>
      <c r="CF65" s="66">
        <f>Costeo!CI76</f>
        <v>0</v>
      </c>
      <c r="CG65" s="66">
        <f>Costeo!CJ76</f>
        <v>0</v>
      </c>
      <c r="CH65" s="66">
        <f>Costeo!CK76</f>
        <v>0</v>
      </c>
      <c r="CI65" s="66">
        <f>Costeo!CL76</f>
        <v>0</v>
      </c>
      <c r="CJ65" s="66">
        <f>Costeo!CM76</f>
        <v>0</v>
      </c>
      <c r="CK65" s="66">
        <f>Costeo!CN76</f>
        <v>0</v>
      </c>
      <c r="CL65" s="66">
        <f>Costeo!CO76</f>
        <v>0</v>
      </c>
    </row>
    <row r="66" spans="1:90" x14ac:dyDescent="0.3">
      <c r="A66" s="193" t="s">
        <v>640</v>
      </c>
      <c r="B66" s="6" t="s">
        <v>22</v>
      </c>
      <c r="C66" s="72">
        <f t="shared" si="28"/>
        <v>12000</v>
      </c>
      <c r="D66" s="66">
        <f>IF(D$3&gt;=10,IF('Flujo de caja'!D$3&lt;=10,Costeo!$G$53/1,0),0)</f>
        <v>0</v>
      </c>
      <c r="E66" s="66">
        <f>IF(E$3&gt;=10,IF('Flujo de caja'!E$3&lt;=10,Costeo!$G$53/1,0),0)</f>
        <v>0</v>
      </c>
      <c r="F66" s="66">
        <f>IF(F$3&gt;=10,IF('Flujo de caja'!F$3&lt;=10,Costeo!$G$53/1,0),0)</f>
        <v>0</v>
      </c>
      <c r="G66" s="66">
        <f>IF(G$3&gt;=10,IF('Flujo de caja'!G$3&lt;=10,Costeo!$G$53/1,0),0)</f>
        <v>0</v>
      </c>
      <c r="H66" s="66">
        <f>IF(H$3&gt;=10,IF('Flujo de caja'!H$3&lt;=10,Costeo!$G$53/1,0),0)</f>
        <v>0</v>
      </c>
      <c r="I66" s="66">
        <f>IF(I$3&gt;=10,IF('Flujo de caja'!I$3&lt;=10,Costeo!$G$53/1,0),0)</f>
        <v>0</v>
      </c>
      <c r="J66" s="66">
        <f>IF(J$3&gt;=10,IF('Flujo de caja'!J$3&lt;=10,Costeo!$G$53/1,0),0)</f>
        <v>0</v>
      </c>
      <c r="K66" s="66">
        <f>IF(K$3&gt;=10,IF('Flujo de caja'!K$3&lt;=10,Costeo!$G$53/1,0),0)</f>
        <v>0</v>
      </c>
      <c r="L66" s="66">
        <f>IF(L$3&gt;=10,IF('Flujo de caja'!L$3&lt;=10,Costeo!$G$53/1,0),0)</f>
        <v>0</v>
      </c>
      <c r="M66" s="66">
        <f>IF(M$3&gt;=10,IF('Flujo de caja'!M$3&lt;=10,Costeo!$G$53/1,0),0)</f>
        <v>12000</v>
      </c>
      <c r="N66" s="66">
        <f>IF(N$3&gt;=10,IF('Flujo de caja'!N$3&lt;=10,Costeo!$G$53/1,0),0)</f>
        <v>0</v>
      </c>
      <c r="O66" s="66">
        <f>IF(O$3&gt;=10,IF('Flujo de caja'!O$3&lt;=10,Costeo!$G$53/1,0),0)</f>
        <v>0</v>
      </c>
      <c r="P66" s="66">
        <f>IF(P$3&gt;=10,IF('Flujo de caja'!P$3&lt;=10,Costeo!$G$53/1,0),0)</f>
        <v>0</v>
      </c>
      <c r="Q66" s="66">
        <f>IF(Q$3&gt;=10,IF('Flujo de caja'!Q$3&lt;=10,Costeo!$G$53/1,0),0)</f>
        <v>0</v>
      </c>
      <c r="R66" s="66">
        <f>IF(R$3&gt;=10,IF('Flujo de caja'!R$3&lt;=10,Costeo!$G$53/1,0),0)</f>
        <v>0</v>
      </c>
      <c r="S66" s="66">
        <f>IF(S$3&gt;=10,IF('Flujo de caja'!S$3&lt;=10,Costeo!$G$53/1,0),0)</f>
        <v>0</v>
      </c>
      <c r="T66" s="66">
        <f>IF(T$3&gt;=10,IF('Flujo de caja'!T$3&lt;=10,Costeo!$G$53/1,0),0)</f>
        <v>0</v>
      </c>
      <c r="U66" s="66">
        <f>IF(U$3&gt;=10,IF('Flujo de caja'!U$3&lt;=10,Costeo!$G$53/1,0),0)</f>
        <v>0</v>
      </c>
      <c r="V66" s="66">
        <f>IF(V$3&gt;=10,IF('Flujo de caja'!V$3&lt;=10,Costeo!$G$53/1,0),0)</f>
        <v>0</v>
      </c>
      <c r="W66" s="66">
        <f>IF(W$3&gt;=10,IF('Flujo de caja'!W$3&lt;=10,Costeo!$G$53/1,0),0)</f>
        <v>0</v>
      </c>
      <c r="X66" s="66">
        <f>IF(X$3&gt;=10,IF('Flujo de caja'!X$3&lt;=10,Costeo!$G$53/1,0),0)</f>
        <v>0</v>
      </c>
      <c r="Y66" s="66">
        <f>IF(Y$3&gt;=10,IF('Flujo de caja'!Y$3&lt;=10,Costeo!$G$53/1,0),0)</f>
        <v>0</v>
      </c>
      <c r="Z66" s="66">
        <f>IF(Z$3&gt;=10,IF('Flujo de caja'!Z$3&lt;=10,Costeo!$G$53/1,0),0)</f>
        <v>0</v>
      </c>
      <c r="AA66" s="66">
        <f>IF(AA$3&gt;=10,IF('Flujo de caja'!AA$3&lt;=10,Costeo!$G$53/1,0),0)</f>
        <v>0</v>
      </c>
      <c r="AB66" s="66">
        <f>IF(AB$3&gt;=10,IF('Flujo de caja'!AB$3&lt;=10,Costeo!$G$53/1,0),0)</f>
        <v>0</v>
      </c>
      <c r="AC66" s="66">
        <f>IF(AC$3&gt;=10,IF('Flujo de caja'!AC$3&lt;=10,Costeo!$G$53/1,0),0)</f>
        <v>0</v>
      </c>
      <c r="AD66" s="66">
        <f>IF(AD$3&gt;=10,IF('Flujo de caja'!AD$3&lt;=10,Costeo!$G$53/1,0),0)</f>
        <v>0</v>
      </c>
      <c r="AE66" s="66">
        <f>IF(AE$3&gt;=10,IF('Flujo de caja'!AE$3&lt;=10,Costeo!$G$53/1,0),0)</f>
        <v>0</v>
      </c>
      <c r="AF66" s="66">
        <f>IF(AF$3&gt;=10,IF('Flujo de caja'!AF$3&lt;=10,Costeo!$G$53/1,0),0)</f>
        <v>0</v>
      </c>
      <c r="AG66" s="66">
        <f>IF(AG$3&gt;=10,IF('Flujo de caja'!AG$3&lt;=10,Costeo!$G$53/1,0),0)</f>
        <v>0</v>
      </c>
      <c r="AH66" s="66">
        <f>IF(AH$3&gt;=10,IF('Flujo de caja'!AH$3&lt;=10,Costeo!$G$53/1,0),0)</f>
        <v>0</v>
      </c>
      <c r="AI66" s="66">
        <f>IF(AI$3&gt;=10,IF('Flujo de caja'!AI$3&lt;=10,Costeo!$G$53/1,0),0)</f>
        <v>0</v>
      </c>
      <c r="AJ66" s="66">
        <f>IF(AJ$3&gt;=10,IF('Flujo de caja'!AJ$3&lt;=10,Costeo!$G$53/1,0),0)</f>
        <v>0</v>
      </c>
      <c r="AK66" s="66">
        <f>IF(AK$3&gt;=10,IF('Flujo de caja'!AK$3&lt;=10,Costeo!$G$53/1,0),0)</f>
        <v>0</v>
      </c>
      <c r="AL66" s="66">
        <f>IF(AL$3&gt;=10,IF('Flujo de caja'!AL$3&lt;=10,Costeo!$G$53/1,0),0)</f>
        <v>0</v>
      </c>
      <c r="AM66" s="66">
        <f>IF(AM$3&gt;=10,IF('Flujo de caja'!AM$3&lt;=10,Costeo!$G$53/1,0),0)</f>
        <v>0</v>
      </c>
      <c r="AN66" s="66">
        <f>IF(AN$3&gt;=10,IF('Flujo de caja'!AN$3&lt;=10,Costeo!$G$53/1,0),0)</f>
        <v>0</v>
      </c>
      <c r="AO66" s="66">
        <f>IF(AO$3&gt;=10,IF('Flujo de caja'!AO$3&lt;=10,Costeo!$G$53/1,0),0)</f>
        <v>0</v>
      </c>
      <c r="AP66" s="66">
        <f>IF(AP$3&gt;=10,IF('Flujo de caja'!AP$3&lt;=10,Costeo!$G$53/1,0),0)</f>
        <v>0</v>
      </c>
      <c r="AQ66" s="66">
        <f>IF(AQ$3&gt;=10,IF('Flujo de caja'!AQ$3&lt;=10,Costeo!$G$53/1,0),0)</f>
        <v>0</v>
      </c>
      <c r="AR66" s="66">
        <f>IF(AR$3&gt;=10,IF('Flujo de caja'!AR$3&lt;=10,Costeo!$G$53/1,0),0)</f>
        <v>0</v>
      </c>
      <c r="AS66" s="66">
        <f>IF(AS$3&gt;=10,IF('Flujo de caja'!AS$3&lt;=10,Costeo!$G$53/1,0),0)</f>
        <v>0</v>
      </c>
      <c r="AT66" s="66">
        <f>IF(AT$3&gt;=10,IF('Flujo de caja'!AT$3&lt;=10,Costeo!$G$53/1,0),0)</f>
        <v>0</v>
      </c>
      <c r="AU66" s="66">
        <f>IF(AU$3&gt;=10,IF('Flujo de caja'!AU$3&lt;=10,Costeo!$G$53/1,0),0)</f>
        <v>0</v>
      </c>
      <c r="AV66" s="66">
        <f>IF(AV$3&gt;=10,IF('Flujo de caja'!AV$3&lt;=10,Costeo!$G$53/1,0),0)</f>
        <v>0</v>
      </c>
      <c r="AW66" s="66">
        <f>IF(AW$3&gt;=10,IF('Flujo de caja'!AW$3&lt;=10,Costeo!$G$53/1,0),0)</f>
        <v>0</v>
      </c>
      <c r="AX66" s="66">
        <f>IF(AX$3&gt;=10,IF('Flujo de caja'!AX$3&lt;=10,Costeo!$G$53/1,0),0)</f>
        <v>0</v>
      </c>
      <c r="AY66" s="66">
        <f>IF(AY$3&gt;=10,IF('Flujo de caja'!AY$3&lt;=10,Costeo!$G$53/1,0),0)</f>
        <v>0</v>
      </c>
      <c r="AZ66" s="66">
        <f>IF(AZ$3&gt;=10,IF('Flujo de caja'!AZ$3&lt;=10,Costeo!$G$53/1,0),0)</f>
        <v>0</v>
      </c>
      <c r="BA66" s="66">
        <f>IF(BA$3&gt;=10,IF('Flujo de caja'!BA$3&lt;=10,Costeo!$G$53/1,0),0)</f>
        <v>0</v>
      </c>
      <c r="BB66" s="66">
        <f>IF(BB$3&gt;=10,IF('Flujo de caja'!BB$3&lt;=10,Costeo!$G$53/1,0),0)</f>
        <v>0</v>
      </c>
      <c r="BC66" s="66">
        <f>IF(BC$3&gt;=10,IF('Flujo de caja'!BC$3&lt;=10,Costeo!$G$53/1,0),0)</f>
        <v>0</v>
      </c>
      <c r="BD66" s="66">
        <f>IF(BD$3&gt;=10,IF('Flujo de caja'!BD$3&lt;=10,Costeo!$G$53/1,0),0)</f>
        <v>0</v>
      </c>
      <c r="BE66" s="66">
        <f>IF(BE$3&gt;=10,IF('Flujo de caja'!BE$3&lt;=10,Costeo!$G$53/1,0),0)</f>
        <v>0</v>
      </c>
      <c r="BF66" s="66">
        <f>IF(BF$3&gt;=10,IF('Flujo de caja'!BF$3&lt;=10,Costeo!$G$53/1,0),0)</f>
        <v>0</v>
      </c>
      <c r="BG66" s="66">
        <f>IF(BG$3&gt;=10,IF('Flujo de caja'!BG$3&lt;=10,Costeo!$G$53/1,0),0)</f>
        <v>0</v>
      </c>
      <c r="BH66" s="66">
        <f>IF(BH$3&gt;=10,IF('Flujo de caja'!BH$3&lt;=10,Costeo!$G$53/1,0),0)</f>
        <v>0</v>
      </c>
      <c r="BI66" s="66">
        <f>IF(BI$3&gt;=10,IF('Flujo de caja'!BI$3&lt;=10,Costeo!$G$53/1,0),0)</f>
        <v>0</v>
      </c>
      <c r="BJ66" s="66">
        <f>IF(BJ$3&gt;=10,IF('Flujo de caja'!BJ$3&lt;=10,Costeo!$G$53/1,0),0)</f>
        <v>0</v>
      </c>
      <c r="BK66" s="66">
        <f>IF(BK$3&gt;=10,IF('Flujo de caja'!BK$3&lt;=10,Costeo!$G$53/1,0),0)</f>
        <v>0</v>
      </c>
      <c r="BL66" s="66">
        <f>IF(BL$3&gt;=10,IF('Flujo de caja'!BL$3&lt;=10,Costeo!$G$53/1,0),0)</f>
        <v>0</v>
      </c>
      <c r="BM66" s="66">
        <f>IF(BM$3&gt;=10,IF('Flujo de caja'!BM$3&lt;=10,Costeo!$G$53/1,0),0)</f>
        <v>0</v>
      </c>
      <c r="BN66" s="66">
        <f>IF(BN$3&gt;=10,IF('Flujo de caja'!BN$3&lt;=10,Costeo!$G$53/1,0),0)</f>
        <v>0</v>
      </c>
      <c r="BO66" s="66">
        <f>IF(BO$3&gt;=10,IF('Flujo de caja'!BO$3&lt;=10,Costeo!$G$53/1,0),0)</f>
        <v>0</v>
      </c>
      <c r="BP66" s="66">
        <f>IF(BP$3&gt;=10,IF('Flujo de caja'!BP$3&lt;=10,Costeo!$G$53/1,0),0)</f>
        <v>0</v>
      </c>
      <c r="BQ66" s="66">
        <f>IF(BQ$3&gt;=10,IF('Flujo de caja'!BQ$3&lt;=10,Costeo!$G$53/1,0),0)</f>
        <v>0</v>
      </c>
      <c r="BR66" s="66">
        <f>IF(BR$3&gt;=10,IF('Flujo de caja'!BR$3&lt;=10,Costeo!$G$53/1,0),0)</f>
        <v>0</v>
      </c>
      <c r="BS66" s="66">
        <f>IF(BS$3&gt;=10,IF('Flujo de caja'!BS$3&lt;=10,Costeo!$G$53/1,0),0)</f>
        <v>0</v>
      </c>
      <c r="BT66" s="66">
        <f>IF(BT$3&gt;=10,IF('Flujo de caja'!BT$3&lt;=10,Costeo!$G$53/1,0),0)</f>
        <v>0</v>
      </c>
      <c r="BU66" s="66">
        <f>IF(BU$3&gt;=10,IF('Flujo de caja'!BU$3&lt;=10,Costeo!$G$53/1,0),0)</f>
        <v>0</v>
      </c>
      <c r="BV66" s="66">
        <f>IF(BV$3&gt;=10,IF('Flujo de caja'!BV$3&lt;=10,Costeo!$G$53/1,0),0)</f>
        <v>0</v>
      </c>
      <c r="BW66" s="66">
        <f>IF(BW$3&gt;=10,IF('Flujo de caja'!BW$3&lt;=10,Costeo!$G$53/1,0),0)</f>
        <v>0</v>
      </c>
      <c r="BX66" s="66">
        <f>IF(BX$3&gt;=10,IF('Flujo de caja'!BX$3&lt;=10,Costeo!$G$53/1,0),0)</f>
        <v>0</v>
      </c>
      <c r="BY66" s="66">
        <f>IF(BY$3&gt;=10,IF('Flujo de caja'!BY$3&lt;=10,Costeo!$G$53/1,0),0)</f>
        <v>0</v>
      </c>
      <c r="BZ66" s="66">
        <f>IF(BZ$3&gt;=10,IF('Flujo de caja'!BZ$3&lt;=10,Costeo!$G$53/1,0),0)</f>
        <v>0</v>
      </c>
      <c r="CA66" s="66">
        <f>IF(CA$3&gt;=10,IF('Flujo de caja'!CA$3&lt;=10,Costeo!$G$53/1,0),0)</f>
        <v>0</v>
      </c>
      <c r="CB66" s="66">
        <f>IF(CB$3&gt;=10,IF('Flujo de caja'!CB$3&lt;=10,Costeo!$G$53/1,0),0)</f>
        <v>0</v>
      </c>
      <c r="CC66" s="66">
        <f>IF(CC$3&gt;=10,IF('Flujo de caja'!CC$3&lt;=10,Costeo!$G$53/1,0),0)</f>
        <v>0</v>
      </c>
      <c r="CD66" s="66">
        <f>IF(CD$3&gt;=10,IF('Flujo de caja'!CD$3&lt;=10,Costeo!$G$53/1,0),0)</f>
        <v>0</v>
      </c>
      <c r="CE66" s="66">
        <f>IF(CE$3&gt;=10,IF('Flujo de caja'!CE$3&lt;=10,Costeo!$G$53/1,0),0)</f>
        <v>0</v>
      </c>
      <c r="CF66" s="66">
        <f>IF(CF$3&gt;=10,IF('Flujo de caja'!CF$3&lt;=10,Costeo!$G$53/1,0),0)</f>
        <v>0</v>
      </c>
      <c r="CG66" s="66">
        <f>IF(CG$3&gt;=10,IF('Flujo de caja'!CG$3&lt;=10,Costeo!$G$53/1,0),0)</f>
        <v>0</v>
      </c>
      <c r="CH66" s="66">
        <f>IF(CH$3&gt;=10,IF('Flujo de caja'!CH$3&lt;=10,Costeo!$G$53/1,0),0)</f>
        <v>0</v>
      </c>
      <c r="CI66" s="66">
        <f>IF(CI$3&gt;=10,IF('Flujo de caja'!CI$3&lt;=10,Costeo!$G$53/1,0),0)</f>
        <v>0</v>
      </c>
      <c r="CJ66" s="66">
        <f>IF(CJ$3&gt;=10,IF('Flujo de caja'!CJ$3&lt;=10,Costeo!$G$53/1,0),0)</f>
        <v>0</v>
      </c>
      <c r="CK66" s="66">
        <f>IF(CK$3&gt;=10,IF('Flujo de caja'!CK$3&lt;=10,Costeo!$G$53/1,0),0)</f>
        <v>0</v>
      </c>
      <c r="CL66" s="66">
        <f>IF(CL$3&gt;=10,IF('Flujo de caja'!CL$3&lt;=10,Costeo!$G$53/1,0),0)</f>
        <v>0</v>
      </c>
    </row>
    <row r="67" spans="1:90" x14ac:dyDescent="0.3">
      <c r="A67" s="212" t="s">
        <v>219</v>
      </c>
      <c r="B67" s="6" t="s">
        <v>22</v>
      </c>
      <c r="C67" s="72">
        <f t="shared" si="28"/>
        <v>0</v>
      </c>
      <c r="D67" s="66">
        <f>IF(D$3&gt;=GANT!$C$22,IF('Flujo de caja'!D$3&lt;=GANT!$D$22,Costeo!$H$44/GANT!$B$22,0),0)</f>
        <v>0</v>
      </c>
      <c r="E67" s="66">
        <f>IF(E$3&gt;=GANT!$C$22,IF('Flujo de caja'!E$3&lt;=GANT!$D$22,Costeo!$H$44/GANT!$B$22,0),0)</f>
        <v>0</v>
      </c>
      <c r="F67" s="66">
        <f>IF(F$3&gt;=GANT!$C$22,IF('Flujo de caja'!F$3&lt;=GANT!$D$22,Costeo!$H$44/GANT!$B$22,0),0)</f>
        <v>0</v>
      </c>
      <c r="G67" s="66">
        <f>IF(G$3&gt;=GANT!$C$22,IF('Flujo de caja'!G$3&lt;=GANT!$D$22,Costeo!$H$44/GANT!$B$22,0),0)</f>
        <v>0</v>
      </c>
      <c r="H67" s="66">
        <f>IF(H$3&gt;=GANT!$C$22,IF('Flujo de caja'!H$3&lt;=GANT!$D$22,Costeo!$H$44/GANT!$B$22,0),0)</f>
        <v>0</v>
      </c>
      <c r="I67" s="66">
        <f>IF(I$3&gt;=GANT!$C$22,IF('Flujo de caja'!I$3&lt;=GANT!$D$22,Costeo!$H$44/GANT!$B$22,0),0)</f>
        <v>0</v>
      </c>
      <c r="J67" s="66">
        <f>IF(J$3&gt;=GANT!$C$22,IF('Flujo de caja'!J$3&lt;=GANT!$D$22,Costeo!$H$44/GANT!$B$22,0),0)</f>
        <v>0</v>
      </c>
      <c r="K67" s="66">
        <f>IF(K$3&gt;=GANT!$C$22,IF('Flujo de caja'!K$3&lt;=GANT!$D$22,Costeo!$H$44/GANT!$B$22,0),0)</f>
        <v>0</v>
      </c>
      <c r="L67" s="66">
        <f>IF(L$3&gt;=GANT!$C$22,IF('Flujo de caja'!L$3&lt;=GANT!$D$22,Costeo!$H$44/GANT!$B$22,0),0)</f>
        <v>0</v>
      </c>
      <c r="M67" s="66">
        <f>IF(M$3&gt;=GANT!$C$22,IF('Flujo de caja'!M$3&lt;=GANT!$D$22,Costeo!$H$44/GANT!$B$22,0),0)</f>
        <v>0</v>
      </c>
      <c r="N67" s="66">
        <f>IF(N$3&gt;=GANT!$C$22,IF('Flujo de caja'!N$3&lt;=GANT!$D$22,Costeo!$H$44/GANT!$B$22,0),0)</f>
        <v>0</v>
      </c>
      <c r="O67" s="66">
        <f>IF(O$3&gt;=GANT!$C$22,IF('Flujo de caja'!O$3&lt;=GANT!$D$22,Costeo!$H$44/GANT!$B$22,0),0)</f>
        <v>0</v>
      </c>
      <c r="P67" s="66">
        <f>IF(P$3&gt;=GANT!$C$22,IF('Flujo de caja'!P$3&lt;=GANT!$D$22,Costeo!$H$44/GANT!$B$22,0),0)</f>
        <v>0</v>
      </c>
      <c r="Q67" s="66">
        <f>IF(Q$3&gt;=GANT!$C$22,IF('Flujo de caja'!Q$3&lt;=GANT!$D$22,Costeo!$H$44/GANT!$B$22,0),0)</f>
        <v>0</v>
      </c>
      <c r="R67" s="66">
        <f>IF(R$3&gt;=GANT!$C$22,IF('Flujo de caja'!R$3&lt;=GANT!$D$22,Costeo!$H$44/GANT!$B$22,0),0)</f>
        <v>0</v>
      </c>
      <c r="S67" s="66">
        <f>IF(S$3&gt;=GANT!$C$22,IF('Flujo de caja'!S$3&lt;=GANT!$D$22,Costeo!$H$44/GANT!$B$22,0),0)</f>
        <v>0</v>
      </c>
      <c r="T67" s="66">
        <f>IF(T$3&gt;=GANT!$C$22,IF('Flujo de caja'!T$3&lt;=GANT!$D$22,Costeo!$H$44/GANT!$B$22,0),0)</f>
        <v>0</v>
      </c>
      <c r="U67" s="66">
        <f>IF(U$3&gt;=GANT!$C$22,IF('Flujo de caja'!U$3&lt;=GANT!$D$22,Costeo!$H$44/GANT!$B$22,0),0)</f>
        <v>0</v>
      </c>
      <c r="V67" s="66">
        <f>IF(V$3&gt;=GANT!$C$22,IF('Flujo de caja'!V$3&lt;=GANT!$D$22,Costeo!$H$44/GANT!$B$22,0),0)</f>
        <v>0</v>
      </c>
      <c r="W67" s="66">
        <f>IF(W$3&gt;=GANT!$C$22,IF('Flujo de caja'!W$3&lt;=GANT!$D$22,Costeo!$H$44/GANT!$B$22,0),0)</f>
        <v>0</v>
      </c>
      <c r="X67" s="66">
        <f>IF(X$3&gt;=GANT!$C$22,IF('Flujo de caja'!X$3&lt;=GANT!$D$22,Costeo!$H$44/GANT!$B$22,0),0)</f>
        <v>0</v>
      </c>
      <c r="Y67" s="66">
        <f>IF(Y$3&gt;=GANT!$C$22,IF('Flujo de caja'!Y$3&lt;=GANT!$D$22,Costeo!$H$44/GANT!$B$22,0),0)</f>
        <v>0</v>
      </c>
      <c r="Z67" s="66">
        <f>IF(Z$3&gt;=GANT!$C$22,IF('Flujo de caja'!Z$3&lt;=GANT!$D$22,Costeo!$H$44/GANT!$B$22,0),0)</f>
        <v>0</v>
      </c>
      <c r="AA67" s="66">
        <f>IF(AA$3&gt;=GANT!$C$22,IF('Flujo de caja'!AA$3&lt;=GANT!$D$22,Costeo!$H$44/GANT!$B$22,0),0)</f>
        <v>0</v>
      </c>
      <c r="AB67" s="66">
        <f>IF(AB$3&gt;=GANT!$C$22,IF('Flujo de caja'!AB$3&lt;=GANT!$D$22,Costeo!$H$44/GANT!$B$22,0),0)</f>
        <v>0</v>
      </c>
      <c r="AC67" s="66">
        <f>IF(AC$3&gt;=GANT!$C$22,IF('Flujo de caja'!AC$3&lt;=GANT!$D$22,Costeo!$H$44/GANT!$B$22,0),0)</f>
        <v>0</v>
      </c>
      <c r="AD67" s="66">
        <f>IF(AD$3&gt;=GANT!$C$22,IF('Flujo de caja'!AD$3&lt;=GANT!$D$22,Costeo!$H$44/GANT!$B$22,0),0)</f>
        <v>0</v>
      </c>
      <c r="AE67" s="66">
        <f>IF(AE$3&gt;=GANT!$C$22,IF('Flujo de caja'!AE$3&lt;=GANT!$D$22,Costeo!$H$44/GANT!$B$22,0),0)</f>
        <v>0</v>
      </c>
      <c r="AF67" s="66">
        <f>IF(AF$3&gt;=GANT!$C$22,IF('Flujo de caja'!AF$3&lt;=GANT!$D$22,Costeo!$H$44/GANT!$B$22,0),0)</f>
        <v>0</v>
      </c>
      <c r="AG67" s="66">
        <f>IF(AG$3&gt;=GANT!$C$22,IF('Flujo de caja'!AG$3&lt;=GANT!$D$22,Costeo!$H$44/GANT!$B$22,0),0)</f>
        <v>0</v>
      </c>
      <c r="AH67" s="66">
        <f>IF(AH$3&gt;=GANT!$C$22,IF('Flujo de caja'!AH$3&lt;=GANT!$D$22,Costeo!$H$44/GANT!$B$22,0),0)</f>
        <v>0</v>
      </c>
      <c r="AI67" s="66">
        <f>IF(AI$3&gt;=GANT!$C$22,IF('Flujo de caja'!AI$3&lt;=GANT!$D$22,Costeo!$H$44/GANT!$B$22,0),0)</f>
        <v>0</v>
      </c>
      <c r="AJ67" s="66">
        <f>IF(AJ$3&gt;=GANT!$C$22,IF('Flujo de caja'!AJ$3&lt;=GANT!$D$22,Costeo!$H$44/GANT!$B$22,0),0)</f>
        <v>0</v>
      </c>
      <c r="AK67" s="66">
        <f>IF(AK$3&gt;=GANT!$C$22,IF('Flujo de caja'!AK$3&lt;=GANT!$D$22,Costeo!$H$44/GANT!$B$22,0),0)</f>
        <v>0</v>
      </c>
      <c r="AL67" s="66">
        <f>IF(AL$3&gt;=GANT!$C$22,IF('Flujo de caja'!AL$3&lt;=GANT!$D$22,Costeo!$H$44/GANT!$B$22,0),0)</f>
        <v>0</v>
      </c>
      <c r="AM67" s="66">
        <f>IF(AM$3&gt;=GANT!$C$22,IF('Flujo de caja'!AM$3&lt;=GANT!$D$22,Costeo!$H$44/GANT!$B$22,0),0)</f>
        <v>0</v>
      </c>
      <c r="AN67" s="66">
        <f>IF(AN$3&gt;=GANT!$C$22,IF('Flujo de caja'!AN$3&lt;=GANT!$D$22,Costeo!$H$44/GANT!$B$22,0),0)</f>
        <v>0</v>
      </c>
      <c r="AO67" s="66">
        <f>IF(AO$3&gt;=GANT!$C$22,IF('Flujo de caja'!AO$3&lt;=GANT!$D$22,Costeo!$H$44/GANT!$B$22,0),0)</f>
        <v>0</v>
      </c>
      <c r="AP67" s="66">
        <f>IF(AP$3&gt;=GANT!$C$22,IF('Flujo de caja'!AP$3&lt;=GANT!$D$22,Costeo!$H$44/GANT!$B$22,0),0)</f>
        <v>0</v>
      </c>
      <c r="AQ67" s="66">
        <f>IF(AQ$3&gt;=GANT!$C$22,IF('Flujo de caja'!AQ$3&lt;=GANT!$D$22,Costeo!$H$44/GANT!$B$22,0),0)</f>
        <v>0</v>
      </c>
      <c r="AR67" s="66">
        <f>IF(AR$3&gt;=GANT!$C$22,IF('Flujo de caja'!AR$3&lt;=GANT!$D$22,Costeo!$H$44/GANT!$B$22,0),0)</f>
        <v>0</v>
      </c>
      <c r="AS67" s="66">
        <f>IF(AS$3&gt;=GANT!$C$22,IF('Flujo de caja'!AS$3&lt;=GANT!$D$22,Costeo!$H$44/GANT!$B$22,0),0)</f>
        <v>0</v>
      </c>
      <c r="AT67" s="66">
        <f>IF(AT$3&gt;=GANT!$C$22,IF('Flujo de caja'!AT$3&lt;=GANT!$D$22,Costeo!$H$44/GANT!$B$22,0),0)</f>
        <v>0</v>
      </c>
      <c r="AU67" s="66">
        <f>IF(AU$3&gt;=GANT!$C$22,IF('Flujo de caja'!AU$3&lt;=GANT!$D$22,Costeo!$H$44/GANT!$B$22,0),0)</f>
        <v>0</v>
      </c>
      <c r="AV67" s="66">
        <f>IF(AV$3&gt;=GANT!$C$22,IF('Flujo de caja'!AV$3&lt;=GANT!$D$22,Costeo!$H$44/GANT!$B$22,0),0)</f>
        <v>0</v>
      </c>
      <c r="AW67" s="66">
        <f>IF(AW$3&gt;=GANT!$C$22,IF('Flujo de caja'!AW$3&lt;=GANT!$D$22,Costeo!$H$44/GANT!$B$22,0),0)</f>
        <v>0</v>
      </c>
      <c r="AX67" s="66">
        <f>IF(AX$3&gt;=GANT!$C$22,IF('Flujo de caja'!AX$3&lt;=GANT!$D$22,Costeo!$H$44/GANT!$B$22,0),0)</f>
        <v>0</v>
      </c>
      <c r="AY67" s="66">
        <f>IF(AY$3&gt;=GANT!$C$22,IF('Flujo de caja'!AY$3&lt;=GANT!$D$22,Costeo!$H$44/GANT!$B$22,0),0)</f>
        <v>0</v>
      </c>
      <c r="AZ67" s="66">
        <f>IF(AZ$3&gt;=GANT!$C$22,IF('Flujo de caja'!AZ$3&lt;=GANT!$D$22,Costeo!$H$44/GANT!$B$22,0),0)</f>
        <v>0</v>
      </c>
      <c r="BA67" s="66">
        <f>IF(BA$3&gt;=GANT!$C$22,IF('Flujo de caja'!BA$3&lt;=GANT!$D$22,Costeo!$H$44/GANT!$B$22,0),0)</f>
        <v>0</v>
      </c>
      <c r="BB67" s="66">
        <f>IF(BB$3&gt;=GANT!$C$22,IF('Flujo de caja'!BB$3&lt;=GANT!$D$22,Costeo!$H$44/GANT!$B$22,0),0)</f>
        <v>0</v>
      </c>
      <c r="BC67" s="66">
        <f>IF(BC$3&gt;=GANT!$C$22,IF('Flujo de caja'!BC$3&lt;=GANT!$D$22,Costeo!$H$44/GANT!$B$22,0),0)</f>
        <v>0</v>
      </c>
      <c r="BD67" s="66">
        <f>IF(BD$3&gt;=GANT!$C$22,IF('Flujo de caja'!BD$3&lt;=GANT!$D$22,Costeo!$H$44/GANT!$B$22,0),0)</f>
        <v>0</v>
      </c>
      <c r="BE67" s="66">
        <f>IF(BE$3&gt;=GANT!$C$22,IF('Flujo de caja'!BE$3&lt;=GANT!$D$22,Costeo!$H$44/GANT!$B$22,0),0)</f>
        <v>0</v>
      </c>
      <c r="BF67" s="66">
        <f>IF(BF$3&gt;=GANT!$C$22,IF('Flujo de caja'!BF$3&lt;=GANT!$D$22,Costeo!$H$44/GANT!$B$22,0),0)</f>
        <v>0</v>
      </c>
      <c r="BG67" s="66">
        <f>IF(BG$3&gt;=GANT!$C$22,IF('Flujo de caja'!BG$3&lt;=GANT!$D$22,Costeo!$H$44/GANT!$B$22,0),0)</f>
        <v>0</v>
      </c>
      <c r="BH67" s="66">
        <f>IF(BH$3&gt;=GANT!$C$22,IF('Flujo de caja'!BH$3&lt;=GANT!$D$22,Costeo!$H$44/GANT!$B$22,0),0)</f>
        <v>0</v>
      </c>
      <c r="BI67" s="66">
        <f>IF(BI$3&gt;=GANT!$C$22,IF('Flujo de caja'!BI$3&lt;=GANT!$D$22,Costeo!$H$44/GANT!$B$22,0),0)</f>
        <v>0</v>
      </c>
      <c r="BJ67" s="66">
        <f>IF(BJ$3&gt;=GANT!$C$22,IF('Flujo de caja'!BJ$3&lt;=GANT!$D$22,Costeo!$H$44/GANT!$B$22,0),0)</f>
        <v>0</v>
      </c>
      <c r="BK67" s="66">
        <f>IF(BK$3&gt;=GANT!$C$22,IF('Flujo de caja'!BK$3&lt;=GANT!$D$22,Costeo!$H$44/GANT!$B$22,0),0)</f>
        <v>0</v>
      </c>
      <c r="BL67" s="66">
        <f>IF(BL$3&gt;=GANT!$C$22,IF('Flujo de caja'!BL$3&lt;=GANT!$D$22,Costeo!$H$44/GANT!$B$22,0),0)</f>
        <v>0</v>
      </c>
      <c r="BM67" s="66">
        <f>IF(BM$3&gt;=GANT!$C$22,IF('Flujo de caja'!BM$3&lt;=GANT!$D$22,Costeo!$H$44/GANT!$B$22,0),0)</f>
        <v>0</v>
      </c>
      <c r="BN67" s="66">
        <f>IF(BN$3&gt;=GANT!$C$22,IF('Flujo de caja'!BN$3&lt;=GANT!$D$22,Costeo!$H$44/GANT!$B$22,0),0)</f>
        <v>0</v>
      </c>
      <c r="BO67" s="66">
        <f>IF(BO$3&gt;=GANT!$C$22,IF('Flujo de caja'!BO$3&lt;=GANT!$D$22,Costeo!$H$44/GANT!$B$22,0),0)</f>
        <v>0</v>
      </c>
      <c r="BP67" s="66">
        <f>IF(BP$3&gt;=GANT!$C$22,IF('Flujo de caja'!BP$3&lt;=GANT!$D$22,Costeo!$H$44/GANT!$B$22,0),0)</f>
        <v>0</v>
      </c>
      <c r="BQ67" s="66">
        <f>IF(BQ$3&gt;=GANT!$C$22,IF('Flujo de caja'!BQ$3&lt;=GANT!$D$22,Costeo!$H$44/GANT!$B$22,0),0)</f>
        <v>0</v>
      </c>
      <c r="BR67" s="66">
        <f>IF(BR$3&gt;=GANT!$C$22,IF('Flujo de caja'!BR$3&lt;=GANT!$D$22,Costeo!$H$44/GANT!$B$22,0),0)</f>
        <v>0</v>
      </c>
      <c r="BS67" s="66">
        <f>IF(BS$3&gt;=GANT!$C$22,IF('Flujo de caja'!BS$3&lt;=GANT!$D$22,Costeo!$H$44/GANT!$B$22,0),0)</f>
        <v>0</v>
      </c>
      <c r="BT67" s="66">
        <f>IF(BT$3&gt;=GANT!$C$22,IF('Flujo de caja'!BT$3&lt;=GANT!$D$22,Costeo!$H$44/GANT!$B$22,0),0)</f>
        <v>0</v>
      </c>
      <c r="BU67" s="66">
        <f>IF(BU$3&gt;=GANT!$C$22,IF('Flujo de caja'!BU$3&lt;=GANT!$D$22,Costeo!$H$44/GANT!$B$22,0),0)</f>
        <v>0</v>
      </c>
      <c r="BV67" s="66">
        <f>IF(BV$3&gt;=GANT!$C$22,IF('Flujo de caja'!BV$3&lt;=GANT!$D$22,Costeo!$H$44/GANT!$B$22,0),0)</f>
        <v>0</v>
      </c>
      <c r="BW67" s="66">
        <f>IF(BW$3&gt;=GANT!$C$22,IF('Flujo de caja'!BW$3&lt;=GANT!$D$22,Costeo!$H$44/GANT!$B$22,0),0)</f>
        <v>0</v>
      </c>
      <c r="BX67" s="66">
        <f>IF(BX$3&gt;=GANT!$C$22,IF('Flujo de caja'!BX$3&lt;=GANT!$D$22,Costeo!$H$44/GANT!$B$22,0),0)</f>
        <v>0</v>
      </c>
      <c r="BY67" s="66">
        <f>IF(BY$3&gt;=GANT!$C$22,IF('Flujo de caja'!BY$3&lt;=GANT!$D$22,Costeo!$H$44/GANT!$B$22,0),0)</f>
        <v>0</v>
      </c>
      <c r="BZ67" s="66">
        <f>IF(BZ$3&gt;=GANT!$C$22,IF('Flujo de caja'!BZ$3&lt;=GANT!$D$22,Costeo!$H$44/GANT!$B$22,0),0)</f>
        <v>0</v>
      </c>
      <c r="CA67" s="66">
        <f>IF(CA$3&gt;=GANT!$C$22,IF('Flujo de caja'!CA$3&lt;=GANT!$D$22,Costeo!$H$44/GANT!$B$22,0),0)</f>
        <v>0</v>
      </c>
      <c r="CB67" s="66">
        <f>IF(CB$3&gt;=GANT!$C$22,IF('Flujo de caja'!CB$3&lt;=GANT!$D$22,Costeo!$H$44/GANT!$B$22,0),0)</f>
        <v>0</v>
      </c>
      <c r="CC67" s="66">
        <f>IF(CC$3&gt;=GANT!$C$22,IF('Flujo de caja'!CC$3&lt;=GANT!$D$22,Costeo!$H$44/GANT!$B$22,0),0)</f>
        <v>0</v>
      </c>
      <c r="CD67" s="66">
        <f>IF(CD$3&gt;=GANT!$C$22,IF('Flujo de caja'!CD$3&lt;=GANT!$D$22,Costeo!$H$44/GANT!$B$22,0),0)</f>
        <v>0</v>
      </c>
      <c r="CE67" s="66">
        <f>IF(CE$3&gt;=GANT!$C$22,IF('Flujo de caja'!CE$3&lt;=GANT!$D$22,Costeo!$H$44/GANT!$B$22,0),0)</f>
        <v>0</v>
      </c>
      <c r="CF67" s="66">
        <f>IF(CF$3&gt;=GANT!$C$22,IF('Flujo de caja'!CF$3&lt;=GANT!$D$22,Costeo!$H$44/GANT!$B$22,0),0)</f>
        <v>0</v>
      </c>
      <c r="CG67" s="66">
        <f>IF(CG$3&gt;=GANT!$C$22,IF('Flujo de caja'!CG$3&lt;=GANT!$D$22,Costeo!$H$44/GANT!$B$22,0),0)</f>
        <v>0</v>
      </c>
      <c r="CH67" s="66">
        <f>IF(CH$3&gt;=GANT!$C$22,IF('Flujo de caja'!CH$3&lt;=GANT!$D$22,Costeo!$H$44/GANT!$B$22,0),0)</f>
        <v>0</v>
      </c>
      <c r="CI67" s="66">
        <f>IF(CI$3&gt;=GANT!$C$22,IF('Flujo de caja'!CI$3&lt;=GANT!$D$22,Costeo!$H$44/GANT!$B$22,0),0)</f>
        <v>0</v>
      </c>
      <c r="CJ67" s="66">
        <f>IF(CJ$3&gt;=GANT!$C$22,IF('Flujo de caja'!CJ$3&lt;=GANT!$D$22,Costeo!$H$44/GANT!$B$22,0),0)</f>
        <v>0</v>
      </c>
      <c r="CK67" s="66">
        <f>IF(CK$3&gt;=GANT!$C$22,IF('Flujo de caja'!CK$3&lt;=GANT!$D$22,Costeo!$H$44/GANT!$B$22,0),0)</f>
        <v>0</v>
      </c>
      <c r="CL67" s="66">
        <f>IF(CL$3&gt;=GANT!$C$22,IF('Flujo de caja'!CL$3&lt;=GANT!$D$22,Costeo!$H$44/GANT!$B$22,0),0)</f>
        <v>0</v>
      </c>
    </row>
    <row r="68" spans="1:90" x14ac:dyDescent="0.3">
      <c r="A68" s="24" t="s">
        <v>220</v>
      </c>
      <c r="B68" s="6" t="s">
        <v>22</v>
      </c>
      <c r="C68" s="72">
        <f t="shared" si="28"/>
        <v>1055874.6273089431</v>
      </c>
      <c r="D68" s="66">
        <f>IF(D$3&gt;=GANT!$C$25,IF('Flujo de caja'!D$3&lt;=GANT!$D$25,(Costeo!$H$64+Costeo!$H$48)/GANT!$B$25,0),0)</f>
        <v>21117.492546178863</v>
      </c>
      <c r="E68" s="66">
        <f>IF(E$3&gt;=GANT!$C$25,IF('Flujo de caja'!E$3&lt;=GANT!$D$25,(Costeo!$H$64+Costeo!$H$48)/GANT!$B$25,0),0)</f>
        <v>21117.492546178863</v>
      </c>
      <c r="F68" s="66">
        <f>IF(F$3&gt;=GANT!$C$25,IF('Flujo de caja'!F$3&lt;=GANT!$D$25,(Costeo!$H$64+Costeo!$H$48)/GANT!$B$25,0),0)</f>
        <v>21117.492546178863</v>
      </c>
      <c r="G68" s="66">
        <f>IF(G$3&gt;=GANT!$C$25,IF('Flujo de caja'!G$3&lt;=GANT!$D$25,(Costeo!$H$64+Costeo!$H$48)/GANT!$B$25,0),0)</f>
        <v>21117.492546178863</v>
      </c>
      <c r="H68" s="66">
        <f>IF(H$3&gt;=GANT!$C$25,IF('Flujo de caja'!H$3&lt;=GANT!$D$25,(Costeo!$H$64+Costeo!$H$48)/GANT!$B$25,0),0)</f>
        <v>21117.492546178863</v>
      </c>
      <c r="I68" s="66">
        <f>IF(I$3&gt;=GANT!$C$25,IF('Flujo de caja'!I$3&lt;=GANT!$D$25,(Costeo!$H$64+Costeo!$H$48)/GANT!$B$25,0),0)</f>
        <v>21117.492546178863</v>
      </c>
      <c r="J68" s="66">
        <f>IF(J$3&gt;=GANT!$C$25,IF('Flujo de caja'!J$3&lt;=GANT!$D$25,(Costeo!$H$64+Costeo!$H$48)/GANT!$B$25,0),0)</f>
        <v>21117.492546178863</v>
      </c>
      <c r="K68" s="66">
        <f>IF(K$3&gt;=GANT!$C$25,IF('Flujo de caja'!K$3&lt;=GANT!$D$25,(Costeo!$H$64+Costeo!$H$48)/GANT!$B$25,0),0)</f>
        <v>21117.492546178863</v>
      </c>
      <c r="L68" s="66">
        <f>IF(L$3&gt;=GANT!$C$25,IF('Flujo de caja'!L$3&lt;=GANT!$D$25,(Costeo!$H$64+Costeo!$H$48)/GANT!$B$25,0),0)</f>
        <v>21117.492546178863</v>
      </c>
      <c r="M68" s="66">
        <f>IF(M$3&gt;=GANT!$C$25,IF('Flujo de caja'!M$3&lt;=GANT!$D$25,(Costeo!$H$64+Costeo!$H$48)/GANT!$B$25,0),0)</f>
        <v>21117.492546178863</v>
      </c>
      <c r="N68" s="66">
        <f>IF(N$3&gt;=GANT!$C$25,IF('Flujo de caja'!N$3&lt;=GANT!$D$25,(Costeo!$H$64+Costeo!$H$48)/GANT!$B$25,0),0)</f>
        <v>21117.492546178863</v>
      </c>
      <c r="O68" s="66">
        <f>IF(O$3&gt;=GANT!$C$25,IF('Flujo de caja'!O$3&lt;=GANT!$D$25,(Costeo!$H$64+Costeo!$H$48)/GANT!$B$25,0),0)</f>
        <v>21117.492546178863</v>
      </c>
      <c r="P68" s="66">
        <f>IF(P$3&gt;=GANT!$C$25,IF('Flujo de caja'!P$3&lt;=GANT!$D$25,(Costeo!$H$64+Costeo!$H$48)/GANT!$B$25,0),0)</f>
        <v>21117.492546178863</v>
      </c>
      <c r="Q68" s="66">
        <f>IF(Q$3&gt;=GANT!$C$25,IF('Flujo de caja'!Q$3&lt;=GANT!$D$25,(Costeo!$H$64+Costeo!$H$48)/GANT!$B$25,0),0)</f>
        <v>21117.492546178863</v>
      </c>
      <c r="R68" s="66">
        <f>IF(R$3&gt;=GANT!$C$25,IF('Flujo de caja'!R$3&lt;=GANT!$D$25,(Costeo!$H$64+Costeo!$H$48)/GANT!$B$25,0),0)</f>
        <v>21117.492546178863</v>
      </c>
      <c r="S68" s="66">
        <f>IF(S$3&gt;=GANT!$C$25,IF('Flujo de caja'!S$3&lt;=GANT!$D$25,(Costeo!$H$64+Costeo!$H$48)/GANT!$B$25,0),0)</f>
        <v>21117.492546178863</v>
      </c>
      <c r="T68" s="66">
        <f>IF(T$3&gt;=GANT!$C$25,IF('Flujo de caja'!T$3&lt;=GANT!$D$25,(Costeo!$H$64+Costeo!$H$48)/GANT!$B$25,0),0)</f>
        <v>21117.492546178863</v>
      </c>
      <c r="U68" s="66">
        <f>IF(U$3&gt;=GANT!$C$25,IF('Flujo de caja'!U$3&lt;=GANT!$D$25,(Costeo!$H$64+Costeo!$H$48)/GANT!$B$25,0),0)</f>
        <v>21117.492546178863</v>
      </c>
      <c r="V68" s="66">
        <f>IF(V$3&gt;=GANT!$C$25,IF('Flujo de caja'!V$3&lt;=GANT!$D$25,(Costeo!$H$64+Costeo!$H$48)/GANT!$B$25,0),0)</f>
        <v>21117.492546178863</v>
      </c>
      <c r="W68" s="66">
        <f>IF(W$3&gt;=GANT!$C$25,IF('Flujo de caja'!W$3&lt;=GANT!$D$25,(Costeo!$H$64+Costeo!$H$48)/GANT!$B$25,0),0)</f>
        <v>21117.492546178863</v>
      </c>
      <c r="X68" s="66">
        <f>IF(X$3&gt;=GANT!$C$25,IF('Flujo de caja'!X$3&lt;=GANT!$D$25,(Costeo!$H$64+Costeo!$H$48)/GANT!$B$25,0),0)</f>
        <v>21117.492546178863</v>
      </c>
      <c r="Y68" s="66">
        <f>IF(Y$3&gt;=GANT!$C$25,IF('Flujo de caja'!Y$3&lt;=GANT!$D$25,(Costeo!$H$64+Costeo!$H$48)/GANT!$B$25,0),0)</f>
        <v>21117.492546178863</v>
      </c>
      <c r="Z68" s="66">
        <f>IF(Z$3&gt;=GANT!$C$25,IF('Flujo de caja'!Z$3&lt;=GANT!$D$25,(Costeo!$H$64+Costeo!$H$48)/GANT!$B$25,0),0)</f>
        <v>21117.492546178863</v>
      </c>
      <c r="AA68" s="66">
        <f>IF(AA$3&gt;=GANT!$C$25,IF('Flujo de caja'!AA$3&lt;=GANT!$D$25,(Costeo!$H$64+Costeo!$H$48)/GANT!$B$25,0),0)</f>
        <v>21117.492546178863</v>
      </c>
      <c r="AB68" s="66">
        <f>IF(AB$3&gt;=GANT!$C$25,IF('Flujo de caja'!AB$3&lt;=GANT!$D$25,(Costeo!$H$64+Costeo!$H$48)/GANT!$B$25,0),0)</f>
        <v>21117.492546178863</v>
      </c>
      <c r="AC68" s="66">
        <f>IF(AC$3&gt;=GANT!$C$25,IF('Flujo de caja'!AC$3&lt;=GANT!$D$25,(Costeo!$H$64+Costeo!$H$48)/GANT!$B$25,0),0)</f>
        <v>21117.492546178863</v>
      </c>
      <c r="AD68" s="66">
        <f>IF(AD$3&gt;=GANT!$C$25,IF('Flujo de caja'!AD$3&lt;=GANT!$D$25,(Costeo!$H$64+Costeo!$H$48)/GANT!$B$25,0),0)</f>
        <v>21117.492546178863</v>
      </c>
      <c r="AE68" s="66">
        <f>IF(AE$3&gt;=GANT!$C$25,IF('Flujo de caja'!AE$3&lt;=GANT!$D$25,(Costeo!$H$64+Costeo!$H$48)/GANT!$B$25,0),0)</f>
        <v>21117.492546178863</v>
      </c>
      <c r="AF68" s="66">
        <f>IF(AF$3&gt;=GANT!$C$25,IF('Flujo de caja'!AF$3&lt;=GANT!$D$25,(Costeo!$H$64+Costeo!$H$48)/GANT!$B$25,0),0)</f>
        <v>21117.492546178863</v>
      </c>
      <c r="AG68" s="66">
        <f>IF(AG$3&gt;=GANT!$C$25,IF('Flujo de caja'!AG$3&lt;=GANT!$D$25,(Costeo!$H$64+Costeo!$H$48)/GANT!$B$25,0),0)</f>
        <v>21117.492546178863</v>
      </c>
      <c r="AH68" s="66">
        <f>IF(AH$3&gt;=GANT!$C$25,IF('Flujo de caja'!AH$3&lt;=GANT!$D$25,(Costeo!$H$64+Costeo!$H$48)/GANT!$B$25,0),0)</f>
        <v>21117.492546178863</v>
      </c>
      <c r="AI68" s="66">
        <f>IF(AI$3&gt;=GANT!$C$25,IF('Flujo de caja'!AI$3&lt;=GANT!$D$25,(Costeo!$H$64+Costeo!$H$48)/GANT!$B$25,0),0)</f>
        <v>21117.492546178863</v>
      </c>
      <c r="AJ68" s="66">
        <f>IF(AJ$3&gt;=GANT!$C$25,IF('Flujo de caja'!AJ$3&lt;=GANT!$D$25,(Costeo!$H$64+Costeo!$H$48)/GANT!$B$25,0),0)</f>
        <v>21117.492546178863</v>
      </c>
      <c r="AK68" s="66">
        <f>IF(AK$3&gt;=GANT!$C$25,IF('Flujo de caja'!AK$3&lt;=GANT!$D$25,(Costeo!$H$64+Costeo!$H$48)/GANT!$B$25,0),0)</f>
        <v>21117.492546178863</v>
      </c>
      <c r="AL68" s="66">
        <f>IF(AL$3&gt;=GANT!$C$25,IF('Flujo de caja'!AL$3&lt;=GANT!$D$25,(Costeo!$H$64+Costeo!$H$48)/GANT!$B$25,0),0)</f>
        <v>21117.492546178863</v>
      </c>
      <c r="AM68" s="66">
        <f>IF(AM$3&gt;=GANT!$C$25,IF('Flujo de caja'!AM$3&lt;=GANT!$D$25,(Costeo!$H$64+Costeo!$H$48)/GANT!$B$25,0),0)</f>
        <v>21117.492546178863</v>
      </c>
      <c r="AN68" s="66">
        <f>IF(AN$3&gt;=GANT!$C$25,IF('Flujo de caja'!AN$3&lt;=GANT!$D$25,(Costeo!$H$64+Costeo!$H$48)/GANT!$B$25,0),0)</f>
        <v>21117.492546178863</v>
      </c>
      <c r="AO68" s="66">
        <f>IF(AO$3&gt;=GANT!$C$25,IF('Flujo de caja'!AO$3&lt;=GANT!$D$25,(Costeo!$H$64+Costeo!$H$48)/GANT!$B$25,0),0)</f>
        <v>21117.492546178863</v>
      </c>
      <c r="AP68" s="66">
        <f>IF(AP$3&gt;=GANT!$C$25,IF('Flujo de caja'!AP$3&lt;=GANT!$D$25,(Costeo!$H$64+Costeo!$H$48)/GANT!$B$25,0),0)</f>
        <v>21117.492546178863</v>
      </c>
      <c r="AQ68" s="66">
        <f>IF(AQ$3&gt;=GANT!$C$25,IF('Flujo de caja'!AQ$3&lt;=GANT!$D$25,(Costeo!$H$64+Costeo!$H$48)/GANT!$B$25,0),0)</f>
        <v>21117.492546178863</v>
      </c>
      <c r="AR68" s="66">
        <f>IF(AR$3&gt;=GANT!$C$25,IF('Flujo de caja'!AR$3&lt;=GANT!$D$25,(Costeo!$H$64+Costeo!$H$48)/GANT!$B$25,0),0)</f>
        <v>21117.492546178863</v>
      </c>
      <c r="AS68" s="66">
        <f>IF(AS$3&gt;=GANT!$C$25,IF('Flujo de caja'!AS$3&lt;=GANT!$D$25,(Costeo!$H$64+Costeo!$H$48)/GANT!$B$25,0),0)</f>
        <v>21117.492546178863</v>
      </c>
      <c r="AT68" s="66">
        <f>IF(AT$3&gt;=GANT!$C$25,IF('Flujo de caja'!AT$3&lt;=GANT!$D$25,(Costeo!$H$64+Costeo!$H$48)/GANT!$B$25,0),0)</f>
        <v>21117.492546178863</v>
      </c>
      <c r="AU68" s="66">
        <f>IF(AU$3&gt;=GANT!$C$25,IF('Flujo de caja'!AU$3&lt;=GANT!$D$25,(Costeo!$H$64+Costeo!$H$48)/GANT!$B$25,0),0)</f>
        <v>21117.492546178863</v>
      </c>
      <c r="AV68" s="66">
        <f>IF(AV$3&gt;=GANT!$C$25,IF('Flujo de caja'!AV$3&lt;=GANT!$D$25,(Costeo!$H$64+Costeo!$H$48)/GANT!$B$25,0),0)</f>
        <v>21117.492546178863</v>
      </c>
      <c r="AW68" s="66">
        <f>IF(AW$3&gt;=GANT!$C$25,IF('Flujo de caja'!AW$3&lt;=GANT!$D$25,(Costeo!$H$64+Costeo!$H$48)/GANT!$B$25,0),0)</f>
        <v>21117.492546178863</v>
      </c>
      <c r="AX68" s="66">
        <f>IF(AX$3&gt;=GANT!$C$25,IF('Flujo de caja'!AX$3&lt;=GANT!$D$25,(Costeo!$H$64+Costeo!$H$48)/GANT!$B$25,0),0)</f>
        <v>21117.492546178863</v>
      </c>
      <c r="AY68" s="66">
        <f>IF(AY$3&gt;=GANT!$C$25,IF('Flujo de caja'!AY$3&lt;=GANT!$D$25,(Costeo!$H$64+Costeo!$H$48)/GANT!$B$25,0),0)</f>
        <v>21117.492546178863</v>
      </c>
      <c r="AZ68" s="66">
        <f>IF(AZ$3&gt;=GANT!$C$25,IF('Flujo de caja'!AZ$3&lt;=GANT!$D$25,(Costeo!$H$64+Costeo!$H$48)/GANT!$B$25,0),0)</f>
        <v>21117.492546178863</v>
      </c>
      <c r="BA68" s="66">
        <f>IF(BA$3&gt;=GANT!$C$25,IF('Flujo de caja'!BA$3&lt;=GANT!$D$25,(Costeo!$H$64+Costeo!$H$48)/GANT!$B$25,0),0)</f>
        <v>21117.492546178863</v>
      </c>
      <c r="BB68" s="66">
        <f>IF(BB$3&gt;=GANT!$C$25,IF('Flujo de caja'!BB$3&lt;=GANT!$D$25,(Costeo!$H$64+Costeo!$H$48)/GANT!$B$25,0),0)</f>
        <v>0</v>
      </c>
      <c r="BC68" s="66">
        <f>IF(BC$3&gt;=GANT!$C$25,IF('Flujo de caja'!BC$3&lt;=GANT!$D$25,(Costeo!$H$64+Costeo!$H$48)/GANT!$B$25,0),0)</f>
        <v>0</v>
      </c>
      <c r="BD68" s="66">
        <f>IF(BD$3&gt;=GANT!$C$25,IF('Flujo de caja'!BD$3&lt;=GANT!$D$25,(Costeo!$H$64+Costeo!$H$48)/GANT!$B$25,0),0)</f>
        <v>0</v>
      </c>
      <c r="BE68" s="66">
        <f>IF(BE$3&gt;=GANT!$C$25,IF('Flujo de caja'!BE$3&lt;=GANT!$D$25,(Costeo!$H$64+Costeo!$H$48)/GANT!$B$25,0),0)</f>
        <v>0</v>
      </c>
      <c r="BF68" s="66">
        <f>IF(BF$3&gt;=GANT!$C$25,IF('Flujo de caja'!BF$3&lt;=GANT!$D$25,(Costeo!$H$64+Costeo!$H$48)/GANT!$B$25,0),0)</f>
        <v>0</v>
      </c>
      <c r="BG68" s="66">
        <f>IF(BG$3&gt;=GANT!$C$25,IF('Flujo de caja'!BG$3&lt;=GANT!$D$25,(Costeo!$H$64+Costeo!$H$48)/GANT!$B$25,0),0)</f>
        <v>0</v>
      </c>
      <c r="BH68" s="66">
        <f>IF(BH$3&gt;=GANT!$C$25,IF('Flujo de caja'!BH$3&lt;=GANT!$D$25,(Costeo!$H$64+Costeo!$H$48)/GANT!$B$25,0),0)</f>
        <v>0</v>
      </c>
      <c r="BI68" s="66">
        <f>IF(BI$3&gt;=GANT!$C$25,IF('Flujo de caja'!BI$3&lt;=GANT!$D$25,(Costeo!$H$64+Costeo!$H$48)/GANT!$B$25,0),0)</f>
        <v>0</v>
      </c>
      <c r="BJ68" s="66">
        <f>IF(BJ$3&gt;=GANT!$C$25,IF('Flujo de caja'!BJ$3&lt;=GANT!$D$25,(Costeo!$H$64+Costeo!$H$48)/GANT!$B$25,0),0)</f>
        <v>0</v>
      </c>
      <c r="BK68" s="66">
        <f>IF(BK$3&gt;=GANT!$C$25,IF('Flujo de caja'!BK$3&lt;=GANT!$D$25,(Costeo!$H$64+Costeo!$H$48)/GANT!$B$25,0),0)</f>
        <v>0</v>
      </c>
      <c r="BL68" s="66">
        <f>IF(BL$3&gt;=GANT!$C$25,IF('Flujo de caja'!BL$3&lt;=GANT!$D$25,(Costeo!$H$64+Costeo!$H$48)/GANT!$B$25,0),0)</f>
        <v>0</v>
      </c>
      <c r="BM68" s="66">
        <f>IF(BM$3&gt;=GANT!$C$25,IF('Flujo de caja'!BM$3&lt;=GANT!$D$25,(Costeo!$H$64+Costeo!$H$48)/GANT!$B$25,0),0)</f>
        <v>0</v>
      </c>
      <c r="BN68" s="66">
        <f>IF(BN$3&gt;=GANT!$C$25,IF('Flujo de caja'!BN$3&lt;=GANT!$D$25,(Costeo!$H$64+Costeo!$H$48)/GANT!$B$25,0),0)</f>
        <v>0</v>
      </c>
      <c r="BO68" s="66">
        <f>IF(BO$3&gt;=GANT!$C$25,IF('Flujo de caja'!BO$3&lt;=GANT!$D$25,(Costeo!$H$64+Costeo!$H$48)/GANT!$B$25,0),0)</f>
        <v>0</v>
      </c>
      <c r="BP68" s="66">
        <f>IF(BP$3&gt;=GANT!$C$25,IF('Flujo de caja'!BP$3&lt;=GANT!$D$25,(Costeo!$H$64+Costeo!$H$48)/GANT!$B$25,0),0)</f>
        <v>0</v>
      </c>
      <c r="BQ68" s="66">
        <f>IF(BQ$3&gt;=GANT!$C$25,IF('Flujo de caja'!BQ$3&lt;=GANT!$D$25,(Costeo!$H$64+Costeo!$H$48)/GANT!$B$25,0),0)</f>
        <v>0</v>
      </c>
      <c r="BR68" s="66">
        <f>IF(BR$3&gt;=GANT!$C$25,IF('Flujo de caja'!BR$3&lt;=GANT!$D$25,(Costeo!$H$64+Costeo!$H$48)/GANT!$B$25,0),0)</f>
        <v>0</v>
      </c>
      <c r="BS68" s="66">
        <f>IF(BS$3&gt;=GANT!$C$25,IF('Flujo de caja'!BS$3&lt;=GANT!$D$25,(Costeo!$H$64+Costeo!$H$48)/GANT!$B$25,0),0)</f>
        <v>0</v>
      </c>
      <c r="BT68" s="66">
        <f>IF(BT$3&gt;=GANT!$C$25,IF('Flujo de caja'!BT$3&lt;=GANT!$D$25,(Costeo!$H$64+Costeo!$H$48)/GANT!$B$25,0),0)</f>
        <v>0</v>
      </c>
      <c r="BU68" s="66">
        <f>IF(BU$3&gt;=GANT!$C$25,IF('Flujo de caja'!BU$3&lt;=GANT!$D$25,(Costeo!$H$64+Costeo!$H$48)/GANT!$B$25,0),0)</f>
        <v>0</v>
      </c>
      <c r="BV68" s="66">
        <f>IF(BV$3&gt;=GANT!$C$25,IF('Flujo de caja'!BV$3&lt;=GANT!$D$25,(Costeo!$H$64+Costeo!$H$48)/GANT!$B$25,0),0)</f>
        <v>0</v>
      </c>
      <c r="BW68" s="66">
        <f>IF(BW$3&gt;=GANT!$C$25,IF('Flujo de caja'!BW$3&lt;=GANT!$D$25,(Costeo!$H$64+Costeo!$H$48)/GANT!$B$25,0),0)</f>
        <v>0</v>
      </c>
      <c r="BX68" s="66">
        <f>IF(BX$3&gt;=GANT!$C$25,IF('Flujo de caja'!BX$3&lt;=GANT!$D$25,(Costeo!$H$64+Costeo!$H$48)/GANT!$B$25,0),0)</f>
        <v>0</v>
      </c>
      <c r="BY68" s="66">
        <f>IF(BY$3&gt;=GANT!$C$25,IF('Flujo de caja'!BY$3&lt;=GANT!$D$25,(Costeo!$H$64+Costeo!$H$48)/GANT!$B$25,0),0)</f>
        <v>0</v>
      </c>
      <c r="BZ68" s="66">
        <f>IF(BZ$3&gt;=GANT!$C$25,IF('Flujo de caja'!BZ$3&lt;=GANT!$D$25,(Costeo!$H$64+Costeo!$H$48)/GANT!$B$25,0),0)</f>
        <v>0</v>
      </c>
      <c r="CA68" s="66">
        <f>IF(CA$3&gt;=GANT!$C$25,IF('Flujo de caja'!CA$3&lt;=GANT!$D$25,(Costeo!$H$64+Costeo!$H$48)/GANT!$B$25,0),0)</f>
        <v>0</v>
      </c>
      <c r="CB68" s="66">
        <f>IF(CB$3&gt;=GANT!$C$25,IF('Flujo de caja'!CB$3&lt;=GANT!$D$25,(Costeo!$H$64+Costeo!$H$48)/GANT!$B$25,0),0)</f>
        <v>0</v>
      </c>
      <c r="CC68" s="66">
        <f>IF(CC$3&gt;=GANT!$C$25,IF('Flujo de caja'!CC$3&lt;=GANT!$D$25,(Costeo!$H$64+Costeo!$H$48)/GANT!$B$25,0),0)</f>
        <v>0</v>
      </c>
      <c r="CD68" s="66">
        <f>IF(CD$3&gt;=GANT!$C$25,IF('Flujo de caja'!CD$3&lt;=GANT!$D$25,(Costeo!$H$64+Costeo!$H$48)/GANT!$B$25,0),0)</f>
        <v>0</v>
      </c>
      <c r="CE68" s="66">
        <f>IF(CE$3&gt;=GANT!$C$25,IF('Flujo de caja'!CE$3&lt;=GANT!$D$25,(Costeo!$H$64+Costeo!$H$48)/GANT!$B$25,0),0)</f>
        <v>0</v>
      </c>
      <c r="CF68" s="66">
        <f>IF(CF$3&gt;=GANT!$C$25,IF('Flujo de caja'!CF$3&lt;=GANT!$D$25,(Costeo!$H$64+Costeo!$H$48)/GANT!$B$25,0),0)</f>
        <v>0</v>
      </c>
      <c r="CG68" s="66">
        <f>IF(CG$3&gt;=GANT!$C$25,IF('Flujo de caja'!CG$3&lt;=GANT!$D$25,(Costeo!$H$64+Costeo!$H$48)/GANT!$B$25,0),0)</f>
        <v>0</v>
      </c>
      <c r="CH68" s="66">
        <f>IF(CH$3&gt;=GANT!$C$25,IF('Flujo de caja'!CH$3&lt;=GANT!$D$25,(Costeo!$H$64+Costeo!$H$48)/GANT!$B$25,0),0)</f>
        <v>0</v>
      </c>
      <c r="CI68" s="66">
        <f>IF(CI$3&gt;=GANT!$C$25,IF('Flujo de caja'!CI$3&lt;=GANT!$D$25,(Costeo!$H$64+Costeo!$H$48)/GANT!$B$25,0),0)</f>
        <v>0</v>
      </c>
      <c r="CJ68" s="66">
        <f>IF(CJ$3&gt;=GANT!$C$25,IF('Flujo de caja'!CJ$3&lt;=GANT!$D$25,(Costeo!$H$64+Costeo!$H$48)/GANT!$B$25,0),0)</f>
        <v>0</v>
      </c>
      <c r="CK68" s="66">
        <f>IF(CK$3&gt;=GANT!$C$25,IF('Flujo de caja'!CK$3&lt;=GANT!$D$25,(Costeo!$H$64+Costeo!$H$48)/GANT!$B$25,0),0)</f>
        <v>0</v>
      </c>
      <c r="CL68" s="66">
        <f>IF(CL$3&gt;=GANT!$C$25,IF('Flujo de caja'!CL$3&lt;=GANT!$D$25,(Costeo!$H$64+Costeo!$H$48)/GANT!$B$25,0),0)</f>
        <v>0</v>
      </c>
    </row>
    <row r="69" spans="1:90" x14ac:dyDescent="0.3">
      <c r="A69" s="24" t="s">
        <v>222</v>
      </c>
      <c r="B69" s="6" t="s">
        <v>22</v>
      </c>
      <c r="C69" s="72">
        <f t="shared" si="28"/>
        <v>521558.77834128641</v>
      </c>
      <c r="D69" s="66">
        <f>IF(D$3&gt;=GANT!$C$25,IF('Flujo de caja'!D$3&lt;=GANT!$D$25,(Costeo!$I$70)/GANT!$B$25,0),0)</f>
        <v>10431.175566825736</v>
      </c>
      <c r="E69" s="66">
        <f>IF(E$3&gt;=GANT!$C$25,IF('Flujo de caja'!E$3&lt;=GANT!$D$25,(Costeo!$I$70)/GANT!$B$25,0),0)</f>
        <v>10431.175566825736</v>
      </c>
      <c r="F69" s="66">
        <f>IF(F$3&gt;=GANT!$C$25,IF('Flujo de caja'!F$3&lt;=GANT!$D$25,(Costeo!$I$70)/GANT!$B$25,0),0)</f>
        <v>10431.175566825736</v>
      </c>
      <c r="G69" s="66">
        <f>IF(G$3&gt;=GANT!$C$25,IF('Flujo de caja'!G$3&lt;=GANT!$D$25,(Costeo!$I$70)/GANT!$B$25,0),0)</f>
        <v>10431.175566825736</v>
      </c>
      <c r="H69" s="66">
        <f>IF(H$3&gt;=GANT!$C$25,IF('Flujo de caja'!H$3&lt;=GANT!$D$25,(Costeo!$I$70)/GANT!$B$25,0),0)</f>
        <v>10431.175566825736</v>
      </c>
      <c r="I69" s="66">
        <f>IF(I$3&gt;=GANT!$C$25,IF('Flujo de caja'!I$3&lt;=GANT!$D$25,(Costeo!$I$70)/GANT!$B$25,0),0)</f>
        <v>10431.175566825736</v>
      </c>
      <c r="J69" s="66">
        <f>IF(J$3&gt;=GANT!$C$25,IF('Flujo de caja'!J$3&lt;=GANT!$D$25,(Costeo!$I$70)/GANT!$B$25,0),0)</f>
        <v>10431.175566825736</v>
      </c>
      <c r="K69" s="66">
        <f>IF(K$3&gt;=GANT!$C$25,IF('Flujo de caja'!K$3&lt;=GANT!$D$25,(Costeo!$I$70)/GANT!$B$25,0),0)</f>
        <v>10431.175566825736</v>
      </c>
      <c r="L69" s="66">
        <f>IF(L$3&gt;=GANT!$C$25,IF('Flujo de caja'!L$3&lt;=GANT!$D$25,(Costeo!$I$70)/GANT!$B$25,0),0)</f>
        <v>10431.175566825736</v>
      </c>
      <c r="M69" s="66">
        <f>IF(M$3&gt;=GANT!$C$25,IF('Flujo de caja'!M$3&lt;=GANT!$D$25,(Costeo!$I$70)/GANT!$B$25,0),0)</f>
        <v>10431.175566825736</v>
      </c>
      <c r="N69" s="66">
        <f>IF(N$3&gt;=GANT!$C$25,IF('Flujo de caja'!N$3&lt;=GANT!$D$25,(Costeo!$I$70)/GANT!$B$25,0),0)</f>
        <v>10431.175566825736</v>
      </c>
      <c r="O69" s="66">
        <f>IF(O$3&gt;=GANT!$C$25,IF('Flujo de caja'!O$3&lt;=GANT!$D$25,(Costeo!$I$70)/GANT!$B$25,0),0)</f>
        <v>10431.175566825736</v>
      </c>
      <c r="P69" s="66">
        <f>IF(P$3&gt;=GANT!$C$25,IF('Flujo de caja'!P$3&lt;=GANT!$D$25,(Costeo!$I$70)/GANT!$B$25,0),0)</f>
        <v>10431.175566825736</v>
      </c>
      <c r="Q69" s="66">
        <f>IF(Q$3&gt;=GANT!$C$25,IF('Flujo de caja'!Q$3&lt;=GANT!$D$25,(Costeo!$I$70)/GANT!$B$25,0),0)</f>
        <v>10431.175566825736</v>
      </c>
      <c r="R69" s="66">
        <f>IF(R$3&gt;=GANT!$C$25,IF('Flujo de caja'!R$3&lt;=GANT!$D$25,(Costeo!$I$70)/GANT!$B$25,0),0)</f>
        <v>10431.175566825736</v>
      </c>
      <c r="S69" s="66">
        <f>IF(S$3&gt;=GANT!$C$25,IF('Flujo de caja'!S$3&lt;=GANT!$D$25,(Costeo!$I$70)/GANT!$B$25,0),0)</f>
        <v>10431.175566825736</v>
      </c>
      <c r="T69" s="66">
        <f>IF(T$3&gt;=GANT!$C$25,IF('Flujo de caja'!T$3&lt;=GANT!$D$25,(Costeo!$I$70)/GANT!$B$25,0),0)</f>
        <v>10431.175566825736</v>
      </c>
      <c r="U69" s="66">
        <f>IF(U$3&gt;=GANT!$C$25,IF('Flujo de caja'!U$3&lt;=GANT!$D$25,(Costeo!$I$70)/GANT!$B$25,0),0)</f>
        <v>10431.175566825736</v>
      </c>
      <c r="V69" s="66">
        <f>IF(V$3&gt;=GANT!$C$25,IF('Flujo de caja'!V$3&lt;=GANT!$D$25,(Costeo!$I$70)/GANT!$B$25,0),0)</f>
        <v>10431.175566825736</v>
      </c>
      <c r="W69" s="66">
        <f>IF(W$3&gt;=GANT!$C$25,IF('Flujo de caja'!W$3&lt;=GANT!$D$25,(Costeo!$I$70)/GANT!$B$25,0),0)</f>
        <v>10431.175566825736</v>
      </c>
      <c r="X69" s="66">
        <f>IF(X$3&gt;=GANT!$C$25,IF('Flujo de caja'!X$3&lt;=GANT!$D$25,(Costeo!$I$70)/GANT!$B$25,0),0)</f>
        <v>10431.175566825736</v>
      </c>
      <c r="Y69" s="66">
        <f>IF(Y$3&gt;=GANT!$C$25,IF('Flujo de caja'!Y$3&lt;=GANT!$D$25,(Costeo!$I$70)/GANT!$B$25,0),0)</f>
        <v>10431.175566825736</v>
      </c>
      <c r="Z69" s="66">
        <f>IF(Z$3&gt;=GANT!$C$25,IF('Flujo de caja'!Z$3&lt;=GANT!$D$25,(Costeo!$I$70)/GANT!$B$25,0),0)</f>
        <v>10431.175566825736</v>
      </c>
      <c r="AA69" s="66">
        <f>IF(AA$3&gt;=GANT!$C$25,IF('Flujo de caja'!AA$3&lt;=GANT!$D$25,(Costeo!$I$70)/GANT!$B$25,0),0)</f>
        <v>10431.175566825736</v>
      </c>
      <c r="AB69" s="66">
        <f>IF(AB$3&gt;=GANT!$C$25,IF('Flujo de caja'!AB$3&lt;=GANT!$D$25,(Costeo!$I$70)/GANT!$B$25,0),0)</f>
        <v>10431.175566825736</v>
      </c>
      <c r="AC69" s="66">
        <f>IF(AC$3&gt;=GANT!$C$25,IF('Flujo de caja'!AC$3&lt;=GANT!$D$25,(Costeo!$I$70)/GANT!$B$25,0),0)</f>
        <v>10431.175566825736</v>
      </c>
      <c r="AD69" s="66">
        <f>IF(AD$3&gt;=GANT!$C$25,IF('Flujo de caja'!AD$3&lt;=GANT!$D$25,(Costeo!$I$70)/GANT!$B$25,0),0)</f>
        <v>10431.175566825736</v>
      </c>
      <c r="AE69" s="66">
        <f>IF(AE$3&gt;=GANT!$C$25,IF('Flujo de caja'!AE$3&lt;=GANT!$D$25,(Costeo!$I$70)/GANT!$B$25,0),0)</f>
        <v>10431.175566825736</v>
      </c>
      <c r="AF69" s="66">
        <f>IF(AF$3&gt;=GANT!$C$25,IF('Flujo de caja'!AF$3&lt;=GANT!$D$25,(Costeo!$I$70)/GANT!$B$25,0),0)</f>
        <v>10431.175566825736</v>
      </c>
      <c r="AG69" s="66">
        <f>IF(AG$3&gt;=GANT!$C$25,IF('Flujo de caja'!AG$3&lt;=GANT!$D$25,(Costeo!$I$70)/GANT!$B$25,0),0)</f>
        <v>10431.175566825736</v>
      </c>
      <c r="AH69" s="66">
        <f>IF(AH$3&gt;=GANT!$C$25,IF('Flujo de caja'!AH$3&lt;=GANT!$D$25,(Costeo!$I$70)/GANT!$B$25,0),0)</f>
        <v>10431.175566825736</v>
      </c>
      <c r="AI69" s="66">
        <f>IF(AI$3&gt;=GANT!$C$25,IF('Flujo de caja'!AI$3&lt;=GANT!$D$25,(Costeo!$I$70)/GANT!$B$25,0),0)</f>
        <v>10431.175566825736</v>
      </c>
      <c r="AJ69" s="66">
        <f>IF(AJ$3&gt;=GANT!$C$25,IF('Flujo de caja'!AJ$3&lt;=GANT!$D$25,(Costeo!$I$70)/GANT!$B$25,0),0)</f>
        <v>10431.175566825736</v>
      </c>
      <c r="AK69" s="66">
        <f>IF(AK$3&gt;=GANT!$C$25,IF('Flujo de caja'!AK$3&lt;=GANT!$D$25,(Costeo!$I$70)/GANT!$B$25,0),0)</f>
        <v>10431.175566825736</v>
      </c>
      <c r="AL69" s="66">
        <f>IF(AL$3&gt;=GANT!$C$25,IF('Flujo de caja'!AL$3&lt;=GANT!$D$25,(Costeo!$I$70)/GANT!$B$25,0),0)</f>
        <v>10431.175566825736</v>
      </c>
      <c r="AM69" s="66">
        <f>IF(AM$3&gt;=GANT!$C$25,IF('Flujo de caja'!AM$3&lt;=GANT!$D$25,(Costeo!$I$70)/GANT!$B$25,0),0)</f>
        <v>10431.175566825736</v>
      </c>
      <c r="AN69" s="66">
        <f>IF(AN$3&gt;=GANT!$C$25,IF('Flujo de caja'!AN$3&lt;=GANT!$D$25,(Costeo!$I$70)/GANT!$B$25,0),0)</f>
        <v>10431.175566825736</v>
      </c>
      <c r="AO69" s="66">
        <f>IF(AO$3&gt;=GANT!$C$25,IF('Flujo de caja'!AO$3&lt;=GANT!$D$25,(Costeo!$I$70)/GANT!$B$25,0),0)</f>
        <v>10431.175566825736</v>
      </c>
      <c r="AP69" s="66">
        <f>IF(AP$3&gt;=GANT!$C$25,IF('Flujo de caja'!AP$3&lt;=GANT!$D$25,(Costeo!$I$70)/GANT!$B$25,0),0)</f>
        <v>10431.175566825736</v>
      </c>
      <c r="AQ69" s="66">
        <f>IF(AQ$3&gt;=GANT!$C$25,IF('Flujo de caja'!AQ$3&lt;=GANT!$D$25,(Costeo!$I$70)/GANT!$B$25,0),0)</f>
        <v>10431.175566825736</v>
      </c>
      <c r="AR69" s="66">
        <f>IF(AR$3&gt;=GANT!$C$25,IF('Flujo de caja'!AR$3&lt;=GANT!$D$25,(Costeo!$I$70)/GANT!$B$25,0),0)</f>
        <v>10431.175566825736</v>
      </c>
      <c r="AS69" s="66">
        <f>IF(AS$3&gt;=GANT!$C$25,IF('Flujo de caja'!AS$3&lt;=GANT!$D$25,(Costeo!$I$70)/GANT!$B$25,0),0)</f>
        <v>10431.175566825736</v>
      </c>
      <c r="AT69" s="66">
        <f>IF(AT$3&gt;=GANT!$C$25,IF('Flujo de caja'!AT$3&lt;=GANT!$D$25,(Costeo!$I$70)/GANT!$B$25,0),0)</f>
        <v>10431.175566825736</v>
      </c>
      <c r="AU69" s="66">
        <f>IF(AU$3&gt;=GANT!$C$25,IF('Flujo de caja'!AU$3&lt;=GANT!$D$25,(Costeo!$I$70)/GANT!$B$25,0),0)</f>
        <v>10431.175566825736</v>
      </c>
      <c r="AV69" s="66">
        <f>IF(AV$3&gt;=GANT!$C$25,IF('Flujo de caja'!AV$3&lt;=GANT!$D$25,(Costeo!$I$70)/GANT!$B$25,0),0)</f>
        <v>10431.175566825736</v>
      </c>
      <c r="AW69" s="66">
        <f>IF(AW$3&gt;=GANT!$C$25,IF('Flujo de caja'!AW$3&lt;=GANT!$D$25,(Costeo!$I$70)/GANT!$B$25,0),0)</f>
        <v>10431.175566825736</v>
      </c>
      <c r="AX69" s="66">
        <f>IF(AX$3&gt;=GANT!$C$25,IF('Flujo de caja'!AX$3&lt;=GANT!$D$25,(Costeo!$I$70)/GANT!$B$25,0),0)</f>
        <v>10431.175566825736</v>
      </c>
      <c r="AY69" s="66">
        <f>IF(AY$3&gt;=GANT!$C$25,IF('Flujo de caja'!AY$3&lt;=GANT!$D$25,(Costeo!$I$70)/GANT!$B$25,0),0)</f>
        <v>10431.175566825736</v>
      </c>
      <c r="AZ69" s="66">
        <f>IF(AZ$3&gt;=GANT!$C$25,IF('Flujo de caja'!AZ$3&lt;=GANT!$D$25,(Costeo!$I$70)/GANT!$B$25,0),0)</f>
        <v>10431.175566825736</v>
      </c>
      <c r="BA69" s="66">
        <f>IF(BA$3&gt;=GANT!$C$25,IF('Flujo de caja'!BA$3&lt;=GANT!$D$25,(Costeo!$I$70)/GANT!$B$25,0),0)</f>
        <v>10431.175566825736</v>
      </c>
      <c r="BB69" s="66">
        <f>IF(BB$3&gt;=GANT!$C$25,IF('Flujo de caja'!BB$3&lt;=GANT!$D$25,(Costeo!$I$70)/GANT!$B$25,0),0)</f>
        <v>0</v>
      </c>
      <c r="BC69" s="66">
        <f>IF(BC$3&gt;=GANT!$C$25,IF('Flujo de caja'!BC$3&lt;=GANT!$D$25,(Costeo!$I$70)/GANT!$B$25,0),0)</f>
        <v>0</v>
      </c>
      <c r="BD69" s="66">
        <f>IF(BD$3&gt;=GANT!$C$25,IF('Flujo de caja'!BD$3&lt;=GANT!$D$25,(Costeo!$I$70)/GANT!$B$25,0),0)</f>
        <v>0</v>
      </c>
      <c r="BE69" s="66">
        <f>IF(BE$3&gt;=GANT!$C$25,IF('Flujo de caja'!BE$3&lt;=GANT!$D$25,(Costeo!$I$70)/GANT!$B$25,0),0)</f>
        <v>0</v>
      </c>
      <c r="BF69" s="66">
        <f>IF(BF$3&gt;=GANT!$C$25,IF('Flujo de caja'!BF$3&lt;=GANT!$D$25,(Costeo!$I$70)/GANT!$B$25,0),0)</f>
        <v>0</v>
      </c>
      <c r="BG69" s="66">
        <f>IF(BG$3&gt;=GANT!$C$25,IF('Flujo de caja'!BG$3&lt;=GANT!$D$25,(Costeo!$I$70)/GANT!$B$25,0),0)</f>
        <v>0</v>
      </c>
      <c r="BH69" s="66">
        <f>IF(BH$3&gt;=GANT!$C$25,IF('Flujo de caja'!BH$3&lt;=GANT!$D$25,(Costeo!$I$70)/GANT!$B$25,0),0)</f>
        <v>0</v>
      </c>
      <c r="BI69" s="66">
        <f>IF(BI$3&gt;=GANT!$C$25,IF('Flujo de caja'!BI$3&lt;=GANT!$D$25,(Costeo!$I$70)/GANT!$B$25,0),0)</f>
        <v>0</v>
      </c>
      <c r="BJ69" s="66">
        <f>IF(BJ$3&gt;=GANT!$C$25,IF('Flujo de caja'!BJ$3&lt;=GANT!$D$25,(Costeo!$I$70)/GANT!$B$25,0),0)</f>
        <v>0</v>
      </c>
      <c r="BK69" s="66">
        <f>IF(BK$3&gt;=GANT!$C$25,IF('Flujo de caja'!BK$3&lt;=GANT!$D$25,(Costeo!$I$70)/GANT!$B$25,0),0)</f>
        <v>0</v>
      </c>
      <c r="BL69" s="66">
        <f>IF(BL$3&gt;=GANT!$C$25,IF('Flujo de caja'!BL$3&lt;=GANT!$D$25,(Costeo!$I$70)/GANT!$B$25,0),0)</f>
        <v>0</v>
      </c>
      <c r="BM69" s="66">
        <f>IF(BM$3&gt;=GANT!$C$25,IF('Flujo de caja'!BM$3&lt;=GANT!$D$25,(Costeo!$I$70)/GANT!$B$25,0),0)</f>
        <v>0</v>
      </c>
      <c r="BN69" s="66">
        <f>IF(BN$3&gt;=GANT!$C$25,IF('Flujo de caja'!BN$3&lt;=GANT!$D$25,(Costeo!$I$70)/GANT!$B$25,0),0)</f>
        <v>0</v>
      </c>
      <c r="BO69" s="66">
        <f>IF(BO$3&gt;=GANT!$C$25,IF('Flujo de caja'!BO$3&lt;=GANT!$D$25,(Costeo!$I$70)/GANT!$B$25,0),0)</f>
        <v>0</v>
      </c>
      <c r="BP69" s="66">
        <f>IF(BP$3&gt;=GANT!$C$25,IF('Flujo de caja'!BP$3&lt;=GANT!$D$25,(Costeo!$I$70)/GANT!$B$25,0),0)</f>
        <v>0</v>
      </c>
      <c r="BQ69" s="66">
        <f>IF(BQ$3&gt;=GANT!$C$25,IF('Flujo de caja'!BQ$3&lt;=GANT!$D$25,(Costeo!$I$70)/GANT!$B$25,0),0)</f>
        <v>0</v>
      </c>
      <c r="BR69" s="66">
        <f>IF(BR$3&gt;=GANT!$C$25,IF('Flujo de caja'!BR$3&lt;=GANT!$D$25,(Costeo!$I$70)/GANT!$B$25,0),0)</f>
        <v>0</v>
      </c>
      <c r="BS69" s="66">
        <f>IF(BS$3&gt;=GANT!$C$25,IF('Flujo de caja'!BS$3&lt;=GANT!$D$25,(Costeo!$I$70)/GANT!$B$25,0),0)</f>
        <v>0</v>
      </c>
      <c r="BT69" s="66">
        <f>IF(BT$3&gt;=GANT!$C$25,IF('Flujo de caja'!BT$3&lt;=GANT!$D$25,(Costeo!$I$70)/GANT!$B$25,0),0)</f>
        <v>0</v>
      </c>
      <c r="BU69" s="66">
        <f>IF(BU$3&gt;=GANT!$C$25,IF('Flujo de caja'!BU$3&lt;=GANT!$D$25,(Costeo!$I$70)/GANT!$B$25,0),0)</f>
        <v>0</v>
      </c>
      <c r="BV69" s="66">
        <f>IF(BV$3&gt;=GANT!$C$25,IF('Flujo de caja'!BV$3&lt;=GANT!$D$25,(Costeo!$I$70)/GANT!$B$25,0),0)</f>
        <v>0</v>
      </c>
      <c r="BW69" s="66">
        <f>IF(BW$3&gt;=GANT!$C$25,IF('Flujo de caja'!BW$3&lt;=GANT!$D$25,(Costeo!$I$70)/GANT!$B$25,0),0)</f>
        <v>0</v>
      </c>
      <c r="BX69" s="66">
        <f>IF(BX$3&gt;=GANT!$C$25,IF('Flujo de caja'!BX$3&lt;=GANT!$D$25,(Costeo!$I$70)/GANT!$B$25,0),0)</f>
        <v>0</v>
      </c>
      <c r="BY69" s="66">
        <f>IF(BY$3&gt;=GANT!$C$25,IF('Flujo de caja'!BY$3&lt;=GANT!$D$25,(Costeo!$I$70)/GANT!$B$25,0),0)</f>
        <v>0</v>
      </c>
      <c r="BZ69" s="66">
        <f>IF(BZ$3&gt;=GANT!$C$25,IF('Flujo de caja'!BZ$3&lt;=GANT!$D$25,(Costeo!$I$70)/GANT!$B$25,0),0)</f>
        <v>0</v>
      </c>
      <c r="CA69" s="66">
        <f>IF(CA$3&gt;=GANT!$C$25,IF('Flujo de caja'!CA$3&lt;=GANT!$D$25,(Costeo!$I$70)/GANT!$B$25,0),0)</f>
        <v>0</v>
      </c>
      <c r="CB69" s="66">
        <f>IF(CB$3&gt;=GANT!$C$25,IF('Flujo de caja'!CB$3&lt;=GANT!$D$25,(Costeo!$I$70)/GANT!$B$25,0),0)</f>
        <v>0</v>
      </c>
      <c r="CC69" s="66">
        <f>IF(CC$3&gt;=GANT!$C$25,IF('Flujo de caja'!CC$3&lt;=GANT!$D$25,(Costeo!$I$70)/GANT!$B$25,0),0)</f>
        <v>0</v>
      </c>
      <c r="CD69" s="66">
        <f>IF(CD$3&gt;=GANT!$C$25,IF('Flujo de caja'!CD$3&lt;=GANT!$D$25,(Costeo!$I$70)/GANT!$B$25,0),0)</f>
        <v>0</v>
      </c>
      <c r="CE69" s="66">
        <f>IF(CE$3&gt;=GANT!$C$25,IF('Flujo de caja'!CE$3&lt;=GANT!$D$25,(Costeo!$I$70)/GANT!$B$25,0),0)</f>
        <v>0</v>
      </c>
      <c r="CF69" s="66">
        <f>IF(CF$3&gt;=GANT!$C$25,IF('Flujo de caja'!CF$3&lt;=GANT!$D$25,(Costeo!$I$70)/GANT!$B$25,0),0)</f>
        <v>0</v>
      </c>
      <c r="CG69" s="66">
        <f>IF(CG$3&gt;=GANT!$C$25,IF('Flujo de caja'!CG$3&lt;=GANT!$D$25,(Costeo!$I$70)/GANT!$B$25,0),0)</f>
        <v>0</v>
      </c>
      <c r="CH69" s="66">
        <f>IF(CH$3&gt;=GANT!$C$25,IF('Flujo de caja'!CH$3&lt;=GANT!$D$25,(Costeo!$I$70)/GANT!$B$25,0),0)</f>
        <v>0</v>
      </c>
      <c r="CI69" s="66">
        <f>IF(CI$3&gt;=GANT!$C$25,IF('Flujo de caja'!CI$3&lt;=GANT!$D$25,(Costeo!$I$70)/GANT!$B$25,0),0)</f>
        <v>0</v>
      </c>
      <c r="CJ69" s="66">
        <f>IF(CJ$3&gt;=GANT!$C$25,IF('Flujo de caja'!CJ$3&lt;=GANT!$D$25,(Costeo!$I$70)/GANT!$B$25,0),0)</f>
        <v>0</v>
      </c>
      <c r="CK69" s="66">
        <f>IF(CK$3&gt;=GANT!$C$25,IF('Flujo de caja'!CK$3&lt;=GANT!$D$25,(Costeo!$I$70)/GANT!$B$25,0),0)</f>
        <v>0</v>
      </c>
      <c r="CL69" s="66">
        <f>IF(CL$3&gt;=GANT!$C$25,IF('Flujo de caja'!CL$3&lt;=GANT!$D$25,(Costeo!$I$70)/GANT!$B$25,0),0)</f>
        <v>0</v>
      </c>
    </row>
    <row r="70" spans="1:90" x14ac:dyDescent="0.3">
      <c r="A70" s="20" t="s">
        <v>40</v>
      </c>
      <c r="B70" s="6" t="s">
        <v>22</v>
      </c>
      <c r="C70" s="67">
        <f>SUM(C53:C69)</f>
        <v>1841923.8670825562</v>
      </c>
      <c r="D70" s="70">
        <f t="shared" ref="D70:AH70" si="29">SUM(D53:D69)</f>
        <v>76548.668113004605</v>
      </c>
      <c r="E70" s="70">
        <f t="shared" si="29"/>
        <v>31548.668113004598</v>
      </c>
      <c r="F70" s="70">
        <f t="shared" si="29"/>
        <v>31548.668113004598</v>
      </c>
      <c r="G70" s="70">
        <f t="shared" si="29"/>
        <v>133784.85312256706</v>
      </c>
      <c r="H70" s="70">
        <f t="shared" si="29"/>
        <v>31548.668113004598</v>
      </c>
      <c r="I70" s="70">
        <f t="shared" si="29"/>
        <v>32822.597652299992</v>
      </c>
      <c r="J70" s="70">
        <f t="shared" si="29"/>
        <v>32822.597652299992</v>
      </c>
      <c r="K70" s="70">
        <f t="shared" si="29"/>
        <v>32822.597652299992</v>
      </c>
      <c r="L70" s="70">
        <f t="shared" si="29"/>
        <v>32822.597652299992</v>
      </c>
      <c r="M70" s="70">
        <f t="shared" si="29"/>
        <v>44822.597652299999</v>
      </c>
      <c r="N70" s="70">
        <f t="shared" si="29"/>
        <v>32822.597652299992</v>
      </c>
      <c r="O70" s="70">
        <f t="shared" si="29"/>
        <v>39001.459440917883</v>
      </c>
      <c r="P70" s="70">
        <f t="shared" si="29"/>
        <v>33388.743993763404</v>
      </c>
      <c r="Q70" s="70">
        <f t="shared" si="29"/>
        <v>33388.743993763404</v>
      </c>
      <c r="R70" s="70">
        <f t="shared" si="29"/>
        <v>33577.459440917883</v>
      </c>
      <c r="S70" s="70">
        <f t="shared" si="29"/>
        <v>33388.743993763404</v>
      </c>
      <c r="T70" s="70">
        <f t="shared" si="29"/>
        <v>33388.743993763404</v>
      </c>
      <c r="U70" s="70">
        <f t="shared" si="29"/>
        <v>33577.459440917883</v>
      </c>
      <c r="V70" s="70">
        <f t="shared" si="29"/>
        <v>33388.743993763404</v>
      </c>
      <c r="W70" s="70">
        <f t="shared" si="29"/>
        <v>33388.743993763404</v>
      </c>
      <c r="X70" s="70">
        <f t="shared" si="29"/>
        <v>33577.459440917883</v>
      </c>
      <c r="Y70" s="70">
        <f t="shared" si="29"/>
        <v>33388.743993763404</v>
      </c>
      <c r="Z70" s="70">
        <f t="shared" si="29"/>
        <v>33388.743993763404</v>
      </c>
      <c r="AA70" s="70">
        <f t="shared" si="29"/>
        <v>39756.321229535766</v>
      </c>
      <c r="AB70" s="70">
        <f t="shared" si="29"/>
        <v>33388.743993763404</v>
      </c>
      <c r="AC70" s="70">
        <f t="shared" si="29"/>
        <v>33388.743993763404</v>
      </c>
      <c r="AD70" s="70">
        <f t="shared" si="29"/>
        <v>33577.459440917883</v>
      </c>
      <c r="AE70" s="70">
        <f t="shared" si="29"/>
        <v>33388.743993763404</v>
      </c>
      <c r="AF70" s="70">
        <f t="shared" si="29"/>
        <v>33388.743993763404</v>
      </c>
      <c r="AG70" s="70">
        <f t="shared" si="29"/>
        <v>33577.459440917883</v>
      </c>
      <c r="AH70" s="70">
        <f t="shared" si="29"/>
        <v>33388.743993763404</v>
      </c>
      <c r="AI70" s="70">
        <f t="shared" ref="AI70:BP70" si="30">SUM(AI53:AI69)</f>
        <v>33388.743993763404</v>
      </c>
      <c r="AJ70" s="70">
        <f t="shared" si="30"/>
        <v>33388.743993763404</v>
      </c>
      <c r="AK70" s="70">
        <f t="shared" si="30"/>
        <v>33577.459440917883</v>
      </c>
      <c r="AL70" s="70">
        <f t="shared" si="30"/>
        <v>33388.743993763404</v>
      </c>
      <c r="AM70" s="70">
        <f t="shared" si="30"/>
        <v>39567.605782381288</v>
      </c>
      <c r="AN70" s="70">
        <f t="shared" si="30"/>
        <v>33577.459440917883</v>
      </c>
      <c r="AO70" s="70">
        <f t="shared" si="30"/>
        <v>33388.743993763404</v>
      </c>
      <c r="AP70" s="70">
        <f t="shared" si="30"/>
        <v>33388.743993763404</v>
      </c>
      <c r="AQ70" s="70">
        <f t="shared" si="30"/>
        <v>33388.743993763404</v>
      </c>
      <c r="AR70" s="70">
        <f t="shared" si="30"/>
        <v>33577.459440917883</v>
      </c>
      <c r="AS70" s="70">
        <f t="shared" si="30"/>
        <v>33388.743993763404</v>
      </c>
      <c r="AT70" s="70">
        <f t="shared" si="30"/>
        <v>33388.743993763404</v>
      </c>
      <c r="AU70" s="70">
        <f t="shared" si="30"/>
        <v>33388.743993763404</v>
      </c>
      <c r="AV70" s="70">
        <f t="shared" si="30"/>
        <v>33388.743993763404</v>
      </c>
      <c r="AW70" s="70">
        <f t="shared" si="30"/>
        <v>33388.743993763404</v>
      </c>
      <c r="AX70" s="70">
        <f t="shared" si="30"/>
        <v>33388.743993763404</v>
      </c>
      <c r="AY70" s="70">
        <f t="shared" si="30"/>
        <v>39567.605782381288</v>
      </c>
      <c r="AZ70" s="70">
        <f t="shared" si="30"/>
        <v>33577.459440917883</v>
      </c>
      <c r="BA70" s="70">
        <f t="shared" si="30"/>
        <v>33200.028546608934</v>
      </c>
      <c r="BB70" s="70">
        <f t="shared" si="30"/>
        <v>0</v>
      </c>
      <c r="BC70" s="70">
        <f t="shared" si="30"/>
        <v>0</v>
      </c>
      <c r="BD70" s="70">
        <f t="shared" si="30"/>
        <v>0</v>
      </c>
      <c r="BE70" s="70">
        <f t="shared" si="30"/>
        <v>0</v>
      </c>
      <c r="BF70" s="70">
        <f t="shared" si="30"/>
        <v>0</v>
      </c>
      <c r="BG70" s="70">
        <f t="shared" si="30"/>
        <v>0</v>
      </c>
      <c r="BH70" s="70">
        <f t="shared" si="30"/>
        <v>0</v>
      </c>
      <c r="BI70" s="70">
        <f t="shared" si="30"/>
        <v>0</v>
      </c>
      <c r="BJ70" s="70">
        <f t="shared" si="30"/>
        <v>0</v>
      </c>
      <c r="BK70" s="70">
        <f t="shared" si="30"/>
        <v>0</v>
      </c>
      <c r="BL70" s="70">
        <f t="shared" si="30"/>
        <v>0</v>
      </c>
      <c r="BM70" s="70">
        <f t="shared" si="30"/>
        <v>0</v>
      </c>
      <c r="BN70" s="70">
        <f t="shared" si="30"/>
        <v>0</v>
      </c>
      <c r="BO70" s="70">
        <f t="shared" si="30"/>
        <v>0</v>
      </c>
      <c r="BP70" s="70">
        <f t="shared" si="30"/>
        <v>0</v>
      </c>
      <c r="BQ70" s="70">
        <f t="shared" ref="BQ70:BT70" si="31">SUM(BQ53:BQ69)</f>
        <v>0</v>
      </c>
      <c r="BR70" s="70">
        <f t="shared" si="31"/>
        <v>0</v>
      </c>
      <c r="BS70" s="70">
        <f t="shared" si="31"/>
        <v>0</v>
      </c>
      <c r="BT70" s="70">
        <f t="shared" si="31"/>
        <v>0</v>
      </c>
      <c r="BU70" s="70">
        <f t="shared" ref="BU70:CL70" si="32">SUM(BU53:BU69)</f>
        <v>0</v>
      </c>
      <c r="BV70" s="70">
        <f t="shared" si="32"/>
        <v>0</v>
      </c>
      <c r="BW70" s="70">
        <f t="shared" si="32"/>
        <v>0</v>
      </c>
      <c r="BX70" s="70">
        <f t="shared" si="32"/>
        <v>0</v>
      </c>
      <c r="BY70" s="70">
        <f t="shared" si="32"/>
        <v>0</v>
      </c>
      <c r="BZ70" s="70">
        <f t="shared" si="32"/>
        <v>0</v>
      </c>
      <c r="CA70" s="70">
        <f t="shared" si="32"/>
        <v>0</v>
      </c>
      <c r="CB70" s="70">
        <f t="shared" si="32"/>
        <v>0</v>
      </c>
      <c r="CC70" s="70">
        <f t="shared" si="32"/>
        <v>0</v>
      </c>
      <c r="CD70" s="70">
        <f t="shared" si="32"/>
        <v>0</v>
      </c>
      <c r="CE70" s="70">
        <f t="shared" si="32"/>
        <v>0</v>
      </c>
      <c r="CF70" s="70">
        <f t="shared" si="32"/>
        <v>0</v>
      </c>
      <c r="CG70" s="70">
        <f t="shared" si="32"/>
        <v>0</v>
      </c>
      <c r="CH70" s="70">
        <f t="shared" si="32"/>
        <v>0</v>
      </c>
      <c r="CI70" s="70">
        <f t="shared" si="32"/>
        <v>0</v>
      </c>
      <c r="CJ70" s="70">
        <f t="shared" si="32"/>
        <v>0</v>
      </c>
      <c r="CK70" s="70">
        <f t="shared" si="32"/>
        <v>0</v>
      </c>
      <c r="CL70" s="70">
        <f t="shared" si="32"/>
        <v>0</v>
      </c>
    </row>
    <row r="71" spans="1:90" x14ac:dyDescent="0.3">
      <c r="A71" s="20"/>
      <c r="B71" s="6"/>
      <c r="C71" s="258">
        <f>SUM(D70:BA70)</f>
        <v>1841923.8670825558</v>
      </c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</row>
    <row r="72" spans="1:90" x14ac:dyDescent="0.3">
      <c r="A72" s="20"/>
      <c r="B72" s="6"/>
      <c r="C72" s="258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</row>
    <row r="73" spans="1:90" x14ac:dyDescent="0.3">
      <c r="B73" s="6"/>
      <c r="C73" s="253"/>
      <c r="D73" s="66">
        <f>D70+D42</f>
        <v>77511.452326500541</v>
      </c>
      <c r="E73" s="66">
        <f t="shared" ref="E73:BP73" si="33">E70+E42</f>
        <v>32511.452326500534</v>
      </c>
      <c r="F73" s="66">
        <f t="shared" si="33"/>
        <v>32511.452326500534</v>
      </c>
      <c r="G73" s="66">
        <f t="shared" si="33"/>
        <v>134747.637336063</v>
      </c>
      <c r="H73" s="66">
        <f t="shared" si="33"/>
        <v>32511.452326500534</v>
      </c>
      <c r="I73" s="66">
        <f t="shared" si="33"/>
        <v>33785.381865795927</v>
      </c>
      <c r="J73" s="66">
        <f t="shared" si="33"/>
        <v>33785.381865795927</v>
      </c>
      <c r="K73" s="66">
        <f t="shared" si="33"/>
        <v>33785.381865795927</v>
      </c>
      <c r="L73" s="66">
        <f t="shared" si="33"/>
        <v>33785.381865795927</v>
      </c>
      <c r="M73" s="66">
        <f t="shared" si="33"/>
        <v>45785.381865795935</v>
      </c>
      <c r="N73" s="66">
        <f t="shared" si="33"/>
        <v>33785.381865795927</v>
      </c>
      <c r="O73" s="66">
        <f t="shared" si="33"/>
        <v>39964.243654413818</v>
      </c>
      <c r="P73" s="66">
        <f t="shared" si="33"/>
        <v>34351.52820725934</v>
      </c>
      <c r="Q73" s="66">
        <f t="shared" si="33"/>
        <v>34351.52820725934</v>
      </c>
      <c r="R73" s="66">
        <f t="shared" si="33"/>
        <v>34540.243654413818</v>
      </c>
      <c r="S73" s="66">
        <f t="shared" si="33"/>
        <v>34351.52820725934</v>
      </c>
      <c r="T73" s="66">
        <f t="shared" si="33"/>
        <v>34351.52820725934</v>
      </c>
      <c r="U73" s="66">
        <f t="shared" si="33"/>
        <v>34540.243654413818</v>
      </c>
      <c r="V73" s="66">
        <f t="shared" si="33"/>
        <v>34351.52820725934</v>
      </c>
      <c r="W73" s="66">
        <f t="shared" si="33"/>
        <v>34351.52820725934</v>
      </c>
      <c r="X73" s="66">
        <f t="shared" si="33"/>
        <v>34540.243654413818</v>
      </c>
      <c r="Y73" s="66">
        <f t="shared" si="33"/>
        <v>34351.52820725934</v>
      </c>
      <c r="Z73" s="66">
        <f t="shared" si="33"/>
        <v>34351.52820725934</v>
      </c>
      <c r="AA73" s="66">
        <f t="shared" si="33"/>
        <v>40719.105443031702</v>
      </c>
      <c r="AB73" s="66">
        <f t="shared" si="33"/>
        <v>34351.52820725934</v>
      </c>
      <c r="AC73" s="66">
        <f t="shared" si="33"/>
        <v>34351.52820725934</v>
      </c>
      <c r="AD73" s="66">
        <f t="shared" si="33"/>
        <v>34540.243654413818</v>
      </c>
      <c r="AE73" s="66">
        <f t="shared" si="33"/>
        <v>34351.52820725934</v>
      </c>
      <c r="AF73" s="66">
        <f t="shared" si="33"/>
        <v>34351.52820725934</v>
      </c>
      <c r="AG73" s="66">
        <f t="shared" si="33"/>
        <v>34540.243654413818</v>
      </c>
      <c r="AH73" s="66">
        <f t="shared" si="33"/>
        <v>34351.52820725934</v>
      </c>
      <c r="AI73" s="66">
        <f t="shared" si="33"/>
        <v>34351.52820725934</v>
      </c>
      <c r="AJ73" s="66">
        <f t="shared" si="33"/>
        <v>34351.52820725934</v>
      </c>
      <c r="AK73" s="66">
        <f t="shared" si="33"/>
        <v>34540.243654413818</v>
      </c>
      <c r="AL73" s="66">
        <f t="shared" si="33"/>
        <v>34351.52820725934</v>
      </c>
      <c r="AM73" s="66">
        <f t="shared" si="33"/>
        <v>40530.389995877224</v>
      </c>
      <c r="AN73" s="66">
        <f t="shared" si="33"/>
        <v>34540.243654413818</v>
      </c>
      <c r="AO73" s="66">
        <f t="shared" si="33"/>
        <v>34351.52820725934</v>
      </c>
      <c r="AP73" s="66">
        <f t="shared" si="33"/>
        <v>34351.52820725934</v>
      </c>
      <c r="AQ73" s="66">
        <f t="shared" si="33"/>
        <v>34351.52820725934</v>
      </c>
      <c r="AR73" s="66">
        <f t="shared" si="33"/>
        <v>34540.243654413818</v>
      </c>
      <c r="AS73" s="66">
        <f t="shared" si="33"/>
        <v>34351.52820725934</v>
      </c>
      <c r="AT73" s="66">
        <f t="shared" si="33"/>
        <v>34351.52820725934</v>
      </c>
      <c r="AU73" s="66">
        <f t="shared" si="33"/>
        <v>34351.52820725934</v>
      </c>
      <c r="AV73" s="66">
        <f t="shared" si="33"/>
        <v>34351.52820725934</v>
      </c>
      <c r="AW73" s="66">
        <f t="shared" si="33"/>
        <v>34351.52820725934</v>
      </c>
      <c r="AX73" s="66">
        <f t="shared" si="33"/>
        <v>34351.52820725934</v>
      </c>
      <c r="AY73" s="66">
        <f t="shared" si="33"/>
        <v>40530.389995877224</v>
      </c>
      <c r="AZ73" s="66">
        <f t="shared" si="33"/>
        <v>34540.243654413818</v>
      </c>
      <c r="BA73" s="66">
        <f t="shared" si="33"/>
        <v>34162.812760104869</v>
      </c>
      <c r="BB73" s="66">
        <f t="shared" si="33"/>
        <v>0</v>
      </c>
      <c r="BC73" s="66">
        <f t="shared" si="33"/>
        <v>0</v>
      </c>
      <c r="BD73" s="66">
        <f t="shared" si="33"/>
        <v>0</v>
      </c>
      <c r="BE73" s="66">
        <f t="shared" si="33"/>
        <v>0</v>
      </c>
      <c r="BF73" s="66">
        <f t="shared" si="33"/>
        <v>0</v>
      </c>
      <c r="BG73" s="66">
        <f t="shared" si="33"/>
        <v>0</v>
      </c>
      <c r="BH73" s="66">
        <f t="shared" si="33"/>
        <v>0</v>
      </c>
      <c r="BI73" s="66">
        <f t="shared" si="33"/>
        <v>0</v>
      </c>
      <c r="BJ73" s="66">
        <f t="shared" si="33"/>
        <v>0</v>
      </c>
      <c r="BK73" s="66">
        <f t="shared" si="33"/>
        <v>0</v>
      </c>
      <c r="BL73" s="66">
        <f t="shared" si="33"/>
        <v>0</v>
      </c>
      <c r="BM73" s="66">
        <f t="shared" si="33"/>
        <v>0</v>
      </c>
      <c r="BN73" s="66">
        <f t="shared" si="33"/>
        <v>0</v>
      </c>
      <c r="BO73" s="66">
        <f t="shared" si="33"/>
        <v>0</v>
      </c>
      <c r="BP73" s="66">
        <f t="shared" si="33"/>
        <v>0</v>
      </c>
      <c r="BQ73" s="66">
        <f t="shared" ref="BQ73:CL73" si="34">BQ70+BQ42</f>
        <v>0</v>
      </c>
      <c r="BR73" s="66">
        <f t="shared" si="34"/>
        <v>0</v>
      </c>
      <c r="BS73" s="66">
        <f t="shared" si="34"/>
        <v>0</v>
      </c>
      <c r="BT73" s="66">
        <f t="shared" si="34"/>
        <v>0</v>
      </c>
      <c r="BU73" s="66">
        <f t="shared" si="34"/>
        <v>0</v>
      </c>
      <c r="BV73" s="66">
        <f t="shared" si="34"/>
        <v>0</v>
      </c>
      <c r="BW73" s="66">
        <f t="shared" si="34"/>
        <v>0</v>
      </c>
      <c r="BX73" s="66">
        <f t="shared" si="34"/>
        <v>0</v>
      </c>
      <c r="BY73" s="66">
        <f t="shared" si="34"/>
        <v>0</v>
      </c>
      <c r="BZ73" s="66">
        <f t="shared" si="34"/>
        <v>0</v>
      </c>
      <c r="CA73" s="66">
        <f t="shared" si="34"/>
        <v>0</v>
      </c>
      <c r="CB73" s="66">
        <f t="shared" si="34"/>
        <v>0</v>
      </c>
      <c r="CC73" s="66">
        <f t="shared" si="34"/>
        <v>0</v>
      </c>
      <c r="CD73" s="66">
        <f t="shared" si="34"/>
        <v>0</v>
      </c>
      <c r="CE73" s="66">
        <f t="shared" si="34"/>
        <v>0</v>
      </c>
      <c r="CF73" s="66">
        <f t="shared" si="34"/>
        <v>0</v>
      </c>
      <c r="CG73" s="66">
        <f t="shared" si="34"/>
        <v>0</v>
      </c>
      <c r="CH73" s="66">
        <f t="shared" si="34"/>
        <v>0</v>
      </c>
      <c r="CI73" s="66">
        <f t="shared" si="34"/>
        <v>0</v>
      </c>
      <c r="CJ73" s="66">
        <f t="shared" si="34"/>
        <v>0</v>
      </c>
      <c r="CK73" s="66">
        <f t="shared" si="34"/>
        <v>0</v>
      </c>
      <c r="CL73" s="66">
        <f t="shared" si="34"/>
        <v>0</v>
      </c>
    </row>
    <row r="74" spans="1:90" x14ac:dyDescent="0.3">
      <c r="B74" s="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</row>
    <row r="75" spans="1:90" x14ac:dyDescent="0.3">
      <c r="A75" s="20" t="s">
        <v>41</v>
      </c>
      <c r="B75" s="6" t="s">
        <v>22</v>
      </c>
      <c r="C75" s="67">
        <f>C70+C47+C26</f>
        <v>12135399.947841302</v>
      </c>
      <c r="D75" s="70">
        <f t="shared" ref="D75:AI75" si="35">D26+D47+D70</f>
        <v>977511.45232650056</v>
      </c>
      <c r="E75" s="70">
        <f t="shared" si="35"/>
        <v>32511.452326500534</v>
      </c>
      <c r="F75" s="70">
        <f t="shared" si="35"/>
        <v>141965.45232650053</v>
      </c>
      <c r="G75" s="70">
        <f t="shared" si="35"/>
        <v>316638.97066939634</v>
      </c>
      <c r="H75" s="70">
        <f t="shared" si="35"/>
        <v>209891.47452463137</v>
      </c>
      <c r="I75" s="70">
        <f t="shared" si="35"/>
        <v>210772.08186579592</v>
      </c>
      <c r="J75" s="70">
        <f t="shared" si="35"/>
        <v>134011.49019912927</v>
      </c>
      <c r="K75" s="70">
        <f t="shared" si="35"/>
        <v>112512.10686579594</v>
      </c>
      <c r="L75" s="70">
        <f t="shared" si="35"/>
        <v>313187.76519912924</v>
      </c>
      <c r="M75" s="70">
        <f t="shared" si="35"/>
        <v>597901.93239856977</v>
      </c>
      <c r="N75" s="70">
        <f t="shared" si="35"/>
        <v>615324.25739856972</v>
      </c>
      <c r="O75" s="70">
        <f t="shared" si="35"/>
        <v>1060742.4858538543</v>
      </c>
      <c r="P75" s="70">
        <f t="shared" si="35"/>
        <v>230423.14301767369</v>
      </c>
      <c r="Q75" s="70">
        <f t="shared" si="35"/>
        <v>238503.14301767369</v>
      </c>
      <c r="R75" s="70">
        <f t="shared" si="35"/>
        <v>218440.34365441379</v>
      </c>
      <c r="S75" s="70">
        <f t="shared" si="35"/>
        <v>210171.62820725932</v>
      </c>
      <c r="T75" s="70">
        <f t="shared" si="35"/>
        <v>226331.62820725932</v>
      </c>
      <c r="U75" s="70">
        <f t="shared" si="35"/>
        <v>225199.55615441382</v>
      </c>
      <c r="V75" s="70">
        <f t="shared" si="35"/>
        <v>208850.84070725934</v>
      </c>
      <c r="W75" s="70">
        <f t="shared" si="35"/>
        <v>215610.05320725933</v>
      </c>
      <c r="X75" s="70">
        <f t="shared" si="35"/>
        <v>215798.76865441381</v>
      </c>
      <c r="Y75" s="70">
        <f t="shared" si="35"/>
        <v>206209.26570725933</v>
      </c>
      <c r="Z75" s="70">
        <f t="shared" si="35"/>
        <v>214289.26570725933</v>
      </c>
      <c r="AA75" s="70">
        <f t="shared" si="35"/>
        <v>220784.89294303168</v>
      </c>
      <c r="AB75" s="70">
        <f t="shared" si="35"/>
        <v>206465.36570725933</v>
      </c>
      <c r="AC75" s="70">
        <f t="shared" si="35"/>
        <v>210683.82820725933</v>
      </c>
      <c r="AD75" s="70">
        <f t="shared" si="35"/>
        <v>214862.13115441383</v>
      </c>
      <c r="AE75" s="70">
        <f t="shared" si="35"/>
        <v>212132.66570725935</v>
      </c>
      <c r="AF75" s="70">
        <f t="shared" si="35"/>
        <v>210811.87820725935</v>
      </c>
      <c r="AG75" s="70">
        <f t="shared" si="35"/>
        <v>220401.38115441383</v>
      </c>
      <c r="AH75" s="70">
        <f t="shared" si="35"/>
        <v>212132.66570725935</v>
      </c>
      <c r="AI75" s="70">
        <f t="shared" si="35"/>
        <v>212132.66570725935</v>
      </c>
      <c r="AJ75" s="70">
        <f t="shared" ref="AJ75:BM75" si="36">AJ26+AJ47+AJ70</f>
        <v>213453.45320725933</v>
      </c>
      <c r="AK75" s="70">
        <f t="shared" si="36"/>
        <v>218952.54365441381</v>
      </c>
      <c r="AL75" s="70">
        <f t="shared" si="36"/>
        <v>212004.61570725933</v>
      </c>
      <c r="AM75" s="70">
        <f t="shared" si="36"/>
        <v>215413.85249587722</v>
      </c>
      <c r="AN75" s="70">
        <f t="shared" si="36"/>
        <v>212193.33115441381</v>
      </c>
      <c r="AO75" s="70">
        <f t="shared" si="36"/>
        <v>205373.45320725933</v>
      </c>
      <c r="AP75" s="70">
        <f t="shared" si="36"/>
        <v>204052.66570725935</v>
      </c>
      <c r="AQ75" s="70">
        <f t="shared" si="36"/>
        <v>204052.66570725935</v>
      </c>
      <c r="AR75" s="70">
        <f t="shared" si="36"/>
        <v>202792.54365441381</v>
      </c>
      <c r="AS75" s="70">
        <f t="shared" si="36"/>
        <v>201154.99070725933</v>
      </c>
      <c r="AT75" s="70">
        <f t="shared" si="36"/>
        <v>195972.66570725935</v>
      </c>
      <c r="AU75" s="70">
        <f t="shared" si="36"/>
        <v>175951.12820725935</v>
      </c>
      <c r="AV75" s="70">
        <f t="shared" si="36"/>
        <v>153159.96570725934</v>
      </c>
      <c r="AW75" s="70">
        <f t="shared" si="36"/>
        <v>133138.42820725933</v>
      </c>
      <c r="AX75" s="70">
        <f t="shared" si="36"/>
        <v>113116.89070725934</v>
      </c>
      <c r="AY75" s="70">
        <f t="shared" si="36"/>
        <v>100595.00249587723</v>
      </c>
      <c r="AZ75" s="70">
        <f t="shared" si="36"/>
        <v>73262.531154413824</v>
      </c>
      <c r="BA75" s="70">
        <f t="shared" si="36"/>
        <v>47553.187760104869</v>
      </c>
      <c r="BB75" s="70">
        <f t="shared" si="36"/>
        <v>0</v>
      </c>
      <c r="BC75" s="70">
        <f t="shared" si="36"/>
        <v>0</v>
      </c>
      <c r="BD75" s="70">
        <f t="shared" si="36"/>
        <v>0</v>
      </c>
      <c r="BE75" s="70">
        <f t="shared" si="36"/>
        <v>0</v>
      </c>
      <c r="BF75" s="70">
        <f t="shared" si="36"/>
        <v>0</v>
      </c>
      <c r="BG75" s="70">
        <f t="shared" si="36"/>
        <v>0</v>
      </c>
      <c r="BH75" s="70">
        <f t="shared" si="36"/>
        <v>0</v>
      </c>
      <c r="BI75" s="70">
        <f t="shared" si="36"/>
        <v>0</v>
      </c>
      <c r="BJ75" s="70">
        <f t="shared" si="36"/>
        <v>0</v>
      </c>
      <c r="BK75" s="70">
        <f t="shared" si="36"/>
        <v>0</v>
      </c>
      <c r="BL75" s="70">
        <f t="shared" si="36"/>
        <v>0</v>
      </c>
      <c r="BM75" s="70">
        <f t="shared" si="36"/>
        <v>0</v>
      </c>
      <c r="BN75" s="70">
        <f t="shared" ref="BN75:CL75" si="37">BN26+BN47+BN70</f>
        <v>0</v>
      </c>
      <c r="BO75" s="70">
        <f t="shared" si="37"/>
        <v>0</v>
      </c>
      <c r="BP75" s="70">
        <f t="shared" si="37"/>
        <v>0</v>
      </c>
      <c r="BQ75" s="70">
        <f t="shared" si="37"/>
        <v>0</v>
      </c>
      <c r="BR75" s="70">
        <f t="shared" si="37"/>
        <v>0</v>
      </c>
      <c r="BS75" s="70">
        <f t="shared" si="37"/>
        <v>0</v>
      </c>
      <c r="BT75" s="70">
        <f t="shared" si="37"/>
        <v>0</v>
      </c>
      <c r="BU75" s="70">
        <f t="shared" si="37"/>
        <v>0</v>
      </c>
      <c r="BV75" s="70">
        <f t="shared" si="37"/>
        <v>0</v>
      </c>
      <c r="BW75" s="70">
        <f t="shared" si="37"/>
        <v>0</v>
      </c>
      <c r="BX75" s="70">
        <f t="shared" si="37"/>
        <v>0</v>
      </c>
      <c r="BY75" s="70">
        <f t="shared" si="37"/>
        <v>0</v>
      </c>
      <c r="BZ75" s="70">
        <f t="shared" si="37"/>
        <v>0</v>
      </c>
      <c r="CA75" s="70">
        <f t="shared" si="37"/>
        <v>0</v>
      </c>
      <c r="CB75" s="70">
        <f t="shared" si="37"/>
        <v>0</v>
      </c>
      <c r="CC75" s="70">
        <f t="shared" si="37"/>
        <v>0</v>
      </c>
      <c r="CD75" s="70">
        <f t="shared" si="37"/>
        <v>0</v>
      </c>
      <c r="CE75" s="70">
        <f t="shared" si="37"/>
        <v>0</v>
      </c>
      <c r="CF75" s="70">
        <f t="shared" si="37"/>
        <v>0</v>
      </c>
      <c r="CG75" s="70">
        <f t="shared" si="37"/>
        <v>0</v>
      </c>
      <c r="CH75" s="70">
        <f t="shared" si="37"/>
        <v>0</v>
      </c>
      <c r="CI75" s="70">
        <f t="shared" si="37"/>
        <v>0</v>
      </c>
      <c r="CJ75" s="70">
        <f t="shared" si="37"/>
        <v>0</v>
      </c>
      <c r="CK75" s="70">
        <f t="shared" si="37"/>
        <v>0</v>
      </c>
      <c r="CL75" s="70">
        <f t="shared" si="37"/>
        <v>0</v>
      </c>
    </row>
    <row r="76" spans="1:90" x14ac:dyDescent="0.3">
      <c r="B76" s="6"/>
      <c r="C76" s="258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</row>
    <row r="77" spans="1:90" outlineLevel="1" x14ac:dyDescent="0.3">
      <c r="A77" s="19" t="s">
        <v>16</v>
      </c>
      <c r="B77" s="6"/>
      <c r="C77" s="68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</row>
    <row r="78" spans="1:90" outlineLevel="1" x14ac:dyDescent="0.3">
      <c r="A78" s="23" t="s">
        <v>637</v>
      </c>
      <c r="B78" s="6" t="s">
        <v>22</v>
      </c>
      <c r="C78" s="72">
        <f>SUM(D78:BA78)</f>
        <v>8776611.5145524852</v>
      </c>
      <c r="D78" s="66">
        <f>Deuda!B13</f>
        <v>0</v>
      </c>
      <c r="E78" s="66">
        <f>Deuda!C13</f>
        <v>0</v>
      </c>
      <c r="F78" s="66">
        <f>Deuda!D13</f>
        <v>500000</v>
      </c>
      <c r="G78" s="66">
        <f>Deuda!E13</f>
        <v>0</v>
      </c>
      <c r="H78" s="66">
        <f>Deuda!F13</f>
        <v>0</v>
      </c>
      <c r="I78" s="66">
        <f>Deuda!G13</f>
        <v>176986.69999999998</v>
      </c>
      <c r="J78" s="66">
        <f>Deuda!H13</f>
        <v>100226.10833333334</v>
      </c>
      <c r="K78" s="66">
        <f>Deuda!I13</f>
        <v>78726.725000000006</v>
      </c>
      <c r="L78" s="66">
        <f>Deuda!J13</f>
        <v>279402.38333333336</v>
      </c>
      <c r="M78" s="66">
        <f>Deuda!K13</f>
        <v>552116.55053277384</v>
      </c>
      <c r="N78" s="66">
        <f>Deuda!L13</f>
        <v>581538.87553277379</v>
      </c>
      <c r="O78" s="66">
        <f>Deuda!M13</f>
        <v>420778.24219944049</v>
      </c>
      <c r="P78" s="66">
        <f>Deuda!N13</f>
        <v>196071.61481041435</v>
      </c>
      <c r="Q78" s="66">
        <f>Deuda!O13</f>
        <v>204151.61481041435</v>
      </c>
      <c r="R78" s="66">
        <f>Deuda!P13</f>
        <v>183900.09999999998</v>
      </c>
      <c r="S78" s="66">
        <f>Deuda!Q13</f>
        <v>175820.09999999998</v>
      </c>
      <c r="T78" s="66">
        <f>Deuda!R13</f>
        <v>191980.09999999998</v>
      </c>
      <c r="U78" s="66">
        <f>Deuda!S13</f>
        <v>190659.3125</v>
      </c>
      <c r="V78" s="66">
        <f>Deuda!T13</f>
        <v>174499.3125</v>
      </c>
      <c r="W78" s="66">
        <f>Deuda!U13</f>
        <v>181258.52499999999</v>
      </c>
      <c r="X78" s="66">
        <f>Deuda!V13</f>
        <v>181258.52499999999</v>
      </c>
      <c r="Y78" s="66">
        <f>Deuda!W13</f>
        <v>171857.73749999999</v>
      </c>
      <c r="Z78" s="66">
        <f>Deuda!X13</f>
        <v>179937.73749999999</v>
      </c>
      <c r="AA78" s="66">
        <f>Deuda!Y13</f>
        <v>180065.78749999998</v>
      </c>
      <c r="AB78" s="66">
        <f>Deuda!Z13</f>
        <v>172113.83749999999</v>
      </c>
      <c r="AC78" s="66">
        <f>Deuda!AA13</f>
        <v>176332.3</v>
      </c>
      <c r="AD78" s="66">
        <f>Deuda!AB13</f>
        <v>180321.88750000001</v>
      </c>
      <c r="AE78" s="66">
        <f>Deuda!AC13</f>
        <v>177781.13750000001</v>
      </c>
      <c r="AF78" s="66">
        <f>Deuda!AD13</f>
        <v>176460.35</v>
      </c>
      <c r="AG78" s="66">
        <f>Deuda!AE13</f>
        <v>185861.13750000001</v>
      </c>
      <c r="AH78" s="66">
        <f>Deuda!AF13</f>
        <v>177781.13750000001</v>
      </c>
      <c r="AI78" s="66">
        <f>Deuda!AG13</f>
        <v>177781.13750000001</v>
      </c>
      <c r="AJ78" s="66">
        <f>Deuda!AH13</f>
        <v>179101.92499999999</v>
      </c>
      <c r="AK78" s="66">
        <f>Deuda!AI13</f>
        <v>184412.3</v>
      </c>
      <c r="AL78" s="66">
        <f>Deuda!AJ13</f>
        <v>177653.08749999999</v>
      </c>
      <c r="AM78" s="66">
        <f>Deuda!AK13</f>
        <v>174883.46249999999</v>
      </c>
      <c r="AN78" s="66">
        <f>Deuda!AL13</f>
        <v>177653.08749999999</v>
      </c>
      <c r="AO78" s="66">
        <f>Deuda!AM13</f>
        <v>171021.92499999999</v>
      </c>
      <c r="AP78" s="66">
        <f>Deuda!AN13</f>
        <v>169701.13750000001</v>
      </c>
      <c r="AQ78" s="66">
        <f>Deuda!AO13</f>
        <v>169701.13750000001</v>
      </c>
      <c r="AR78" s="66">
        <f>Deuda!AP13</f>
        <v>168252.3</v>
      </c>
      <c r="AS78" s="66">
        <f>Deuda!AQ13</f>
        <v>166803.46249999999</v>
      </c>
      <c r="AT78" s="66">
        <f>Deuda!AR13</f>
        <v>161621.13750000001</v>
      </c>
      <c r="AU78" s="66">
        <f>Deuda!AS13</f>
        <v>141599.6</v>
      </c>
      <c r="AV78" s="66">
        <f>Deuda!AT13</f>
        <v>118808.4375</v>
      </c>
      <c r="AW78" s="66">
        <f>Deuda!AU13</f>
        <v>98786.9</v>
      </c>
      <c r="AX78" s="66">
        <f>Deuda!AV13</f>
        <v>78765.362500000003</v>
      </c>
      <c r="AY78" s="66">
        <f>Deuda!AW13</f>
        <v>60064.612500000003</v>
      </c>
      <c r="AZ78" s="66">
        <f>Deuda!AX13</f>
        <v>38722.287499999999</v>
      </c>
      <c r="BA78" s="66">
        <f>Deuda!AY13</f>
        <v>13390.375</v>
      </c>
      <c r="BB78" s="66">
        <f>Deuda!AZ13</f>
        <v>0</v>
      </c>
      <c r="BC78" s="66">
        <f>Deuda!BA13</f>
        <v>0</v>
      </c>
      <c r="BD78" s="66">
        <f>Deuda!BB13</f>
        <v>0</v>
      </c>
      <c r="BE78" s="66">
        <f>Deuda!BC13</f>
        <v>0</v>
      </c>
      <c r="BF78" s="66">
        <f>Deuda!BD13</f>
        <v>0</v>
      </c>
      <c r="BG78" s="66">
        <f>Deuda!BE13</f>
        <v>0</v>
      </c>
      <c r="BH78" s="66">
        <f>Deuda!BF13</f>
        <v>0</v>
      </c>
      <c r="BI78" s="66">
        <f>Deuda!BG13</f>
        <v>0</v>
      </c>
      <c r="BJ78" s="66">
        <f>Deuda!BH13</f>
        <v>0</v>
      </c>
      <c r="BK78" s="66">
        <f>Deuda!BI13</f>
        <v>0</v>
      </c>
      <c r="BL78" s="66">
        <f>Deuda!BJ13</f>
        <v>0</v>
      </c>
      <c r="BM78" s="66">
        <f>Deuda!BK13</f>
        <v>0</v>
      </c>
      <c r="BN78" s="66">
        <f>Deuda!BL13</f>
        <v>0</v>
      </c>
      <c r="BO78" s="66">
        <f>Deuda!BM13</f>
        <v>0</v>
      </c>
      <c r="BP78" s="66">
        <f>Deuda!BN13</f>
        <v>0</v>
      </c>
      <c r="BQ78" s="66">
        <f>Deuda!BO13</f>
        <v>0</v>
      </c>
      <c r="BR78" s="66">
        <f>Deuda!BP13</f>
        <v>0</v>
      </c>
      <c r="BS78" s="66">
        <f>Deuda!BQ13</f>
        <v>0</v>
      </c>
      <c r="BT78" s="66">
        <f>Deuda!BR13</f>
        <v>0</v>
      </c>
      <c r="BU78" s="66">
        <f>Deuda!BS13</f>
        <v>0</v>
      </c>
      <c r="BV78" s="66">
        <f>Deuda!BT13</f>
        <v>0</v>
      </c>
      <c r="BW78" s="66">
        <f>Deuda!BU13</f>
        <v>0</v>
      </c>
      <c r="BX78" s="66">
        <f>Deuda!BV13</f>
        <v>0</v>
      </c>
      <c r="BY78" s="66">
        <f>Deuda!BW13</f>
        <v>0</v>
      </c>
      <c r="BZ78" s="66">
        <f>Deuda!BX13</f>
        <v>0</v>
      </c>
      <c r="CA78" s="66">
        <f>Deuda!BY13</f>
        <v>0</v>
      </c>
      <c r="CB78" s="66">
        <f>Deuda!BZ13</f>
        <v>0</v>
      </c>
      <c r="CC78" s="66">
        <f>Deuda!CA13</f>
        <v>0</v>
      </c>
      <c r="CD78" s="66">
        <f>Deuda!CB13</f>
        <v>0</v>
      </c>
      <c r="CE78" s="66">
        <f>Deuda!CC13</f>
        <v>0</v>
      </c>
      <c r="CF78" s="66">
        <f>Deuda!CD13</f>
        <v>0</v>
      </c>
      <c r="CG78" s="66">
        <f>Deuda!CE13</f>
        <v>0</v>
      </c>
      <c r="CH78" s="66">
        <f>Deuda!CF13</f>
        <v>0</v>
      </c>
      <c r="CI78" s="66">
        <f>Deuda!CG13</f>
        <v>0</v>
      </c>
      <c r="CJ78" s="66">
        <f>Deuda!CH13</f>
        <v>0</v>
      </c>
      <c r="CK78" s="66">
        <f>Deuda!CI13</f>
        <v>0</v>
      </c>
      <c r="CL78" s="66">
        <f>Deuda!CJ13</f>
        <v>0</v>
      </c>
    </row>
    <row r="79" spans="1:90" outlineLevel="1" x14ac:dyDescent="0.3">
      <c r="A79" s="23"/>
      <c r="B79" s="6"/>
      <c r="C79" s="72">
        <f>SUM(D79:BA79)</f>
        <v>0</v>
      </c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6"/>
      <c r="BS79" s="66"/>
      <c r="BT79" s="66"/>
      <c r="BU79" s="66"/>
      <c r="BV79" s="66"/>
      <c r="BW79" s="66"/>
      <c r="BX79" s="66"/>
      <c r="BY79" s="66"/>
      <c r="BZ79" s="66"/>
      <c r="CA79" s="66"/>
      <c r="CB79" s="66"/>
      <c r="CC79" s="66"/>
      <c r="CD79" s="66"/>
      <c r="CE79" s="66"/>
      <c r="CF79" s="66"/>
      <c r="CG79" s="66"/>
      <c r="CH79" s="66"/>
      <c r="CI79" s="66"/>
      <c r="CJ79" s="66"/>
      <c r="CK79" s="66"/>
      <c r="CL79" s="66"/>
    </row>
    <row r="80" spans="1:90" outlineLevel="1" x14ac:dyDescent="0.3">
      <c r="A80" s="23" t="s">
        <v>268</v>
      </c>
      <c r="B80" s="6" t="s">
        <v>22</v>
      </c>
      <c r="C80" s="72">
        <f>SUM(D80:BA80)</f>
        <v>8796324.1821733899</v>
      </c>
      <c r="D80" s="66">
        <f>Deuda!B14</f>
        <v>0</v>
      </c>
      <c r="E80" s="66">
        <f>Deuda!C14</f>
        <v>0</v>
      </c>
      <c r="F80" s="66">
        <f>Deuda!D14</f>
        <v>0</v>
      </c>
      <c r="G80" s="66">
        <f>Deuda!E14</f>
        <v>0</v>
      </c>
      <c r="H80" s="66">
        <f>Deuda!F14</f>
        <v>0</v>
      </c>
      <c r="I80" s="66">
        <f>Deuda!G14</f>
        <v>0</v>
      </c>
      <c r="J80" s="66">
        <f>Deuda!H14</f>
        <v>0</v>
      </c>
      <c r="K80" s="66">
        <f>Deuda!I14</f>
        <v>0</v>
      </c>
      <c r="L80" s="66">
        <f>Deuda!J14</f>
        <v>0</v>
      </c>
      <c r="M80" s="66">
        <f>Deuda!K14</f>
        <v>0</v>
      </c>
      <c r="N80" s="66">
        <f>Deuda!L14</f>
        <v>0</v>
      </c>
      <c r="O80" s="66">
        <f>Deuda!M14</f>
        <v>0</v>
      </c>
      <c r="P80" s="66">
        <f>Deuda!N14</f>
        <v>351356.20276843657</v>
      </c>
      <c r="Q80" s="66">
        <f>Deuda!O14</f>
        <v>385989.8625650038</v>
      </c>
      <c r="R80" s="66">
        <f>Deuda!P14</f>
        <v>492682.43256162392</v>
      </c>
      <c r="S80" s="66">
        <f>Deuda!Q14</f>
        <v>385989.8625650038</v>
      </c>
      <c r="T80" s="66">
        <f>Deuda!R14</f>
        <v>351356.20276843657</v>
      </c>
      <c r="U80" s="66">
        <f>Deuda!S14</f>
        <v>527316.09235819115</v>
      </c>
      <c r="V80" s="66">
        <f>Deuda!T14</f>
        <v>351356.20276843657</v>
      </c>
      <c r="W80" s="66">
        <f>Deuda!U14</f>
        <v>385989.8625650038</v>
      </c>
      <c r="X80" s="66">
        <f>Deuda!V14</f>
        <v>492682.43256162392</v>
      </c>
      <c r="Y80" s="66">
        <f>Deuda!W14</f>
        <v>385989.8625650038</v>
      </c>
      <c r="Z80" s="66">
        <f>Deuda!X14</f>
        <v>351356.20276843657</v>
      </c>
      <c r="AA80" s="66">
        <f>Deuda!Y14</f>
        <v>527316.09235819115</v>
      </c>
      <c r="AB80" s="66">
        <f>Deuda!Z14</f>
        <v>100000</v>
      </c>
      <c r="AC80" s="66">
        <f>Deuda!AA14</f>
        <v>200000</v>
      </c>
      <c r="AD80" s="66">
        <f>Deuda!AB14</f>
        <v>200000</v>
      </c>
      <c r="AE80" s="66">
        <f>Deuda!AC14</f>
        <v>200000</v>
      </c>
      <c r="AF80" s="66">
        <f>Deuda!AD14</f>
        <v>100000</v>
      </c>
      <c r="AG80" s="66">
        <f>Deuda!AE14</f>
        <v>100000</v>
      </c>
      <c r="AH80" s="66">
        <f>Deuda!AF14</f>
        <v>100000</v>
      </c>
      <c r="AI80" s="66">
        <f>Deuda!AG14</f>
        <v>100000</v>
      </c>
      <c r="AJ80" s="66">
        <f>Deuda!AH14</f>
        <v>200000</v>
      </c>
      <c r="AK80" s="66">
        <f>Deuda!AI14</f>
        <v>200000</v>
      </c>
      <c r="AL80" s="66">
        <f>Deuda!AJ14</f>
        <v>200000</v>
      </c>
      <c r="AM80" s="66">
        <f>Deuda!AK14</f>
        <v>200000</v>
      </c>
      <c r="AN80" s="66">
        <f>Deuda!AL14</f>
        <v>200000</v>
      </c>
      <c r="AO80" s="66">
        <f>Deuda!AM14</f>
        <v>200000</v>
      </c>
      <c r="AP80" s="66">
        <f>Deuda!AN14</f>
        <v>200000</v>
      </c>
      <c r="AQ80" s="66">
        <f>Deuda!AO14</f>
        <v>200000</v>
      </c>
      <c r="AR80" s="66">
        <f>Deuda!AP14</f>
        <v>200000</v>
      </c>
      <c r="AS80" s="66">
        <f>Deuda!AQ14</f>
        <v>200000</v>
      </c>
      <c r="AT80" s="66">
        <f>Deuda!AR14</f>
        <v>100000</v>
      </c>
      <c r="AU80" s="66">
        <f>Deuda!AS14</f>
        <v>100000</v>
      </c>
      <c r="AV80" s="66">
        <f>Deuda!AT14</f>
        <v>100000</v>
      </c>
      <c r="AW80" s="66">
        <f>Deuda!AU14</f>
        <v>100000</v>
      </c>
      <c r="AX80" s="66">
        <f>Deuda!AV14</f>
        <v>100000</v>
      </c>
      <c r="AY80" s="66">
        <f>Deuda!AW14</f>
        <v>100000</v>
      </c>
      <c r="AZ80" s="66">
        <f>Deuda!AX14</f>
        <v>50000</v>
      </c>
      <c r="BA80" s="66">
        <f>Deuda!AY14</f>
        <v>56942.870999999999</v>
      </c>
      <c r="BB80" s="66">
        <f>Deuda!AZ14</f>
        <v>0</v>
      </c>
      <c r="BC80" s="66">
        <f>Deuda!BA14</f>
        <v>0</v>
      </c>
      <c r="BD80" s="66">
        <f>Deuda!BB14</f>
        <v>0</v>
      </c>
      <c r="BE80" s="66">
        <f>Deuda!BC14</f>
        <v>0</v>
      </c>
      <c r="BF80" s="66">
        <f>Deuda!BD14</f>
        <v>0</v>
      </c>
      <c r="BG80" s="66">
        <f>Deuda!BE14</f>
        <v>0</v>
      </c>
      <c r="BH80" s="66">
        <f>Deuda!BF14</f>
        <v>0</v>
      </c>
      <c r="BI80" s="66">
        <f>Deuda!BG14</f>
        <v>0</v>
      </c>
      <c r="BJ80" s="66">
        <f>Deuda!BH14</f>
        <v>0</v>
      </c>
      <c r="BK80" s="66">
        <f>Deuda!BI14</f>
        <v>0</v>
      </c>
      <c r="BL80" s="66">
        <f>Deuda!BJ14</f>
        <v>0</v>
      </c>
      <c r="BM80" s="66">
        <f>Deuda!BK14</f>
        <v>0</v>
      </c>
      <c r="BN80" s="66">
        <f>Deuda!BL14</f>
        <v>0</v>
      </c>
      <c r="BO80" s="66">
        <f>Deuda!BM14</f>
        <v>0</v>
      </c>
      <c r="BP80" s="66">
        <f>Deuda!BN14</f>
        <v>0</v>
      </c>
      <c r="BQ80" s="66">
        <f>Deuda!BO14</f>
        <v>0</v>
      </c>
      <c r="BR80" s="66">
        <f>Deuda!BP14</f>
        <v>0</v>
      </c>
      <c r="BS80" s="66">
        <f>Deuda!BQ14</f>
        <v>0</v>
      </c>
      <c r="BT80" s="66">
        <f>Deuda!BR14</f>
        <v>0</v>
      </c>
      <c r="BU80" s="66">
        <f>Deuda!BS14</f>
        <v>0</v>
      </c>
      <c r="BV80" s="66">
        <f>Deuda!BT14</f>
        <v>0</v>
      </c>
      <c r="BW80" s="66">
        <f>Deuda!BU14</f>
        <v>0</v>
      </c>
      <c r="BX80" s="66">
        <f>Deuda!BV14</f>
        <v>0</v>
      </c>
      <c r="BY80" s="66">
        <f>Deuda!BW14</f>
        <v>0</v>
      </c>
      <c r="BZ80" s="66">
        <f>Deuda!BX14</f>
        <v>0</v>
      </c>
      <c r="CA80" s="66">
        <f>Deuda!BY14</f>
        <v>0</v>
      </c>
      <c r="CB80" s="66">
        <f>Deuda!BZ14</f>
        <v>0</v>
      </c>
      <c r="CC80" s="66">
        <f>Deuda!CA14</f>
        <v>0</v>
      </c>
      <c r="CD80" s="66">
        <f>Deuda!CB14</f>
        <v>0</v>
      </c>
      <c r="CE80" s="66">
        <f>Deuda!CC14</f>
        <v>0</v>
      </c>
      <c r="CF80" s="66">
        <f>Deuda!CD14</f>
        <v>0</v>
      </c>
      <c r="CG80" s="66">
        <f>Deuda!CE14</f>
        <v>0</v>
      </c>
      <c r="CH80" s="66">
        <f>Deuda!CF14</f>
        <v>0</v>
      </c>
      <c r="CI80" s="66">
        <f>Deuda!CG14</f>
        <v>0</v>
      </c>
      <c r="CJ80" s="66">
        <f>Deuda!CH14</f>
        <v>0</v>
      </c>
      <c r="CK80" s="66">
        <f>Deuda!CI14</f>
        <v>0</v>
      </c>
      <c r="CL80" s="66">
        <f>Deuda!CJ14</f>
        <v>0</v>
      </c>
    </row>
    <row r="81" spans="1:95" hidden="1" outlineLevel="1" x14ac:dyDescent="0.3">
      <c r="A81" s="23" t="s">
        <v>506</v>
      </c>
      <c r="B81" s="6" t="s">
        <v>22</v>
      </c>
      <c r="C81" s="540">
        <f>SUM(D81:BA81)</f>
        <v>0</v>
      </c>
      <c r="D81" s="66">
        <v>0</v>
      </c>
      <c r="E81" s="66">
        <v>0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0</v>
      </c>
      <c r="N81" s="66">
        <v>0</v>
      </c>
      <c r="O81" s="66">
        <v>0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0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0</v>
      </c>
      <c r="AN81" s="66">
        <v>0</v>
      </c>
      <c r="AO81" s="66">
        <v>0</v>
      </c>
      <c r="AP81" s="66">
        <v>0</v>
      </c>
      <c r="AQ81" s="66">
        <v>0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0</v>
      </c>
      <c r="BF81" s="66">
        <v>0</v>
      </c>
      <c r="BG81" s="66">
        <v>0</v>
      </c>
      <c r="BH81" s="66">
        <v>0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/>
      <c r="BO81" s="66"/>
      <c r="BP81" s="66"/>
      <c r="BQ81" s="66"/>
      <c r="BR81" s="66"/>
    </row>
    <row r="82" spans="1:95" outlineLevel="1" x14ac:dyDescent="0.3">
      <c r="B82" s="6"/>
      <c r="C82" s="72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</row>
    <row r="83" spans="1:95" outlineLevel="1" x14ac:dyDescent="0.3">
      <c r="A83" s="20" t="s">
        <v>42</v>
      </c>
      <c r="B83" s="6" t="s">
        <v>22</v>
      </c>
      <c r="C83" s="67">
        <f>SUM(D83:BA83)</f>
        <v>-19712.667620908258</v>
      </c>
      <c r="D83" s="70">
        <f t="shared" ref="D83" si="38">D78+D79-D80-D81</f>
        <v>0</v>
      </c>
      <c r="E83" s="70">
        <f t="shared" ref="E83:BP83" si="39">E78+E79-E80-E81</f>
        <v>0</v>
      </c>
      <c r="F83" s="70">
        <f t="shared" si="39"/>
        <v>500000</v>
      </c>
      <c r="G83" s="70">
        <f t="shared" si="39"/>
        <v>0</v>
      </c>
      <c r="H83" s="70">
        <f t="shared" si="39"/>
        <v>0</v>
      </c>
      <c r="I83" s="70">
        <f t="shared" si="39"/>
        <v>176986.69999999998</v>
      </c>
      <c r="J83" s="70">
        <f t="shared" si="39"/>
        <v>100226.10833333334</v>
      </c>
      <c r="K83" s="70">
        <f t="shared" si="39"/>
        <v>78726.725000000006</v>
      </c>
      <c r="L83" s="70">
        <f t="shared" si="39"/>
        <v>279402.38333333336</v>
      </c>
      <c r="M83" s="70">
        <f t="shared" si="39"/>
        <v>552116.55053277384</v>
      </c>
      <c r="N83" s="70">
        <f t="shared" si="39"/>
        <v>581538.87553277379</v>
      </c>
      <c r="O83" s="70">
        <f t="shared" si="39"/>
        <v>420778.24219944049</v>
      </c>
      <c r="P83" s="70">
        <f t="shared" si="39"/>
        <v>-155284.58795802222</v>
      </c>
      <c r="Q83" s="70">
        <f t="shared" si="39"/>
        <v>-181838.24775458945</v>
      </c>
      <c r="R83" s="70">
        <f t="shared" si="39"/>
        <v>-308782.33256162395</v>
      </c>
      <c r="S83" s="70">
        <f t="shared" si="39"/>
        <v>-210169.76256500382</v>
      </c>
      <c r="T83" s="70">
        <f t="shared" si="39"/>
        <v>-159376.1027684366</v>
      </c>
      <c r="U83" s="70">
        <f t="shared" si="39"/>
        <v>-336656.77985819115</v>
      </c>
      <c r="V83" s="70">
        <f t="shared" si="39"/>
        <v>-176856.89026843657</v>
      </c>
      <c r="W83" s="70">
        <f t="shared" si="39"/>
        <v>-204731.33756500381</v>
      </c>
      <c r="X83" s="70">
        <f t="shared" si="39"/>
        <v>-311423.90756162396</v>
      </c>
      <c r="Y83" s="70">
        <f t="shared" si="39"/>
        <v>-214132.12506500381</v>
      </c>
      <c r="Z83" s="70">
        <f t="shared" si="39"/>
        <v>-171418.46526843659</v>
      </c>
      <c r="AA83" s="70">
        <f t="shared" si="39"/>
        <v>-347250.30485819117</v>
      </c>
      <c r="AB83" s="70">
        <f t="shared" si="39"/>
        <v>72113.837499999994</v>
      </c>
      <c r="AC83" s="70">
        <f t="shared" si="39"/>
        <v>-23667.700000000012</v>
      </c>
      <c r="AD83" s="70">
        <f t="shared" si="39"/>
        <v>-19678.112499999988</v>
      </c>
      <c r="AE83" s="70">
        <f t="shared" si="39"/>
        <v>-22218.862499999988</v>
      </c>
      <c r="AF83" s="70">
        <f t="shared" si="39"/>
        <v>76460.350000000006</v>
      </c>
      <c r="AG83" s="70">
        <f t="shared" si="39"/>
        <v>85861.137500000012</v>
      </c>
      <c r="AH83" s="70">
        <f t="shared" si="39"/>
        <v>77781.137500000012</v>
      </c>
      <c r="AI83" s="70">
        <f t="shared" si="39"/>
        <v>77781.137500000012</v>
      </c>
      <c r="AJ83" s="70">
        <f t="shared" si="39"/>
        <v>-20898.075000000012</v>
      </c>
      <c r="AK83" s="70">
        <f t="shared" si="39"/>
        <v>-15587.700000000012</v>
      </c>
      <c r="AL83" s="70">
        <f t="shared" si="39"/>
        <v>-22346.912500000006</v>
      </c>
      <c r="AM83" s="70">
        <f t="shared" si="39"/>
        <v>-25116.537500000006</v>
      </c>
      <c r="AN83" s="70">
        <f t="shared" si="39"/>
        <v>-22346.912500000006</v>
      </c>
      <c r="AO83" s="70">
        <f t="shared" si="39"/>
        <v>-28978.075000000012</v>
      </c>
      <c r="AP83" s="70">
        <f t="shared" si="39"/>
        <v>-30298.862499999988</v>
      </c>
      <c r="AQ83" s="70">
        <f t="shared" si="39"/>
        <v>-30298.862499999988</v>
      </c>
      <c r="AR83" s="70">
        <f t="shared" si="39"/>
        <v>-31747.700000000012</v>
      </c>
      <c r="AS83" s="70">
        <f t="shared" si="39"/>
        <v>-33196.537500000006</v>
      </c>
      <c r="AT83" s="70">
        <f t="shared" si="39"/>
        <v>61621.137500000012</v>
      </c>
      <c r="AU83" s="70">
        <f t="shared" si="39"/>
        <v>41599.600000000006</v>
      </c>
      <c r="AV83" s="70">
        <f t="shared" si="39"/>
        <v>18808.4375</v>
      </c>
      <c r="AW83" s="70">
        <f t="shared" si="39"/>
        <v>-1213.1000000000058</v>
      </c>
      <c r="AX83" s="70">
        <f t="shared" si="39"/>
        <v>-21234.637499999997</v>
      </c>
      <c r="AY83" s="70">
        <f t="shared" si="39"/>
        <v>-39935.387499999997</v>
      </c>
      <c r="AZ83" s="70">
        <f t="shared" si="39"/>
        <v>-11277.712500000001</v>
      </c>
      <c r="BA83" s="70">
        <f t="shared" si="39"/>
        <v>-43552.495999999999</v>
      </c>
      <c r="BB83" s="70">
        <f t="shared" si="39"/>
        <v>0</v>
      </c>
      <c r="BC83" s="70">
        <f t="shared" si="39"/>
        <v>0</v>
      </c>
      <c r="BD83" s="70">
        <f t="shared" si="39"/>
        <v>0</v>
      </c>
      <c r="BE83" s="70">
        <f t="shared" si="39"/>
        <v>0</v>
      </c>
      <c r="BF83" s="70">
        <f t="shared" si="39"/>
        <v>0</v>
      </c>
      <c r="BG83" s="70">
        <f t="shared" si="39"/>
        <v>0</v>
      </c>
      <c r="BH83" s="70">
        <f t="shared" si="39"/>
        <v>0</v>
      </c>
      <c r="BI83" s="70">
        <f t="shared" si="39"/>
        <v>0</v>
      </c>
      <c r="BJ83" s="70">
        <f t="shared" si="39"/>
        <v>0</v>
      </c>
      <c r="BK83" s="70">
        <f t="shared" si="39"/>
        <v>0</v>
      </c>
      <c r="BL83" s="70">
        <f t="shared" si="39"/>
        <v>0</v>
      </c>
      <c r="BM83" s="70">
        <f t="shared" si="39"/>
        <v>0</v>
      </c>
      <c r="BN83" s="70">
        <f t="shared" si="39"/>
        <v>0</v>
      </c>
      <c r="BO83" s="70">
        <f t="shared" si="39"/>
        <v>0</v>
      </c>
      <c r="BP83" s="70">
        <f t="shared" si="39"/>
        <v>0</v>
      </c>
      <c r="BQ83" s="70">
        <f t="shared" ref="BQ83:BT83" si="40">BQ78+BQ79-BQ80-BQ81</f>
        <v>0</v>
      </c>
      <c r="BR83" s="70">
        <f t="shared" si="40"/>
        <v>0</v>
      </c>
      <c r="BS83" s="70">
        <f t="shared" si="40"/>
        <v>0</v>
      </c>
      <c r="BT83" s="70">
        <f t="shared" si="40"/>
        <v>0</v>
      </c>
      <c r="BU83" s="70">
        <f t="shared" ref="BU83:CL83" si="41">BU78+BU79-BU80-BU81</f>
        <v>0</v>
      </c>
      <c r="BV83" s="70">
        <f t="shared" si="41"/>
        <v>0</v>
      </c>
      <c r="BW83" s="70">
        <f t="shared" si="41"/>
        <v>0</v>
      </c>
      <c r="BX83" s="70">
        <f t="shared" si="41"/>
        <v>0</v>
      </c>
      <c r="BY83" s="70">
        <f t="shared" si="41"/>
        <v>0</v>
      </c>
      <c r="BZ83" s="70">
        <f t="shared" si="41"/>
        <v>0</v>
      </c>
      <c r="CA83" s="70">
        <f t="shared" si="41"/>
        <v>0</v>
      </c>
      <c r="CB83" s="70">
        <f t="shared" si="41"/>
        <v>0</v>
      </c>
      <c r="CC83" s="70">
        <f t="shared" si="41"/>
        <v>0</v>
      </c>
      <c r="CD83" s="70">
        <f t="shared" si="41"/>
        <v>0</v>
      </c>
      <c r="CE83" s="70">
        <f t="shared" si="41"/>
        <v>0</v>
      </c>
      <c r="CF83" s="70">
        <f t="shared" si="41"/>
        <v>0</v>
      </c>
      <c r="CG83" s="70">
        <f t="shared" si="41"/>
        <v>0</v>
      </c>
      <c r="CH83" s="70">
        <f t="shared" si="41"/>
        <v>0</v>
      </c>
      <c r="CI83" s="70">
        <f t="shared" si="41"/>
        <v>0</v>
      </c>
      <c r="CJ83" s="70">
        <f t="shared" si="41"/>
        <v>0</v>
      </c>
      <c r="CK83" s="70">
        <f t="shared" si="41"/>
        <v>0</v>
      </c>
      <c r="CL83" s="70">
        <f t="shared" si="41"/>
        <v>0</v>
      </c>
    </row>
    <row r="84" spans="1:95" outlineLevel="1" x14ac:dyDescent="0.3">
      <c r="A84" s="24" t="s">
        <v>43</v>
      </c>
      <c r="B84" s="6" t="s">
        <v>22</v>
      </c>
      <c r="C84" s="72">
        <f>MAX(D84:BA84)</f>
        <v>581538.87553277379</v>
      </c>
      <c r="D84" s="66">
        <f>+D83</f>
        <v>0</v>
      </c>
      <c r="E84" s="66">
        <f t="shared" ref="E84:BP84" si="42">+E83</f>
        <v>0</v>
      </c>
      <c r="F84" s="66">
        <f t="shared" si="42"/>
        <v>500000</v>
      </c>
      <c r="G84" s="66">
        <f t="shared" si="42"/>
        <v>0</v>
      </c>
      <c r="H84" s="66">
        <f t="shared" si="42"/>
        <v>0</v>
      </c>
      <c r="I84" s="66">
        <f t="shared" si="42"/>
        <v>176986.69999999998</v>
      </c>
      <c r="J84" s="66">
        <f t="shared" si="42"/>
        <v>100226.10833333334</v>
      </c>
      <c r="K84" s="66">
        <f t="shared" si="42"/>
        <v>78726.725000000006</v>
      </c>
      <c r="L84" s="66">
        <f t="shared" si="42"/>
        <v>279402.38333333336</v>
      </c>
      <c r="M84" s="66">
        <f t="shared" si="42"/>
        <v>552116.55053277384</v>
      </c>
      <c r="N84" s="66">
        <f t="shared" si="42"/>
        <v>581538.87553277379</v>
      </c>
      <c r="O84" s="66">
        <f t="shared" si="42"/>
        <v>420778.24219944049</v>
      </c>
      <c r="P84" s="66">
        <f t="shared" si="42"/>
        <v>-155284.58795802222</v>
      </c>
      <c r="Q84" s="66">
        <f t="shared" si="42"/>
        <v>-181838.24775458945</v>
      </c>
      <c r="R84" s="66">
        <f t="shared" si="42"/>
        <v>-308782.33256162395</v>
      </c>
      <c r="S84" s="66">
        <f t="shared" si="42"/>
        <v>-210169.76256500382</v>
      </c>
      <c r="T84" s="66">
        <f t="shared" si="42"/>
        <v>-159376.1027684366</v>
      </c>
      <c r="U84" s="66">
        <f t="shared" si="42"/>
        <v>-336656.77985819115</v>
      </c>
      <c r="V84" s="66">
        <f t="shared" si="42"/>
        <v>-176856.89026843657</v>
      </c>
      <c r="W84" s="66">
        <f t="shared" si="42"/>
        <v>-204731.33756500381</v>
      </c>
      <c r="X84" s="66">
        <f t="shared" si="42"/>
        <v>-311423.90756162396</v>
      </c>
      <c r="Y84" s="66">
        <f t="shared" si="42"/>
        <v>-214132.12506500381</v>
      </c>
      <c r="Z84" s="66">
        <f t="shared" si="42"/>
        <v>-171418.46526843659</v>
      </c>
      <c r="AA84" s="66">
        <f t="shared" si="42"/>
        <v>-347250.30485819117</v>
      </c>
      <c r="AB84" s="66">
        <f t="shared" si="42"/>
        <v>72113.837499999994</v>
      </c>
      <c r="AC84" s="66">
        <f t="shared" si="42"/>
        <v>-23667.700000000012</v>
      </c>
      <c r="AD84" s="66">
        <f t="shared" si="42"/>
        <v>-19678.112499999988</v>
      </c>
      <c r="AE84" s="66">
        <f t="shared" si="42"/>
        <v>-22218.862499999988</v>
      </c>
      <c r="AF84" s="66">
        <f t="shared" si="42"/>
        <v>76460.350000000006</v>
      </c>
      <c r="AG84" s="66">
        <f t="shared" si="42"/>
        <v>85861.137500000012</v>
      </c>
      <c r="AH84" s="66">
        <f t="shared" si="42"/>
        <v>77781.137500000012</v>
      </c>
      <c r="AI84" s="66">
        <f t="shared" si="42"/>
        <v>77781.137500000012</v>
      </c>
      <c r="AJ84" s="66">
        <f t="shared" si="42"/>
        <v>-20898.075000000012</v>
      </c>
      <c r="AK84" s="66">
        <f t="shared" si="42"/>
        <v>-15587.700000000012</v>
      </c>
      <c r="AL84" s="66">
        <f t="shared" si="42"/>
        <v>-22346.912500000006</v>
      </c>
      <c r="AM84" s="66">
        <f t="shared" si="42"/>
        <v>-25116.537500000006</v>
      </c>
      <c r="AN84" s="66">
        <f t="shared" si="42"/>
        <v>-22346.912500000006</v>
      </c>
      <c r="AO84" s="66">
        <f t="shared" si="42"/>
        <v>-28978.075000000012</v>
      </c>
      <c r="AP84" s="66">
        <f t="shared" si="42"/>
        <v>-30298.862499999988</v>
      </c>
      <c r="AQ84" s="66">
        <f t="shared" si="42"/>
        <v>-30298.862499999988</v>
      </c>
      <c r="AR84" s="66">
        <f t="shared" si="42"/>
        <v>-31747.700000000012</v>
      </c>
      <c r="AS84" s="66">
        <f t="shared" si="42"/>
        <v>-33196.537500000006</v>
      </c>
      <c r="AT84" s="66">
        <f t="shared" si="42"/>
        <v>61621.137500000012</v>
      </c>
      <c r="AU84" s="66">
        <f t="shared" si="42"/>
        <v>41599.600000000006</v>
      </c>
      <c r="AV84" s="66">
        <f t="shared" si="42"/>
        <v>18808.4375</v>
      </c>
      <c r="AW84" s="66">
        <f t="shared" si="42"/>
        <v>-1213.1000000000058</v>
      </c>
      <c r="AX84" s="66">
        <f t="shared" si="42"/>
        <v>-21234.637499999997</v>
      </c>
      <c r="AY84" s="66">
        <f t="shared" si="42"/>
        <v>-39935.387499999997</v>
      </c>
      <c r="AZ84" s="66">
        <f t="shared" si="42"/>
        <v>-11277.712500000001</v>
      </c>
      <c r="BA84" s="66">
        <f t="shared" si="42"/>
        <v>-43552.495999999999</v>
      </c>
      <c r="BB84" s="66">
        <f t="shared" si="42"/>
        <v>0</v>
      </c>
      <c r="BC84" s="66">
        <f t="shared" si="42"/>
        <v>0</v>
      </c>
      <c r="BD84" s="66">
        <f t="shared" si="42"/>
        <v>0</v>
      </c>
      <c r="BE84" s="66">
        <f t="shared" si="42"/>
        <v>0</v>
      </c>
      <c r="BF84" s="66">
        <f t="shared" si="42"/>
        <v>0</v>
      </c>
      <c r="BG84" s="66">
        <f t="shared" si="42"/>
        <v>0</v>
      </c>
      <c r="BH84" s="66">
        <f t="shared" si="42"/>
        <v>0</v>
      </c>
      <c r="BI84" s="66">
        <f t="shared" si="42"/>
        <v>0</v>
      </c>
      <c r="BJ84" s="66">
        <f t="shared" si="42"/>
        <v>0</v>
      </c>
      <c r="BK84" s="66">
        <f t="shared" si="42"/>
        <v>0</v>
      </c>
      <c r="BL84" s="66">
        <f t="shared" si="42"/>
        <v>0</v>
      </c>
      <c r="BM84" s="66">
        <f t="shared" si="42"/>
        <v>0</v>
      </c>
      <c r="BN84" s="66">
        <f t="shared" si="42"/>
        <v>0</v>
      </c>
      <c r="BO84" s="66">
        <f t="shared" si="42"/>
        <v>0</v>
      </c>
      <c r="BP84" s="66">
        <f t="shared" si="42"/>
        <v>0</v>
      </c>
      <c r="BQ84" s="66">
        <f t="shared" ref="BQ84:BT84" si="43">+BQ83</f>
        <v>0</v>
      </c>
      <c r="BR84" s="66">
        <f t="shared" si="43"/>
        <v>0</v>
      </c>
      <c r="BS84" s="66">
        <f t="shared" si="43"/>
        <v>0</v>
      </c>
      <c r="BT84" s="66">
        <f t="shared" si="43"/>
        <v>0</v>
      </c>
      <c r="BU84" s="66">
        <f t="shared" ref="BU84:CL84" si="44">+BU83</f>
        <v>0</v>
      </c>
      <c r="BV84" s="66">
        <f t="shared" si="44"/>
        <v>0</v>
      </c>
      <c r="BW84" s="66">
        <f t="shared" si="44"/>
        <v>0</v>
      </c>
      <c r="BX84" s="66">
        <f t="shared" si="44"/>
        <v>0</v>
      </c>
      <c r="BY84" s="66">
        <f t="shared" si="44"/>
        <v>0</v>
      </c>
      <c r="BZ84" s="66">
        <f t="shared" si="44"/>
        <v>0</v>
      </c>
      <c r="CA84" s="66">
        <f t="shared" si="44"/>
        <v>0</v>
      </c>
      <c r="CB84" s="66">
        <f t="shared" si="44"/>
        <v>0</v>
      </c>
      <c r="CC84" s="66">
        <f t="shared" si="44"/>
        <v>0</v>
      </c>
      <c r="CD84" s="66">
        <f t="shared" si="44"/>
        <v>0</v>
      </c>
      <c r="CE84" s="66">
        <f t="shared" si="44"/>
        <v>0</v>
      </c>
      <c r="CF84" s="66">
        <f t="shared" si="44"/>
        <v>0</v>
      </c>
      <c r="CG84" s="66">
        <f t="shared" si="44"/>
        <v>0</v>
      </c>
      <c r="CH84" s="66">
        <f t="shared" si="44"/>
        <v>0</v>
      </c>
      <c r="CI84" s="66">
        <f t="shared" si="44"/>
        <v>0</v>
      </c>
      <c r="CJ84" s="66">
        <f t="shared" si="44"/>
        <v>0</v>
      </c>
      <c r="CK84" s="66">
        <f t="shared" si="44"/>
        <v>0</v>
      </c>
      <c r="CL84" s="66">
        <f t="shared" si="44"/>
        <v>0</v>
      </c>
      <c r="CM84" s="66"/>
      <c r="CN84" s="66"/>
      <c r="CO84" s="66"/>
      <c r="CP84" s="66"/>
      <c r="CQ84" s="66"/>
    </row>
    <row r="85" spans="1:95" outlineLevel="1" x14ac:dyDescent="0.3">
      <c r="A85" s="24" t="s">
        <v>44</v>
      </c>
      <c r="B85" s="6" t="s">
        <v>22</v>
      </c>
      <c r="C85" s="72">
        <f>SUM(D85:BA85)</f>
        <v>225783.11106047741</v>
      </c>
      <c r="D85" s="66">
        <f>Deuda!B16</f>
        <v>0</v>
      </c>
      <c r="E85" s="66">
        <f>Deuda!C16</f>
        <v>0</v>
      </c>
      <c r="F85" s="66">
        <f>Deuda!D16</f>
        <v>0</v>
      </c>
      <c r="G85" s="66">
        <f>Deuda!E16</f>
        <v>3958.3333333333335</v>
      </c>
      <c r="H85" s="66">
        <f>Deuda!F16</f>
        <v>3958.3333333333335</v>
      </c>
      <c r="I85" s="66">
        <f>Deuda!G16</f>
        <v>3958.3333333333335</v>
      </c>
      <c r="J85" s="66">
        <f>Deuda!H16</f>
        <v>5359.4780416666663</v>
      </c>
      <c r="K85" s="66">
        <f>Deuda!I16</f>
        <v>6152.9347326388888</v>
      </c>
      <c r="L85" s="66">
        <f>Deuda!J16</f>
        <v>6776.187972222222</v>
      </c>
      <c r="M85" s="66">
        <f>Deuda!K16</f>
        <v>8988.1235069444447</v>
      </c>
      <c r="N85" s="66">
        <f>Deuda!L16</f>
        <v>13359.046198662238</v>
      </c>
      <c r="O85" s="66">
        <f>Deuda!M16</f>
        <v>17962.895629963365</v>
      </c>
      <c r="P85" s="66">
        <f>Deuda!N16</f>
        <v>21294.056714042268</v>
      </c>
      <c r="Q85" s="66">
        <f>Deuda!O16</f>
        <v>20064.720392707921</v>
      </c>
      <c r="R85" s="66">
        <f>Deuda!P16</f>
        <v>18625.167597984087</v>
      </c>
      <c r="S85" s="66">
        <f>Deuda!Q16</f>
        <v>16180.640798537899</v>
      </c>
      <c r="T85" s="66">
        <f>Deuda!R16</f>
        <v>14516.796844898287</v>
      </c>
      <c r="U85" s="66">
        <f>Deuda!S16</f>
        <v>13255.069364648165</v>
      </c>
      <c r="V85" s="66">
        <f>Deuda!T16</f>
        <v>10589.869857437485</v>
      </c>
      <c r="W85" s="66">
        <f>Deuda!U16</f>
        <v>9189.7528094790287</v>
      </c>
      <c r="X85" s="66">
        <f>Deuda!V16</f>
        <v>7568.9630537560815</v>
      </c>
      <c r="Y85" s="66">
        <f>Deuda!W16</f>
        <v>5103.5237855598916</v>
      </c>
      <c r="Z85" s="66">
        <f>Deuda!X16</f>
        <v>3408.3111287952793</v>
      </c>
      <c r="AA85" s="66">
        <f>Deuda!Y16</f>
        <v>2051.2482787534896</v>
      </c>
      <c r="AB85" s="66">
        <f>Deuda!Z16</f>
        <v>-697.81663470719059</v>
      </c>
      <c r="AC85" s="66">
        <f>Deuda!AA16</f>
        <v>-126.91542116552388</v>
      </c>
      <c r="AD85" s="66">
        <f>Deuda!AB16</f>
        <v>-314.28471283219068</v>
      </c>
      <c r="AE85" s="66">
        <f>Deuda!AC16</f>
        <v>-470.06977012385727</v>
      </c>
      <c r="AF85" s="66">
        <f>Deuda!AD16</f>
        <v>-645.96909824885711</v>
      </c>
      <c r="AG85" s="66">
        <f>Deuda!AE16</f>
        <v>-40.65799408219042</v>
      </c>
      <c r="AH85" s="66">
        <f>Deuda!AF16</f>
        <v>639.07601112614304</v>
      </c>
      <c r="AI85" s="66">
        <f>Deuda!AG16</f>
        <v>1254.8433496678097</v>
      </c>
      <c r="AJ85" s="66">
        <f>Deuda!AH16</f>
        <v>1870.6106882094766</v>
      </c>
      <c r="AK85" s="66">
        <f>Deuda!AI16</f>
        <v>1705.1675944594765</v>
      </c>
      <c r="AL85" s="66">
        <f>Deuda!AJ16</f>
        <v>1581.7649694594763</v>
      </c>
      <c r="AM85" s="66">
        <f>Deuda!AK16</f>
        <v>1404.8519121678094</v>
      </c>
      <c r="AN85" s="66">
        <f>Deuda!AL16</f>
        <v>1206.0126569594763</v>
      </c>
      <c r="AO85" s="66">
        <f>Deuda!AM16</f>
        <v>1029.0995996678098</v>
      </c>
      <c r="AP85" s="66">
        <f>Deuda!AN16</f>
        <v>799.68983925114298</v>
      </c>
      <c r="AQ85" s="66">
        <f>Deuda!AO16</f>
        <v>559.82384445947639</v>
      </c>
      <c r="AR85" s="66">
        <f>Deuda!AP16</f>
        <v>319.95784966780985</v>
      </c>
      <c r="AS85" s="66">
        <f>Deuda!AQ16</f>
        <v>68.621891334476445</v>
      </c>
      <c r="AT85" s="66">
        <f>Deuda!AR16</f>
        <v>-194.18403054052362</v>
      </c>
      <c r="AU85" s="66">
        <f>Deuda!AS16</f>
        <v>293.64997466780983</v>
      </c>
      <c r="AV85" s="66">
        <f>Deuda!AT16</f>
        <v>622.98014133447657</v>
      </c>
      <c r="AW85" s="66">
        <f>Deuda!AU16</f>
        <v>771.88027154280996</v>
      </c>
      <c r="AX85" s="66">
        <f>Deuda!AV16</f>
        <v>762.27656320947654</v>
      </c>
      <c r="AY85" s="66">
        <f>Deuda!AW16</f>
        <v>594.16901633447662</v>
      </c>
      <c r="AZ85" s="66">
        <f>Deuda!AX16</f>
        <v>278.01386529280984</v>
      </c>
      <c r="BA85" s="66">
        <f>Deuda!AY16</f>
        <v>188.73197466780991</v>
      </c>
      <c r="BB85" s="66">
        <f>Deuda!AZ16</f>
        <v>-156.05861866552343</v>
      </c>
      <c r="BC85" s="66">
        <f>Deuda!BA16</f>
        <v>-156.05861866552343</v>
      </c>
      <c r="BD85" s="66">
        <f>Deuda!BB16</f>
        <v>-156.05861866552343</v>
      </c>
      <c r="BE85" s="66">
        <f>Deuda!BC16</f>
        <v>-156.05861866552343</v>
      </c>
      <c r="BF85" s="66">
        <f>Deuda!BD16</f>
        <v>-156.05861866552343</v>
      </c>
      <c r="BG85" s="66">
        <f>Deuda!BE16</f>
        <v>-156.05861866552343</v>
      </c>
      <c r="BH85" s="66">
        <f>Deuda!BF16</f>
        <v>-156.05861866552343</v>
      </c>
      <c r="BI85" s="66">
        <f>Deuda!BG16</f>
        <v>-156.05861866552343</v>
      </c>
      <c r="BJ85" s="66">
        <f>Deuda!BH16</f>
        <v>-156.05861866552343</v>
      </c>
      <c r="BK85" s="66">
        <f>Deuda!BI16</f>
        <v>-156.05861866552343</v>
      </c>
      <c r="BL85" s="66">
        <f>Deuda!BJ16</f>
        <v>-156.05861866552343</v>
      </c>
      <c r="BM85" s="66">
        <f>Deuda!BK16</f>
        <v>-156.05861866552343</v>
      </c>
      <c r="BN85" s="66">
        <f>Deuda!BL16</f>
        <v>-156.05861866552343</v>
      </c>
      <c r="BO85" s="66">
        <f>Deuda!BM16</f>
        <v>-156.05861866552343</v>
      </c>
      <c r="BP85" s="66">
        <f>Deuda!BN16</f>
        <v>-156.05861866552343</v>
      </c>
      <c r="BQ85" s="66">
        <f>Deuda!BO16</f>
        <v>-156.05861866552343</v>
      </c>
      <c r="BR85" s="66">
        <f>Deuda!BP16</f>
        <v>-156.05861866552343</v>
      </c>
      <c r="BS85" s="66">
        <f>Deuda!BQ16</f>
        <v>-156.05861866552343</v>
      </c>
      <c r="BT85" s="66">
        <f>Deuda!BR16</f>
        <v>-156.05861866552343</v>
      </c>
      <c r="BU85" s="66">
        <f>Deuda!BS16</f>
        <v>-156.05861866552343</v>
      </c>
      <c r="BV85" s="66">
        <f>Deuda!BT16</f>
        <v>-156.05861866552343</v>
      </c>
      <c r="BW85" s="66">
        <f>Deuda!BU16</f>
        <v>-156.05861866552343</v>
      </c>
      <c r="BX85" s="66">
        <f>Deuda!BV16</f>
        <v>-156.05861866552343</v>
      </c>
      <c r="BY85" s="66">
        <f>Deuda!BW16</f>
        <v>-156.05861866552343</v>
      </c>
      <c r="BZ85" s="66">
        <f>Deuda!BX16</f>
        <v>-156.05861866552343</v>
      </c>
      <c r="CA85" s="66">
        <f>Deuda!BY16</f>
        <v>-156.05861866552343</v>
      </c>
      <c r="CB85" s="66">
        <f>Deuda!BZ16</f>
        <v>-156.05861866552343</v>
      </c>
      <c r="CC85" s="66">
        <f>Deuda!CA16</f>
        <v>-156.05861866552343</v>
      </c>
      <c r="CD85" s="66">
        <f>Deuda!CB16</f>
        <v>-156.05861866552343</v>
      </c>
      <c r="CE85" s="66">
        <f>Deuda!CC16</f>
        <v>-156.05861866552343</v>
      </c>
      <c r="CF85" s="66">
        <f>Deuda!CD16</f>
        <v>-156.05861866552343</v>
      </c>
      <c r="CG85" s="66">
        <f>Deuda!CE16</f>
        <v>-156.05861866552343</v>
      </c>
      <c r="CH85" s="66">
        <f>Deuda!CF16</f>
        <v>-156.05861866552343</v>
      </c>
      <c r="CI85" s="66">
        <f>Deuda!CG16</f>
        <v>-156.05861866552343</v>
      </c>
      <c r="CJ85" s="66">
        <f>Deuda!CH16</f>
        <v>-156.05861866552343</v>
      </c>
      <c r="CK85" s="66">
        <f>Deuda!CI16</f>
        <v>-156.05861866552343</v>
      </c>
      <c r="CL85" s="66">
        <f>Deuda!CJ16</f>
        <v>-156.05861866552343</v>
      </c>
    </row>
    <row r="86" spans="1:95" x14ac:dyDescent="0.3">
      <c r="B86" s="6"/>
      <c r="C86" s="68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</row>
    <row r="87" spans="1:95" x14ac:dyDescent="0.3">
      <c r="A87" s="24" t="s">
        <v>68</v>
      </c>
      <c r="B87" s="6" t="s">
        <v>22</v>
      </c>
      <c r="C87" s="72">
        <f>SUM(D87:BA87)</f>
        <v>1500000</v>
      </c>
      <c r="D87" s="73">
        <f>Deuda!B26</f>
        <v>900000</v>
      </c>
      <c r="E87" s="73">
        <f>Deuda!C26</f>
        <v>0</v>
      </c>
      <c r="F87" s="73">
        <f>Deuda!D26</f>
        <v>0</v>
      </c>
      <c r="G87" s="73">
        <f>Deuda!E26</f>
        <v>0</v>
      </c>
      <c r="H87" s="73">
        <f>Deuda!F26</f>
        <v>0</v>
      </c>
      <c r="I87" s="73">
        <f>Deuda!G26</f>
        <v>0</v>
      </c>
      <c r="J87" s="73">
        <f>Deuda!H26</f>
        <v>0</v>
      </c>
      <c r="K87" s="73">
        <f>Deuda!I26</f>
        <v>0</v>
      </c>
      <c r="L87" s="73">
        <f>Deuda!J26</f>
        <v>0</v>
      </c>
      <c r="M87" s="73">
        <f>Deuda!K26</f>
        <v>0</v>
      </c>
      <c r="N87" s="73">
        <f>Deuda!L26</f>
        <v>0</v>
      </c>
      <c r="O87" s="73">
        <f>Deuda!M26</f>
        <v>600000</v>
      </c>
      <c r="P87" s="73">
        <f>Deuda!N26</f>
        <v>0</v>
      </c>
      <c r="Q87" s="73">
        <f>Deuda!O26</f>
        <v>0</v>
      </c>
      <c r="R87" s="73">
        <f>Deuda!P26</f>
        <v>0</v>
      </c>
      <c r="S87" s="73">
        <f>Deuda!Q26</f>
        <v>0</v>
      </c>
      <c r="T87" s="73">
        <f>Deuda!R26</f>
        <v>0</v>
      </c>
      <c r="U87" s="73">
        <f>Deuda!S26</f>
        <v>0</v>
      </c>
      <c r="V87" s="73">
        <f>Deuda!T26</f>
        <v>0</v>
      </c>
      <c r="W87" s="73">
        <f>Deuda!U26</f>
        <v>0</v>
      </c>
      <c r="X87" s="73">
        <f>Deuda!V26</f>
        <v>0</v>
      </c>
      <c r="Y87" s="73">
        <f>Deuda!W26</f>
        <v>0</v>
      </c>
      <c r="Z87" s="73">
        <f>Deuda!X26</f>
        <v>0</v>
      </c>
      <c r="AA87" s="73">
        <f>Deuda!Y26</f>
        <v>0</v>
      </c>
      <c r="AB87" s="73">
        <f>Deuda!Z26</f>
        <v>0</v>
      </c>
      <c r="AC87" s="73">
        <f>Deuda!AA26</f>
        <v>0</v>
      </c>
      <c r="AD87" s="73">
        <f>Deuda!AB26</f>
        <v>0</v>
      </c>
      <c r="AE87" s="73">
        <f>Deuda!AC26</f>
        <v>0</v>
      </c>
      <c r="AF87" s="73">
        <f>Deuda!AD26</f>
        <v>0</v>
      </c>
      <c r="AG87" s="73">
        <f>Deuda!AE26</f>
        <v>0</v>
      </c>
      <c r="AH87" s="73">
        <f>Deuda!AF26</f>
        <v>0</v>
      </c>
      <c r="AI87" s="73">
        <f>Deuda!AG26</f>
        <v>0</v>
      </c>
      <c r="AJ87" s="73">
        <f>Deuda!AH26</f>
        <v>0</v>
      </c>
      <c r="AK87" s="73">
        <f>Deuda!AI26</f>
        <v>0</v>
      </c>
      <c r="AL87" s="73">
        <f>Deuda!AJ26</f>
        <v>0</v>
      </c>
      <c r="AM87" s="73">
        <f>Deuda!AK26</f>
        <v>0</v>
      </c>
      <c r="AN87" s="73">
        <f>Deuda!AL26</f>
        <v>0</v>
      </c>
      <c r="AO87" s="73">
        <f>Deuda!AM26</f>
        <v>0</v>
      </c>
      <c r="AP87" s="73">
        <f>Deuda!AN26</f>
        <v>0</v>
      </c>
      <c r="AQ87" s="73">
        <f>Deuda!AO26</f>
        <v>0</v>
      </c>
      <c r="AR87" s="73">
        <f>Deuda!AP26</f>
        <v>0</v>
      </c>
      <c r="AS87" s="73">
        <f>Deuda!AQ26</f>
        <v>0</v>
      </c>
      <c r="AT87" s="73">
        <f>Deuda!AR26</f>
        <v>0</v>
      </c>
      <c r="AU87" s="73">
        <f>Deuda!AS26</f>
        <v>0</v>
      </c>
      <c r="AV87" s="73">
        <f>Deuda!AT26</f>
        <v>0</v>
      </c>
      <c r="AW87" s="73">
        <f>Deuda!AU26</f>
        <v>0</v>
      </c>
      <c r="AX87" s="73">
        <f>Deuda!AV26</f>
        <v>0</v>
      </c>
      <c r="AY87" s="73">
        <f>Deuda!AW26</f>
        <v>0</v>
      </c>
      <c r="AZ87" s="73">
        <f>Deuda!AX26</f>
        <v>0</v>
      </c>
      <c r="BA87" s="73">
        <f>Deuda!AY26</f>
        <v>0</v>
      </c>
      <c r="BB87" s="73">
        <f>Deuda!AZ26</f>
        <v>0</v>
      </c>
      <c r="BC87" s="73">
        <f>Deuda!BA26</f>
        <v>0</v>
      </c>
      <c r="BD87" s="73">
        <f>Deuda!BB26</f>
        <v>0</v>
      </c>
      <c r="BE87" s="73">
        <f>Deuda!BC26</f>
        <v>0</v>
      </c>
      <c r="BF87" s="73">
        <f>Deuda!BD26</f>
        <v>0</v>
      </c>
      <c r="BG87" s="73">
        <f>Deuda!BE26</f>
        <v>0</v>
      </c>
      <c r="BH87" s="73">
        <f>Deuda!BF26</f>
        <v>0</v>
      </c>
      <c r="BI87" s="73">
        <f>Deuda!BG26</f>
        <v>0</v>
      </c>
      <c r="BJ87" s="73">
        <f>Deuda!BH26</f>
        <v>0</v>
      </c>
      <c r="BK87" s="73">
        <f>Deuda!BI26</f>
        <v>0</v>
      </c>
      <c r="BL87" s="73">
        <f>Deuda!BJ26</f>
        <v>0</v>
      </c>
      <c r="BM87" s="73">
        <f>Deuda!BK26</f>
        <v>0</v>
      </c>
      <c r="BN87" s="73">
        <f>Deuda!BL26</f>
        <v>0</v>
      </c>
      <c r="BO87" s="73">
        <f>Deuda!BM26</f>
        <v>0</v>
      </c>
      <c r="BP87" s="73">
        <f>Deuda!BN26</f>
        <v>0</v>
      </c>
      <c r="BQ87" s="73">
        <f>Deuda!BO26</f>
        <v>0</v>
      </c>
      <c r="BR87" s="73">
        <f>Deuda!BP26</f>
        <v>0</v>
      </c>
      <c r="BS87" s="73">
        <f>Deuda!BQ26</f>
        <v>0</v>
      </c>
      <c r="BT87" s="73">
        <f>Deuda!BR26</f>
        <v>0</v>
      </c>
      <c r="BU87" s="73">
        <f>Deuda!BS26</f>
        <v>0</v>
      </c>
      <c r="BV87" s="73">
        <f>Deuda!BT26</f>
        <v>0</v>
      </c>
      <c r="BW87" s="73">
        <f>Deuda!BU26</f>
        <v>0</v>
      </c>
      <c r="BX87" s="73">
        <f>Deuda!BV26</f>
        <v>0</v>
      </c>
      <c r="BY87" s="73">
        <f>Deuda!BW26</f>
        <v>0</v>
      </c>
      <c r="BZ87" s="73">
        <f>Deuda!BX26</f>
        <v>0</v>
      </c>
      <c r="CA87" s="73">
        <f>Deuda!BY26</f>
        <v>0</v>
      </c>
      <c r="CB87" s="73">
        <f>Deuda!BZ26</f>
        <v>0</v>
      </c>
      <c r="CC87" s="73">
        <f>Deuda!CA26</f>
        <v>0</v>
      </c>
      <c r="CD87" s="73">
        <f>Deuda!CB26</f>
        <v>0</v>
      </c>
      <c r="CE87" s="73">
        <f>Deuda!CC26</f>
        <v>0</v>
      </c>
      <c r="CF87" s="73">
        <f>Deuda!CD26</f>
        <v>0</v>
      </c>
      <c r="CG87" s="73">
        <f>Deuda!CE26</f>
        <v>0</v>
      </c>
      <c r="CH87" s="73">
        <f>Deuda!CF26</f>
        <v>0</v>
      </c>
      <c r="CI87" s="73">
        <f>Deuda!CG26</f>
        <v>0</v>
      </c>
      <c r="CJ87" s="73">
        <f>Deuda!CH26</f>
        <v>0</v>
      </c>
      <c r="CK87" s="73">
        <f>Deuda!CI26</f>
        <v>0</v>
      </c>
      <c r="CL87" s="73">
        <f>Deuda!CJ26</f>
        <v>0</v>
      </c>
    </row>
    <row r="88" spans="1:95" x14ac:dyDescent="0.3">
      <c r="A88" s="24" t="s">
        <v>69</v>
      </c>
      <c r="B88" s="6" t="s">
        <v>22</v>
      </c>
      <c r="C88" s="72">
        <f>SUM(D88:BA88)</f>
        <v>1890063.0777573527</v>
      </c>
      <c r="D88" s="73">
        <f t="shared" ref="D88:AI88" si="45">D70+D42</f>
        <v>77511.452326500541</v>
      </c>
      <c r="E88" s="73">
        <f t="shared" si="45"/>
        <v>32511.452326500534</v>
      </c>
      <c r="F88" s="73">
        <f t="shared" si="45"/>
        <v>32511.452326500534</v>
      </c>
      <c r="G88" s="73">
        <f t="shared" si="45"/>
        <v>134747.637336063</v>
      </c>
      <c r="H88" s="73">
        <f t="shared" si="45"/>
        <v>32511.452326500534</v>
      </c>
      <c r="I88" s="73">
        <f t="shared" si="45"/>
        <v>33785.381865795927</v>
      </c>
      <c r="J88" s="73">
        <f t="shared" si="45"/>
        <v>33785.381865795927</v>
      </c>
      <c r="K88" s="73">
        <f t="shared" si="45"/>
        <v>33785.381865795927</v>
      </c>
      <c r="L88" s="73">
        <f t="shared" si="45"/>
        <v>33785.381865795927</v>
      </c>
      <c r="M88" s="73">
        <f t="shared" si="45"/>
        <v>45785.381865795935</v>
      </c>
      <c r="N88" s="73">
        <f t="shared" si="45"/>
        <v>33785.381865795927</v>
      </c>
      <c r="O88" s="73">
        <f t="shared" si="45"/>
        <v>39964.243654413818</v>
      </c>
      <c r="P88" s="73">
        <f t="shared" si="45"/>
        <v>34351.52820725934</v>
      </c>
      <c r="Q88" s="73">
        <f t="shared" si="45"/>
        <v>34351.52820725934</v>
      </c>
      <c r="R88" s="73">
        <f t="shared" si="45"/>
        <v>34540.243654413818</v>
      </c>
      <c r="S88" s="73">
        <f t="shared" si="45"/>
        <v>34351.52820725934</v>
      </c>
      <c r="T88" s="73">
        <f t="shared" si="45"/>
        <v>34351.52820725934</v>
      </c>
      <c r="U88" s="73">
        <f t="shared" si="45"/>
        <v>34540.243654413818</v>
      </c>
      <c r="V88" s="73">
        <f t="shared" si="45"/>
        <v>34351.52820725934</v>
      </c>
      <c r="W88" s="73">
        <f t="shared" si="45"/>
        <v>34351.52820725934</v>
      </c>
      <c r="X88" s="73">
        <f t="shared" si="45"/>
        <v>34540.243654413818</v>
      </c>
      <c r="Y88" s="73">
        <f t="shared" si="45"/>
        <v>34351.52820725934</v>
      </c>
      <c r="Z88" s="73">
        <f t="shared" si="45"/>
        <v>34351.52820725934</v>
      </c>
      <c r="AA88" s="73">
        <f t="shared" si="45"/>
        <v>40719.105443031702</v>
      </c>
      <c r="AB88" s="73">
        <f t="shared" si="45"/>
        <v>34351.52820725934</v>
      </c>
      <c r="AC88" s="73">
        <f t="shared" si="45"/>
        <v>34351.52820725934</v>
      </c>
      <c r="AD88" s="73">
        <f t="shared" si="45"/>
        <v>34540.243654413818</v>
      </c>
      <c r="AE88" s="73">
        <f t="shared" si="45"/>
        <v>34351.52820725934</v>
      </c>
      <c r="AF88" s="73">
        <f t="shared" si="45"/>
        <v>34351.52820725934</v>
      </c>
      <c r="AG88" s="73">
        <f t="shared" si="45"/>
        <v>34540.243654413818</v>
      </c>
      <c r="AH88" s="73">
        <f t="shared" si="45"/>
        <v>34351.52820725934</v>
      </c>
      <c r="AI88" s="73">
        <f t="shared" si="45"/>
        <v>34351.52820725934</v>
      </c>
      <c r="AJ88" s="73">
        <f t="shared" ref="AJ88:BM88" si="46">AJ70+AJ42</f>
        <v>34351.52820725934</v>
      </c>
      <c r="AK88" s="73">
        <f t="shared" si="46"/>
        <v>34540.243654413818</v>
      </c>
      <c r="AL88" s="73">
        <f t="shared" si="46"/>
        <v>34351.52820725934</v>
      </c>
      <c r="AM88" s="73">
        <f t="shared" si="46"/>
        <v>40530.389995877224</v>
      </c>
      <c r="AN88" s="73">
        <f t="shared" si="46"/>
        <v>34540.243654413818</v>
      </c>
      <c r="AO88" s="73">
        <f t="shared" si="46"/>
        <v>34351.52820725934</v>
      </c>
      <c r="AP88" s="73">
        <f t="shared" si="46"/>
        <v>34351.52820725934</v>
      </c>
      <c r="AQ88" s="73">
        <f t="shared" si="46"/>
        <v>34351.52820725934</v>
      </c>
      <c r="AR88" s="73">
        <f t="shared" si="46"/>
        <v>34540.243654413818</v>
      </c>
      <c r="AS88" s="73">
        <f t="shared" si="46"/>
        <v>34351.52820725934</v>
      </c>
      <c r="AT88" s="73">
        <f t="shared" si="46"/>
        <v>34351.52820725934</v>
      </c>
      <c r="AU88" s="73">
        <f t="shared" si="46"/>
        <v>34351.52820725934</v>
      </c>
      <c r="AV88" s="73">
        <f t="shared" si="46"/>
        <v>34351.52820725934</v>
      </c>
      <c r="AW88" s="73">
        <f t="shared" si="46"/>
        <v>34351.52820725934</v>
      </c>
      <c r="AX88" s="73">
        <f t="shared" si="46"/>
        <v>34351.52820725934</v>
      </c>
      <c r="AY88" s="73">
        <f t="shared" si="46"/>
        <v>40530.389995877224</v>
      </c>
      <c r="AZ88" s="73">
        <f t="shared" si="46"/>
        <v>34540.243654413818</v>
      </c>
      <c r="BA88" s="73">
        <f t="shared" si="46"/>
        <v>34162.812760104869</v>
      </c>
      <c r="BB88" s="73">
        <f t="shared" si="46"/>
        <v>0</v>
      </c>
      <c r="BC88" s="73">
        <f t="shared" si="46"/>
        <v>0</v>
      </c>
      <c r="BD88" s="73">
        <f t="shared" si="46"/>
        <v>0</v>
      </c>
      <c r="BE88" s="73">
        <f t="shared" si="46"/>
        <v>0</v>
      </c>
      <c r="BF88" s="73">
        <f t="shared" si="46"/>
        <v>0</v>
      </c>
      <c r="BG88" s="73">
        <f t="shared" si="46"/>
        <v>0</v>
      </c>
      <c r="BH88" s="73">
        <f t="shared" si="46"/>
        <v>0</v>
      </c>
      <c r="BI88" s="73">
        <f t="shared" si="46"/>
        <v>0</v>
      </c>
      <c r="BJ88" s="73">
        <f t="shared" si="46"/>
        <v>0</v>
      </c>
      <c r="BK88" s="73">
        <f t="shared" si="46"/>
        <v>0</v>
      </c>
      <c r="BL88" s="73">
        <f t="shared" si="46"/>
        <v>0</v>
      </c>
      <c r="BM88" s="73">
        <f t="shared" si="46"/>
        <v>0</v>
      </c>
      <c r="BN88" s="73">
        <f t="shared" ref="BN88:BP88" si="47">BN70+BN42</f>
        <v>0</v>
      </c>
      <c r="BO88" s="73">
        <f t="shared" si="47"/>
        <v>0</v>
      </c>
      <c r="BP88" s="73">
        <f t="shared" si="47"/>
        <v>0</v>
      </c>
      <c r="BQ88" s="73">
        <f t="shared" ref="BQ88:BT88" si="48">BQ70+BQ42</f>
        <v>0</v>
      </c>
      <c r="BR88" s="73">
        <f t="shared" si="48"/>
        <v>0</v>
      </c>
      <c r="BS88" s="73">
        <f t="shared" si="48"/>
        <v>0</v>
      </c>
      <c r="BT88" s="73">
        <f t="shared" si="48"/>
        <v>0</v>
      </c>
      <c r="BU88" s="73">
        <f t="shared" ref="BU88:CL88" si="49">BU70+BU42</f>
        <v>0</v>
      </c>
      <c r="BV88" s="73">
        <f t="shared" si="49"/>
        <v>0</v>
      </c>
      <c r="BW88" s="73">
        <f t="shared" si="49"/>
        <v>0</v>
      </c>
      <c r="BX88" s="73">
        <f t="shared" si="49"/>
        <v>0</v>
      </c>
      <c r="BY88" s="73">
        <f t="shared" si="49"/>
        <v>0</v>
      </c>
      <c r="BZ88" s="73">
        <f t="shared" si="49"/>
        <v>0</v>
      </c>
      <c r="CA88" s="73">
        <f t="shared" si="49"/>
        <v>0</v>
      </c>
      <c r="CB88" s="73">
        <f t="shared" si="49"/>
        <v>0</v>
      </c>
      <c r="CC88" s="73">
        <f t="shared" si="49"/>
        <v>0</v>
      </c>
      <c r="CD88" s="73">
        <f t="shared" si="49"/>
        <v>0</v>
      </c>
      <c r="CE88" s="73">
        <f t="shared" si="49"/>
        <v>0</v>
      </c>
      <c r="CF88" s="73">
        <f t="shared" si="49"/>
        <v>0</v>
      </c>
      <c r="CG88" s="73">
        <f t="shared" si="49"/>
        <v>0</v>
      </c>
      <c r="CH88" s="73">
        <f t="shared" si="49"/>
        <v>0</v>
      </c>
      <c r="CI88" s="73">
        <f t="shared" si="49"/>
        <v>0</v>
      </c>
      <c r="CJ88" s="73">
        <f t="shared" si="49"/>
        <v>0</v>
      </c>
      <c r="CK88" s="73">
        <f t="shared" si="49"/>
        <v>0</v>
      </c>
      <c r="CL88" s="73">
        <f t="shared" si="49"/>
        <v>0</v>
      </c>
    </row>
    <row r="89" spans="1:95" x14ac:dyDescent="0.3">
      <c r="A89" s="24" t="s">
        <v>70</v>
      </c>
      <c r="B89" s="6" t="s">
        <v>22</v>
      </c>
      <c r="C89" s="72">
        <f>SUM(D89:BA89)</f>
        <v>-6278554.9487937195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  <c r="R89" s="73">
        <v>0</v>
      </c>
      <c r="S89" s="73">
        <v>0</v>
      </c>
      <c r="T89" s="73">
        <v>0</v>
      </c>
      <c r="U89" s="73">
        <v>0</v>
      </c>
      <c r="V89" s="73">
        <v>0</v>
      </c>
      <c r="W89" s="73">
        <v>0</v>
      </c>
      <c r="X89" s="73">
        <v>0</v>
      </c>
      <c r="Y89" s="73">
        <v>0</v>
      </c>
      <c r="Z89" s="73">
        <v>0</v>
      </c>
      <c r="AA89" s="73">
        <v>0</v>
      </c>
      <c r="AB89" s="73">
        <f>-AA92</f>
        <v>-133570.79132572506</v>
      </c>
      <c r="AC89" s="73">
        <f t="shared" ref="AC89:AY89" si="50">-AB92</f>
        <v>-250874.59200685762</v>
      </c>
      <c r="AD89" s="73">
        <f t="shared" si="50"/>
        <v>-190617.87765679997</v>
      </c>
      <c r="AE89" s="73">
        <f t="shared" si="50"/>
        <v>-263647.90583433222</v>
      </c>
      <c r="AF89" s="73">
        <f t="shared" si="50"/>
        <v>-191503.72953168052</v>
      </c>
      <c r="AG89" s="73">
        <f t="shared" si="50"/>
        <v>-252450.83704816608</v>
      </c>
      <c r="AH89" s="73">
        <f t="shared" si="50"/>
        <v>-404135.30159018876</v>
      </c>
      <c r="AI89" s="73">
        <f>-AH92</f>
        <v>-266265.46074981464</v>
      </c>
      <c r="AJ89" s="73">
        <f t="shared" si="50"/>
        <v>-292367.08811148198</v>
      </c>
      <c r="AK89" s="73">
        <f t="shared" si="50"/>
        <v>-192198.15638406284</v>
      </c>
      <c r="AL89" s="73">
        <f t="shared" si="50"/>
        <v>-263064.8222752079</v>
      </c>
      <c r="AM89" s="73">
        <f t="shared" si="50"/>
        <v>-204008.86607719844</v>
      </c>
      <c r="AN89" s="73">
        <f>-AM92</f>
        <v>-176478.8512972364</v>
      </c>
      <c r="AO89" s="73">
        <f t="shared" si="50"/>
        <v>-272037.48204433301</v>
      </c>
      <c r="AP89" s="73">
        <f t="shared" si="50"/>
        <v>-186413.50349320599</v>
      </c>
      <c r="AQ89" s="73">
        <f>-AP92</f>
        <v>-162066.95464188428</v>
      </c>
      <c r="AR89" s="73">
        <f t="shared" si="50"/>
        <v>-201088.77683719283</v>
      </c>
      <c r="AS89" s="73">
        <f t="shared" si="50"/>
        <v>-271027.08066028991</v>
      </c>
      <c r="AT89" s="73">
        <f>-AS92</f>
        <v>-159124.35583836335</v>
      </c>
      <c r="AU89" s="73">
        <f t="shared" si="50"/>
        <v>-271087.49773217854</v>
      </c>
      <c r="AV89" s="73">
        <f t="shared" si="50"/>
        <v>-286735.61225073016</v>
      </c>
      <c r="AW89" s="73">
        <f t="shared" si="50"/>
        <v>-248117.90807036072</v>
      </c>
      <c r="AX89" s="73">
        <f t="shared" si="50"/>
        <v>-237387.56176370336</v>
      </c>
      <c r="AY89" s="73">
        <f t="shared" si="50"/>
        <v>-214751.15779527972</v>
      </c>
      <c r="AZ89" s="73">
        <f>-AY92</f>
        <v>-228913.77777744413</v>
      </c>
      <c r="BA89" s="73">
        <v>-458619</v>
      </c>
      <c r="BB89" s="73">
        <v>0</v>
      </c>
      <c r="BC89" s="73">
        <v>0</v>
      </c>
      <c r="BD89" s="73">
        <v>0</v>
      </c>
      <c r="BE89" s="73">
        <v>0</v>
      </c>
      <c r="BF89" s="73">
        <v>0</v>
      </c>
      <c r="BG89" s="73">
        <v>0</v>
      </c>
      <c r="BH89" s="73">
        <v>0</v>
      </c>
      <c r="BI89" s="73">
        <v>0</v>
      </c>
      <c r="BJ89" s="73">
        <v>0</v>
      </c>
      <c r="BK89" s="73">
        <v>0</v>
      </c>
      <c r="BL89" s="73">
        <v>0</v>
      </c>
      <c r="BM89" s="73">
        <v>0</v>
      </c>
      <c r="BN89" s="73">
        <v>0</v>
      </c>
      <c r="BO89" s="73">
        <v>0</v>
      </c>
      <c r="BP89" s="73">
        <v>0</v>
      </c>
      <c r="BQ89" s="73">
        <v>0</v>
      </c>
      <c r="BR89" s="73">
        <v>0</v>
      </c>
      <c r="BS89" s="73">
        <v>0</v>
      </c>
      <c r="BT89" s="73">
        <v>0</v>
      </c>
      <c r="BU89" s="73">
        <v>0</v>
      </c>
      <c r="BV89" s="73">
        <v>0</v>
      </c>
      <c r="BW89" s="73">
        <v>0</v>
      </c>
      <c r="BX89" s="73">
        <v>0</v>
      </c>
      <c r="BY89" s="73">
        <v>0</v>
      </c>
      <c r="BZ89" s="73">
        <v>0</v>
      </c>
      <c r="CA89" s="73">
        <v>0</v>
      </c>
      <c r="CB89" s="73">
        <v>0</v>
      </c>
      <c r="CC89" s="73">
        <v>0</v>
      </c>
      <c r="CD89" s="73">
        <v>0</v>
      </c>
      <c r="CE89" s="73">
        <v>0</v>
      </c>
      <c r="CF89" s="73">
        <v>0</v>
      </c>
      <c r="CG89" s="73">
        <v>0</v>
      </c>
      <c r="CH89" s="73">
        <v>0</v>
      </c>
      <c r="CI89" s="73">
        <v>0</v>
      </c>
      <c r="CJ89" s="73">
        <v>0</v>
      </c>
      <c r="CK89" s="73">
        <v>0</v>
      </c>
      <c r="CL89" s="73">
        <v>0</v>
      </c>
    </row>
    <row r="90" spans="1:95" x14ac:dyDescent="0.3">
      <c r="B90" s="6"/>
      <c r="C90" s="68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</row>
    <row r="91" spans="1:95" x14ac:dyDescent="0.3">
      <c r="A91" s="20" t="s">
        <v>1</v>
      </c>
      <c r="B91" s="6" t="s">
        <v>22</v>
      </c>
      <c r="C91" s="74">
        <f>SUM(D91:BA91)</f>
        <v>21107.223352320085</v>
      </c>
      <c r="D91" s="70">
        <f t="shared" ref="D91:AI91" si="51">D19-D75+D83+D87+D88+D89-D85</f>
        <v>-1.4551915228366852E-11</v>
      </c>
      <c r="E91" s="70">
        <f t="shared" si="51"/>
        <v>0</v>
      </c>
      <c r="F91" s="70">
        <f t="shared" si="51"/>
        <v>390546</v>
      </c>
      <c r="G91" s="70">
        <f t="shared" si="51"/>
        <v>-185849.66666666669</v>
      </c>
      <c r="H91" s="70">
        <f t="shared" si="51"/>
        <v>-181338.35553146419</v>
      </c>
      <c r="I91" s="70">
        <f t="shared" si="51"/>
        <v>6080.4153171934322</v>
      </c>
      <c r="J91" s="70">
        <f t="shared" si="51"/>
        <v>15707.552396431627</v>
      </c>
      <c r="K91" s="70">
        <f t="shared" si="51"/>
        <v>28990.736635791516</v>
      </c>
      <c r="L91" s="70">
        <f t="shared" si="51"/>
        <v>39395.765183779811</v>
      </c>
      <c r="M91" s="70">
        <f t="shared" si="51"/>
        <v>47222.578299584282</v>
      </c>
      <c r="N91" s="70">
        <f t="shared" si="51"/>
        <v>57917.829675243367</v>
      </c>
      <c r="O91" s="70">
        <f t="shared" si="51"/>
        <v>63352.728894468957</v>
      </c>
      <c r="P91" s="70">
        <f t="shared" si="51"/>
        <v>-9260.1396062523745</v>
      </c>
      <c r="Q91" s="70">
        <f t="shared" si="51"/>
        <v>-11909.176101470901</v>
      </c>
      <c r="R91" s="70">
        <f t="shared" si="51"/>
        <v>-34856.49644883164</v>
      </c>
      <c r="S91" s="70">
        <f t="shared" si="51"/>
        <v>-12062.988787106262</v>
      </c>
      <c r="T91" s="70">
        <f t="shared" si="51"/>
        <v>1555.0125426969316</v>
      </c>
      <c r="U91" s="70">
        <f t="shared" si="51"/>
        <v>-37849.498922976549</v>
      </c>
      <c r="V91" s="70">
        <f t="shared" si="51"/>
        <v>997.21163922986489</v>
      </c>
      <c r="W91" s="70">
        <f t="shared" si="51"/>
        <v>-1927.8797404870384</v>
      </c>
      <c r="X91" s="70">
        <f t="shared" si="51"/>
        <v>-24693.963126848692</v>
      </c>
      <c r="Y91" s="70">
        <f t="shared" si="51"/>
        <v>-2326.3786074957698</v>
      </c>
      <c r="Z91" s="70">
        <f t="shared" si="51"/>
        <v>11322.991425432423</v>
      </c>
      <c r="AA91" s="70">
        <f t="shared" si="51"/>
        <v>-27443.487144527091</v>
      </c>
      <c r="AB91" s="70">
        <f t="shared" si="51"/>
        <v>117303.80068113255</v>
      </c>
      <c r="AC91" s="70">
        <f t="shared" si="51"/>
        <v>-60256.714350057649</v>
      </c>
      <c r="AD91" s="70">
        <f t="shared" si="51"/>
        <v>73030.028177532251</v>
      </c>
      <c r="AE91" s="70">
        <f t="shared" si="51"/>
        <v>-72144.176302651715</v>
      </c>
      <c r="AF91" s="70">
        <f t="shared" si="51"/>
        <v>60947.107516485543</v>
      </c>
      <c r="AG91" s="70">
        <f t="shared" si="51"/>
        <v>151684.46454202267</v>
      </c>
      <c r="AH91" s="70">
        <f t="shared" si="51"/>
        <v>-137869.84084037409</v>
      </c>
      <c r="AI91" s="70">
        <f t="shared" si="51"/>
        <v>26101.627361667324</v>
      </c>
      <c r="AJ91" s="70">
        <f t="shared" ref="AJ91:BO91" si="52">AJ19-AJ75+AJ83+AJ87+AJ88+AJ89-AJ85</f>
        <v>-100168.93172741914</v>
      </c>
      <c r="AK91" s="70">
        <f t="shared" si="52"/>
        <v>70866.66589114508</v>
      </c>
      <c r="AL91" s="70">
        <f t="shared" si="52"/>
        <v>-59055.956198009459</v>
      </c>
      <c r="AM91" s="70">
        <f t="shared" si="52"/>
        <v>-27530.014779962061</v>
      </c>
      <c r="AN91" s="70">
        <f t="shared" si="52"/>
        <v>95558.630747096613</v>
      </c>
      <c r="AO91" s="70">
        <f t="shared" si="52"/>
        <v>-85623.978551127002</v>
      </c>
      <c r="AP91" s="70">
        <f t="shared" si="52"/>
        <v>-24346.548851321721</v>
      </c>
      <c r="AQ91" s="70">
        <f t="shared" si="52"/>
        <v>39021.822195308559</v>
      </c>
      <c r="AR91" s="70">
        <f t="shared" si="52"/>
        <v>69938.303823097085</v>
      </c>
      <c r="AS91" s="70">
        <f t="shared" si="52"/>
        <v>-111902.72482192656</v>
      </c>
      <c r="AT91" s="70">
        <f t="shared" si="52"/>
        <v>111963.14189381519</v>
      </c>
      <c r="AU91" s="70">
        <f t="shared" si="52"/>
        <v>15648.114518551629</v>
      </c>
      <c r="AV91" s="70">
        <f t="shared" si="52"/>
        <v>-38617.704180369452</v>
      </c>
      <c r="AW91" s="70">
        <f t="shared" si="52"/>
        <v>-10730.346306657353</v>
      </c>
      <c r="AX91" s="70">
        <f t="shared" si="52"/>
        <v>-22636.40396842363</v>
      </c>
      <c r="AY91" s="70">
        <f t="shared" si="52"/>
        <v>14162.619982164424</v>
      </c>
      <c r="AZ91" s="70">
        <f t="shared" si="52"/>
        <v>109529.00871769774</v>
      </c>
      <c r="BA91" s="70">
        <f t="shared" si="52"/>
        <v>-317335.56314282177</v>
      </c>
      <c r="BB91" s="70">
        <f t="shared" si="52"/>
        <v>156.05861866552343</v>
      </c>
      <c r="BC91" s="70">
        <f t="shared" si="52"/>
        <v>156.05861866552343</v>
      </c>
      <c r="BD91" s="70">
        <f t="shared" si="52"/>
        <v>156.05861866552343</v>
      </c>
      <c r="BE91" s="70">
        <f t="shared" si="52"/>
        <v>156.05861866552343</v>
      </c>
      <c r="BF91" s="70">
        <f t="shared" si="52"/>
        <v>156.05861866552343</v>
      </c>
      <c r="BG91" s="70">
        <f t="shared" si="52"/>
        <v>156.05861866552343</v>
      </c>
      <c r="BH91" s="70">
        <f t="shared" si="52"/>
        <v>156.05861866552343</v>
      </c>
      <c r="BI91" s="70">
        <f t="shared" si="52"/>
        <v>156.05861866552343</v>
      </c>
      <c r="BJ91" s="70">
        <f t="shared" si="52"/>
        <v>156.05861866552343</v>
      </c>
      <c r="BK91" s="70">
        <f t="shared" si="52"/>
        <v>156.05861866552343</v>
      </c>
      <c r="BL91" s="70">
        <f t="shared" si="52"/>
        <v>156.05861866552343</v>
      </c>
      <c r="BM91" s="70">
        <f t="shared" si="52"/>
        <v>156.05861866552343</v>
      </c>
      <c r="BN91" s="70">
        <f t="shared" si="52"/>
        <v>156.05861866552343</v>
      </c>
      <c r="BO91" s="70">
        <f t="shared" si="52"/>
        <v>156.05861866552343</v>
      </c>
      <c r="BP91" s="70">
        <f t="shared" ref="BP91:CL91" si="53">BP19-BP75+BP83+BP87+BP88+BP89-BP85</f>
        <v>156.05861866552343</v>
      </c>
      <c r="BQ91" s="70">
        <f t="shared" si="53"/>
        <v>156.05861866552343</v>
      </c>
      <c r="BR91" s="70">
        <f t="shared" si="53"/>
        <v>156.05861866552343</v>
      </c>
      <c r="BS91" s="70">
        <f t="shared" si="53"/>
        <v>156.05861866552343</v>
      </c>
      <c r="BT91" s="70">
        <f t="shared" si="53"/>
        <v>156.05861866552343</v>
      </c>
      <c r="BU91" s="70">
        <f t="shared" si="53"/>
        <v>156.05861866552343</v>
      </c>
      <c r="BV91" s="70">
        <f t="shared" si="53"/>
        <v>156.05861866552343</v>
      </c>
      <c r="BW91" s="70">
        <f t="shared" si="53"/>
        <v>156.05861866552343</v>
      </c>
      <c r="BX91" s="70">
        <f t="shared" si="53"/>
        <v>156.05861866552343</v>
      </c>
      <c r="BY91" s="70">
        <f t="shared" si="53"/>
        <v>156.05861866552343</v>
      </c>
      <c r="BZ91" s="70">
        <f t="shared" si="53"/>
        <v>156.05861866552343</v>
      </c>
      <c r="CA91" s="70">
        <f t="shared" si="53"/>
        <v>156.05861866552343</v>
      </c>
      <c r="CB91" s="70">
        <f t="shared" si="53"/>
        <v>156.05861866552343</v>
      </c>
      <c r="CC91" s="70">
        <f t="shared" si="53"/>
        <v>156.05861866552343</v>
      </c>
      <c r="CD91" s="70">
        <f t="shared" si="53"/>
        <v>156.05861866552343</v>
      </c>
      <c r="CE91" s="70">
        <f t="shared" si="53"/>
        <v>156.05861866552343</v>
      </c>
      <c r="CF91" s="70">
        <f t="shared" si="53"/>
        <v>156.05861866552343</v>
      </c>
      <c r="CG91" s="70">
        <f t="shared" si="53"/>
        <v>156.05861866552343</v>
      </c>
      <c r="CH91" s="70">
        <f t="shared" si="53"/>
        <v>156.05861866552343</v>
      </c>
      <c r="CI91" s="70">
        <f t="shared" si="53"/>
        <v>156.05861866552343</v>
      </c>
      <c r="CJ91" s="70">
        <f t="shared" si="53"/>
        <v>156.05861866552343</v>
      </c>
      <c r="CK91" s="70">
        <f t="shared" si="53"/>
        <v>156.05861866552343</v>
      </c>
      <c r="CL91" s="70">
        <f t="shared" si="53"/>
        <v>156.05861866552343</v>
      </c>
    </row>
    <row r="92" spans="1:95" x14ac:dyDescent="0.3">
      <c r="A92" s="20" t="s">
        <v>45</v>
      </c>
      <c r="B92" s="6" t="s">
        <v>22</v>
      </c>
      <c r="C92" s="74"/>
      <c r="D92" s="66">
        <f>D91</f>
        <v>-1.4551915228366852E-11</v>
      </c>
      <c r="E92" s="66">
        <f>E91+D92</f>
        <v>-1.4551915228366852E-11</v>
      </c>
      <c r="F92" s="66">
        <f t="shared" ref="F92:BM92" si="54">F91+E92</f>
        <v>390546</v>
      </c>
      <c r="G92" s="66">
        <f t="shared" si="54"/>
        <v>204696.33333333331</v>
      </c>
      <c r="H92" s="66">
        <f t="shared" si="54"/>
        <v>23357.977801869129</v>
      </c>
      <c r="I92" s="66">
        <f t="shared" si="54"/>
        <v>29438.393119062559</v>
      </c>
      <c r="J92" s="66">
        <f t="shared" si="54"/>
        <v>45145.945515494182</v>
      </c>
      <c r="K92" s="66">
        <f t="shared" si="54"/>
        <v>74136.682151285699</v>
      </c>
      <c r="L92" s="66">
        <f t="shared" si="54"/>
        <v>113532.44733506552</v>
      </c>
      <c r="M92" s="66">
        <f t="shared" si="54"/>
        <v>160755.02563464979</v>
      </c>
      <c r="N92" s="66">
        <f t="shared" si="54"/>
        <v>218672.85530989314</v>
      </c>
      <c r="O92" s="66">
        <f t="shared" si="54"/>
        <v>282025.58420436212</v>
      </c>
      <c r="P92" s="66">
        <f t="shared" si="54"/>
        <v>272765.44459810975</v>
      </c>
      <c r="Q92" s="66">
        <f t="shared" si="54"/>
        <v>260856.26849663886</v>
      </c>
      <c r="R92" s="66">
        <f t="shared" si="54"/>
        <v>225999.77204780723</v>
      </c>
      <c r="S92" s="66">
        <f t="shared" si="54"/>
        <v>213936.78326070096</v>
      </c>
      <c r="T92" s="66">
        <f t="shared" si="54"/>
        <v>215491.79580339789</v>
      </c>
      <c r="U92" s="66">
        <f t="shared" si="54"/>
        <v>177642.29688042135</v>
      </c>
      <c r="V92" s="66">
        <f t="shared" si="54"/>
        <v>178639.50851965122</v>
      </c>
      <c r="W92" s="66">
        <f t="shared" si="54"/>
        <v>176711.6287791642</v>
      </c>
      <c r="X92" s="66">
        <f t="shared" si="54"/>
        <v>152017.66565231551</v>
      </c>
      <c r="Y92" s="66">
        <f t="shared" si="54"/>
        <v>149691.28704481974</v>
      </c>
      <c r="Z92" s="66">
        <f t="shared" si="54"/>
        <v>161014.27847025215</v>
      </c>
      <c r="AA92" s="66">
        <f t="shared" si="54"/>
        <v>133570.79132572506</v>
      </c>
      <c r="AB92" s="66">
        <f t="shared" si="54"/>
        <v>250874.59200685762</v>
      </c>
      <c r="AC92" s="66">
        <f t="shared" si="54"/>
        <v>190617.87765679997</v>
      </c>
      <c r="AD92" s="66">
        <f t="shared" si="54"/>
        <v>263647.90583433222</v>
      </c>
      <c r="AE92" s="66">
        <f t="shared" si="54"/>
        <v>191503.72953168052</v>
      </c>
      <c r="AF92" s="66">
        <f t="shared" si="54"/>
        <v>252450.83704816608</v>
      </c>
      <c r="AG92" s="66">
        <f t="shared" si="54"/>
        <v>404135.30159018876</v>
      </c>
      <c r="AH92" s="66">
        <f t="shared" si="54"/>
        <v>266265.46074981464</v>
      </c>
      <c r="AI92" s="66">
        <f t="shared" si="54"/>
        <v>292367.08811148198</v>
      </c>
      <c r="AJ92" s="66">
        <f t="shared" si="54"/>
        <v>192198.15638406284</v>
      </c>
      <c r="AK92" s="66">
        <f t="shared" si="54"/>
        <v>263064.8222752079</v>
      </c>
      <c r="AL92" s="66">
        <f t="shared" si="54"/>
        <v>204008.86607719844</v>
      </c>
      <c r="AM92" s="66">
        <f t="shared" si="54"/>
        <v>176478.8512972364</v>
      </c>
      <c r="AN92" s="66">
        <f t="shared" si="54"/>
        <v>272037.48204433301</v>
      </c>
      <c r="AO92" s="66">
        <f t="shared" si="54"/>
        <v>186413.50349320599</v>
      </c>
      <c r="AP92" s="66">
        <f t="shared" si="54"/>
        <v>162066.95464188428</v>
      </c>
      <c r="AQ92" s="66">
        <f t="shared" si="54"/>
        <v>201088.77683719283</v>
      </c>
      <c r="AR92" s="66">
        <f t="shared" si="54"/>
        <v>271027.08066028991</v>
      </c>
      <c r="AS92" s="66">
        <f t="shared" si="54"/>
        <v>159124.35583836335</v>
      </c>
      <c r="AT92" s="66">
        <f t="shared" si="54"/>
        <v>271087.49773217854</v>
      </c>
      <c r="AU92" s="66">
        <f>AU91+AT92</f>
        <v>286735.61225073016</v>
      </c>
      <c r="AV92" s="66">
        <f t="shared" si="54"/>
        <v>248117.90807036072</v>
      </c>
      <c r="AW92" s="66">
        <f t="shared" si="54"/>
        <v>237387.56176370336</v>
      </c>
      <c r="AX92" s="66">
        <f t="shared" si="54"/>
        <v>214751.15779527972</v>
      </c>
      <c r="AY92" s="66">
        <f t="shared" si="54"/>
        <v>228913.77777744413</v>
      </c>
      <c r="AZ92" s="66">
        <f t="shared" si="54"/>
        <v>338442.78649514186</v>
      </c>
      <c r="BA92" s="534">
        <f t="shared" si="54"/>
        <v>21107.223352320085</v>
      </c>
      <c r="BB92" s="66">
        <f t="shared" si="54"/>
        <v>21263.281970985608</v>
      </c>
      <c r="BC92" s="66">
        <f t="shared" si="54"/>
        <v>21419.340589651132</v>
      </c>
      <c r="BD92" s="66">
        <f t="shared" si="54"/>
        <v>21575.399208316656</v>
      </c>
      <c r="BE92" s="66">
        <f t="shared" si="54"/>
        <v>21731.45782698218</v>
      </c>
      <c r="BF92" s="66">
        <f t="shared" si="54"/>
        <v>21887.516445647703</v>
      </c>
      <c r="BG92" s="66">
        <f t="shared" si="54"/>
        <v>22043.575064313227</v>
      </c>
      <c r="BH92" s="66">
        <f t="shared" si="54"/>
        <v>22199.633682978751</v>
      </c>
      <c r="BI92" s="66">
        <f t="shared" si="54"/>
        <v>22355.692301644274</v>
      </c>
      <c r="BJ92" s="66">
        <f t="shared" si="54"/>
        <v>22511.750920309798</v>
      </c>
      <c r="BK92" s="66">
        <f t="shared" si="54"/>
        <v>22667.809538975322</v>
      </c>
      <c r="BL92" s="66">
        <f t="shared" si="54"/>
        <v>22823.868157640845</v>
      </c>
      <c r="BM92" s="534">
        <f t="shared" si="54"/>
        <v>22979.926776306369</v>
      </c>
      <c r="BN92" s="534">
        <f t="shared" ref="BN92" si="55">BN91+BM92</f>
        <v>23135.985394971893</v>
      </c>
      <c r="BO92" s="534">
        <f t="shared" ref="BO92" si="56">BO91+BN92</f>
        <v>23292.044013637416</v>
      </c>
      <c r="BP92" s="534">
        <f t="shared" ref="BP92" si="57">BP91+BO92</f>
        <v>23448.10263230294</v>
      </c>
      <c r="BQ92" s="534">
        <f t="shared" ref="BQ92" si="58">BQ91+BP92</f>
        <v>23604.161250968464</v>
      </c>
      <c r="BR92" s="534">
        <f t="shared" ref="BR92" si="59">BR91+BQ92</f>
        <v>23760.219869633987</v>
      </c>
      <c r="BS92" s="534">
        <f t="shared" ref="BS92" si="60">BS91+BR92</f>
        <v>23916.278488299511</v>
      </c>
      <c r="BT92" s="534">
        <f t="shared" ref="BT92" si="61">BT91+BS92</f>
        <v>24072.337106965035</v>
      </c>
      <c r="BU92" s="534">
        <f t="shared" ref="BU92" si="62">BU91+BT92</f>
        <v>24228.395725630558</v>
      </c>
      <c r="BV92" s="534">
        <f t="shared" ref="BV92" si="63">BV91+BU92</f>
        <v>24384.454344296082</v>
      </c>
      <c r="BW92" s="534">
        <f t="shared" ref="BW92" si="64">BW91+BV92</f>
        <v>24540.512962961606</v>
      </c>
      <c r="BX92" s="534">
        <f t="shared" ref="BX92" si="65">BX91+BW92</f>
        <v>24696.571581627129</v>
      </c>
      <c r="BY92" s="534">
        <f t="shared" ref="BY92" si="66">BY91+BX92</f>
        <v>24852.630200292653</v>
      </c>
      <c r="BZ92" s="534">
        <f t="shared" ref="BZ92" si="67">BZ91+BY92</f>
        <v>25008.688818958177</v>
      </c>
      <c r="CA92" s="534">
        <f t="shared" ref="CA92" si="68">CA91+BZ92</f>
        <v>25164.747437623701</v>
      </c>
      <c r="CB92" s="534">
        <f t="shared" ref="CB92" si="69">CB91+CA92</f>
        <v>25320.806056289224</v>
      </c>
      <c r="CC92" s="534">
        <f t="shared" ref="CC92" si="70">CC91+CB92</f>
        <v>25476.864674954748</v>
      </c>
      <c r="CD92" s="534">
        <f t="shared" ref="CD92" si="71">CD91+CC92</f>
        <v>25632.923293620272</v>
      </c>
      <c r="CE92" s="534">
        <f t="shared" ref="CE92" si="72">CE91+CD92</f>
        <v>25788.981912285795</v>
      </c>
      <c r="CF92" s="534">
        <f t="shared" ref="CF92" si="73">CF91+CE92</f>
        <v>25945.040530951319</v>
      </c>
      <c r="CG92" s="534">
        <f t="shared" ref="CG92" si="74">CG91+CF92</f>
        <v>26101.099149616843</v>
      </c>
      <c r="CH92" s="534">
        <f t="shared" ref="CH92" si="75">CH91+CG92</f>
        <v>26257.157768282366</v>
      </c>
      <c r="CI92" s="534">
        <f t="shared" ref="CI92" si="76">CI91+CH92</f>
        <v>26413.21638694789</v>
      </c>
      <c r="CJ92" s="534">
        <f t="shared" ref="CJ92" si="77">CJ91+CI92</f>
        <v>26569.275005613414</v>
      </c>
      <c r="CK92" s="534">
        <f t="shared" ref="CK92" si="78">CK91+CJ92</f>
        <v>26725.333624278937</v>
      </c>
      <c r="CL92" s="534">
        <f t="shared" ref="CL92" si="79">CL91+CK92</f>
        <v>26881.392242944461</v>
      </c>
    </row>
    <row r="93" spans="1:95" x14ac:dyDescent="0.3">
      <c r="B93" s="6"/>
      <c r="C93" s="68"/>
    </row>
    <row r="94" spans="1:95" x14ac:dyDescent="0.3">
      <c r="A94" s="24" t="s">
        <v>71</v>
      </c>
      <c r="B94" s="6" t="s">
        <v>22</v>
      </c>
      <c r="C94" s="68"/>
      <c r="D94" s="76">
        <f>-SUM(D87:D89)</f>
        <v>-977511.45232650056</v>
      </c>
      <c r="E94" s="76">
        <f t="shared" ref="E94:BQ94" si="80">-SUM(E87:E89)</f>
        <v>-32511.452326500534</v>
      </c>
      <c r="F94" s="76">
        <f t="shared" si="80"/>
        <v>-32511.452326500534</v>
      </c>
      <c r="G94" s="76">
        <f t="shared" si="80"/>
        <v>-134747.637336063</v>
      </c>
      <c r="H94" s="76">
        <f t="shared" si="80"/>
        <v>-32511.452326500534</v>
      </c>
      <c r="I94" s="76">
        <f t="shared" si="80"/>
        <v>-33785.381865795927</v>
      </c>
      <c r="J94" s="76">
        <f t="shared" si="80"/>
        <v>-33785.381865795927</v>
      </c>
      <c r="K94" s="76">
        <f t="shared" si="80"/>
        <v>-33785.381865795927</v>
      </c>
      <c r="L94" s="76">
        <f t="shared" si="80"/>
        <v>-33785.381865795927</v>
      </c>
      <c r="M94" s="76">
        <f t="shared" si="80"/>
        <v>-45785.381865795935</v>
      </c>
      <c r="N94" s="76">
        <f t="shared" si="80"/>
        <v>-33785.381865795927</v>
      </c>
      <c r="O94" s="76">
        <f t="shared" si="80"/>
        <v>-639964.24365441385</v>
      </c>
      <c r="P94" s="76">
        <f t="shared" si="80"/>
        <v>-34351.52820725934</v>
      </c>
      <c r="Q94" s="76">
        <f t="shared" si="80"/>
        <v>-34351.52820725934</v>
      </c>
      <c r="R94" s="76">
        <f t="shared" si="80"/>
        <v>-34540.243654413818</v>
      </c>
      <c r="S94" s="76">
        <f t="shared" si="80"/>
        <v>-34351.52820725934</v>
      </c>
      <c r="T94" s="76">
        <f t="shared" si="80"/>
        <v>-34351.52820725934</v>
      </c>
      <c r="U94" s="76">
        <f t="shared" si="80"/>
        <v>-34540.243654413818</v>
      </c>
      <c r="V94" s="76">
        <f t="shared" si="80"/>
        <v>-34351.52820725934</v>
      </c>
      <c r="W94" s="76">
        <f t="shared" si="80"/>
        <v>-34351.52820725934</v>
      </c>
      <c r="X94" s="76">
        <f t="shared" si="80"/>
        <v>-34540.243654413818</v>
      </c>
      <c r="Y94" s="76">
        <f t="shared" si="80"/>
        <v>-34351.52820725934</v>
      </c>
      <c r="Z94" s="76">
        <f t="shared" si="80"/>
        <v>-34351.52820725934</v>
      </c>
      <c r="AA94" s="76">
        <f t="shared" si="80"/>
        <v>-40719.105443031702</v>
      </c>
      <c r="AB94" s="76">
        <f t="shared" si="80"/>
        <v>99219.263118465722</v>
      </c>
      <c r="AC94" s="76">
        <f t="shared" si="80"/>
        <v>216523.06379959828</v>
      </c>
      <c r="AD94" s="76">
        <f t="shared" si="80"/>
        <v>156077.63400238616</v>
      </c>
      <c r="AE94" s="76">
        <f t="shared" si="80"/>
        <v>229296.37762707288</v>
      </c>
      <c r="AF94" s="76">
        <f t="shared" si="80"/>
        <v>157152.20132442118</v>
      </c>
      <c r="AG94" s="76">
        <f t="shared" si="80"/>
        <v>217910.59339375226</v>
      </c>
      <c r="AH94" s="76">
        <f t="shared" si="80"/>
        <v>369783.77338292939</v>
      </c>
      <c r="AI94" s="76">
        <f t="shared" si="80"/>
        <v>231913.9325425553</v>
      </c>
      <c r="AJ94" s="76">
        <f t="shared" si="80"/>
        <v>258015.55990422264</v>
      </c>
      <c r="AK94" s="76">
        <f t="shared" si="80"/>
        <v>157657.91272964902</v>
      </c>
      <c r="AL94" s="76">
        <f t="shared" si="80"/>
        <v>228713.29406794856</v>
      </c>
      <c r="AM94" s="76">
        <f t="shared" si="80"/>
        <v>163478.47608132122</v>
      </c>
      <c r="AN94" s="76">
        <f t="shared" si="80"/>
        <v>141938.60764282258</v>
      </c>
      <c r="AO94" s="76">
        <f t="shared" si="80"/>
        <v>237685.95383707367</v>
      </c>
      <c r="AP94" s="76">
        <f t="shared" si="80"/>
        <v>152061.97528594665</v>
      </c>
      <c r="AQ94" s="76">
        <f t="shared" si="80"/>
        <v>127715.42643462494</v>
      </c>
      <c r="AR94" s="76">
        <f t="shared" si="80"/>
        <v>166548.53318277901</v>
      </c>
      <c r="AS94" s="76">
        <f t="shared" si="80"/>
        <v>236675.55245303057</v>
      </c>
      <c r="AT94" s="76">
        <f t="shared" si="80"/>
        <v>124772.82763110401</v>
      </c>
      <c r="AU94" s="76">
        <f t="shared" si="80"/>
        <v>236735.9695249192</v>
      </c>
      <c r="AV94" s="76">
        <f t="shared" si="80"/>
        <v>252384.08404347082</v>
      </c>
      <c r="AW94" s="76">
        <f t="shared" si="80"/>
        <v>213766.37986310138</v>
      </c>
      <c r="AX94" s="76">
        <f t="shared" si="80"/>
        <v>203036.03355644402</v>
      </c>
      <c r="AY94" s="76">
        <f t="shared" si="80"/>
        <v>174220.7677994025</v>
      </c>
      <c r="AZ94" s="76">
        <f t="shared" si="80"/>
        <v>194373.53412303032</v>
      </c>
      <c r="BA94" s="76">
        <f t="shared" si="80"/>
        <v>424456.18723989511</v>
      </c>
      <c r="BB94" s="76">
        <f t="shared" si="80"/>
        <v>0</v>
      </c>
      <c r="BC94" s="76">
        <f t="shared" si="80"/>
        <v>0</v>
      </c>
      <c r="BD94" s="76">
        <f t="shared" si="80"/>
        <v>0</v>
      </c>
      <c r="BE94" s="76">
        <f t="shared" si="80"/>
        <v>0</v>
      </c>
      <c r="BF94" s="76">
        <f t="shared" si="80"/>
        <v>0</v>
      </c>
      <c r="BG94" s="76">
        <f t="shared" si="80"/>
        <v>0</v>
      </c>
      <c r="BH94" s="76">
        <f t="shared" si="80"/>
        <v>0</v>
      </c>
      <c r="BI94" s="76">
        <f t="shared" si="80"/>
        <v>0</v>
      </c>
      <c r="BJ94" s="76">
        <f t="shared" si="80"/>
        <v>0</v>
      </c>
      <c r="BK94" s="76">
        <f t="shared" si="80"/>
        <v>0</v>
      </c>
      <c r="BL94" s="76">
        <f t="shared" si="80"/>
        <v>0</v>
      </c>
      <c r="BM94" s="76">
        <f t="shared" si="80"/>
        <v>0</v>
      </c>
      <c r="BN94" s="76">
        <f t="shared" si="80"/>
        <v>0</v>
      </c>
      <c r="BO94" s="76">
        <f t="shared" si="80"/>
        <v>0</v>
      </c>
      <c r="BP94" s="76">
        <f t="shared" si="80"/>
        <v>0</v>
      </c>
      <c r="BQ94" s="76">
        <f t="shared" si="80"/>
        <v>0</v>
      </c>
      <c r="BR94" s="76">
        <f t="shared" ref="BR94:CL94" si="81">-SUM(BR87:BR89)</f>
        <v>0</v>
      </c>
      <c r="BS94" s="76">
        <f t="shared" si="81"/>
        <v>0</v>
      </c>
      <c r="BT94" s="76">
        <f t="shared" si="81"/>
        <v>0</v>
      </c>
      <c r="BU94" s="76">
        <f t="shared" si="81"/>
        <v>0</v>
      </c>
      <c r="BV94" s="76">
        <f t="shared" si="81"/>
        <v>0</v>
      </c>
      <c r="BW94" s="76">
        <f t="shared" si="81"/>
        <v>0</v>
      </c>
      <c r="BX94" s="76">
        <f t="shared" si="81"/>
        <v>0</v>
      </c>
      <c r="BY94" s="76">
        <f t="shared" si="81"/>
        <v>0</v>
      </c>
      <c r="BZ94" s="76">
        <f t="shared" si="81"/>
        <v>0</v>
      </c>
      <c r="CA94" s="76">
        <f t="shared" si="81"/>
        <v>0</v>
      </c>
      <c r="CB94" s="76">
        <f t="shared" si="81"/>
        <v>0</v>
      </c>
      <c r="CC94" s="76">
        <f t="shared" si="81"/>
        <v>0</v>
      </c>
      <c r="CD94" s="76">
        <f t="shared" si="81"/>
        <v>0</v>
      </c>
      <c r="CE94" s="76">
        <f t="shared" si="81"/>
        <v>0</v>
      </c>
      <c r="CF94" s="76">
        <f t="shared" si="81"/>
        <v>0</v>
      </c>
      <c r="CG94" s="76">
        <f t="shared" si="81"/>
        <v>0</v>
      </c>
      <c r="CH94" s="76">
        <f t="shared" si="81"/>
        <v>0</v>
      </c>
      <c r="CI94" s="76">
        <f t="shared" si="81"/>
        <v>0</v>
      </c>
      <c r="CJ94" s="76">
        <f t="shared" si="81"/>
        <v>0</v>
      </c>
      <c r="CK94" s="76">
        <f t="shared" si="81"/>
        <v>0</v>
      </c>
      <c r="CL94" s="76">
        <f t="shared" si="81"/>
        <v>0</v>
      </c>
    </row>
    <row r="95" spans="1:95" ht="17.25" thickBot="1" x14ac:dyDescent="0.35">
      <c r="B95" s="6"/>
      <c r="C95" s="68"/>
    </row>
    <row r="96" spans="1:95" ht="17.25" thickBot="1" x14ac:dyDescent="0.35">
      <c r="A96" s="77" t="s">
        <v>46</v>
      </c>
      <c r="B96" s="78" t="s">
        <v>23</v>
      </c>
      <c r="C96" s="635">
        <f>XIRR(D94:BA94,D4:BA4)</f>
        <v>0.35969370007514956</v>
      </c>
    </row>
    <row r="97" spans="2:3" x14ac:dyDescent="0.3">
      <c r="B97" s="6"/>
      <c r="C97" s="68"/>
    </row>
    <row r="98" spans="2:3" x14ac:dyDescent="0.3">
      <c r="B98" s="6"/>
      <c r="C98" s="253">
        <f>C19-C75-C83-C85+C87+C88+C89</f>
        <v>60532.558594134636</v>
      </c>
    </row>
    <row r="99" spans="2:3" x14ac:dyDescent="0.3">
      <c r="B99" s="6"/>
      <c r="C99" s="253">
        <f>C98-C91</f>
        <v>39425.335241814551</v>
      </c>
    </row>
    <row r="100" spans="2:3" x14ac:dyDescent="0.3">
      <c r="B100" s="6"/>
      <c r="C100" s="68"/>
    </row>
    <row r="101" spans="2:3" x14ac:dyDescent="0.3">
      <c r="B101" s="6"/>
      <c r="C101" s="68"/>
    </row>
    <row r="102" spans="2:3" x14ac:dyDescent="0.3">
      <c r="B102" s="6"/>
      <c r="C102" s="68"/>
    </row>
    <row r="103" spans="2:3" x14ac:dyDescent="0.3">
      <c r="B103" s="6"/>
      <c r="C103" s="68"/>
    </row>
  </sheetData>
  <mergeCells count="1">
    <mergeCell ref="A1:C1"/>
  </mergeCells>
  <conditionalFormatting sqref="CM84:CQ84">
    <cfRule type="cellIs" dxfId="26" priority="1" operator="lessThan">
      <formula>0</formula>
    </cfRule>
  </conditionalFormatting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6BA4-7FA8-4718-8400-AA2B4C3CD131}">
  <dimension ref="A1:AZ29"/>
  <sheetViews>
    <sheetView tabSelected="1" workbookViewId="0">
      <selection activeCell="B3" sqref="B3"/>
    </sheetView>
  </sheetViews>
  <sheetFormatPr defaultRowHeight="15.75" x14ac:dyDescent="0.25"/>
  <cols>
    <col min="1" max="1" width="30.5" customWidth="1"/>
  </cols>
  <sheetData>
    <row r="1" spans="1:52" s="35" customFormat="1" x14ac:dyDescent="0.25">
      <c r="A1" s="35" t="s">
        <v>187</v>
      </c>
      <c r="B1" s="35" t="s">
        <v>32</v>
      </c>
      <c r="C1" s="35">
        <v>1</v>
      </c>
      <c r="D1" s="35">
        <v>2</v>
      </c>
      <c r="E1" s="35">
        <v>3</v>
      </c>
      <c r="F1" s="35">
        <v>4</v>
      </c>
      <c r="G1" s="35">
        <v>5</v>
      </c>
      <c r="H1" s="35">
        <v>6</v>
      </c>
      <c r="I1" s="35">
        <v>7</v>
      </c>
      <c r="J1" s="35">
        <v>8</v>
      </c>
      <c r="K1" s="35">
        <v>9</v>
      </c>
      <c r="L1" s="35">
        <v>10</v>
      </c>
      <c r="M1" s="35">
        <v>11</v>
      </c>
      <c r="N1" s="35">
        <v>12</v>
      </c>
      <c r="O1" s="35">
        <v>13</v>
      </c>
      <c r="P1" s="35">
        <v>14</v>
      </c>
      <c r="Q1" s="35">
        <v>15</v>
      </c>
      <c r="R1" s="35">
        <v>16</v>
      </c>
      <c r="S1" s="35">
        <v>17</v>
      </c>
      <c r="T1" s="35">
        <v>18</v>
      </c>
      <c r="U1" s="35">
        <v>19</v>
      </c>
      <c r="V1" s="35">
        <v>20</v>
      </c>
      <c r="W1" s="35">
        <v>21</v>
      </c>
      <c r="X1" s="35">
        <v>22</v>
      </c>
      <c r="Y1" s="35">
        <v>23</v>
      </c>
      <c r="Z1" s="35">
        <v>24</v>
      </c>
      <c r="AA1" s="35">
        <v>25</v>
      </c>
      <c r="AB1" s="35">
        <v>26</v>
      </c>
      <c r="AC1" s="35">
        <v>27</v>
      </c>
      <c r="AD1" s="35">
        <v>28</v>
      </c>
      <c r="AE1" s="35">
        <v>29</v>
      </c>
      <c r="AF1" s="35">
        <v>30</v>
      </c>
      <c r="AG1" s="35">
        <v>31</v>
      </c>
      <c r="AH1" s="35">
        <v>32</v>
      </c>
      <c r="AI1" s="35">
        <v>33</v>
      </c>
      <c r="AJ1" s="35">
        <v>34</v>
      </c>
      <c r="AK1" s="35">
        <v>35</v>
      </c>
      <c r="AL1" s="35">
        <v>36</v>
      </c>
      <c r="AM1" s="35">
        <v>37</v>
      </c>
      <c r="AN1" s="35">
        <v>38</v>
      </c>
      <c r="AO1" s="35">
        <v>39</v>
      </c>
      <c r="AP1" s="35">
        <v>40</v>
      </c>
      <c r="AQ1" s="35">
        <v>41</v>
      </c>
      <c r="AR1" s="35">
        <v>42</v>
      </c>
      <c r="AS1" s="35">
        <v>43</v>
      </c>
      <c r="AT1" s="35">
        <v>44</v>
      </c>
      <c r="AU1" s="35">
        <v>45</v>
      </c>
      <c r="AV1" s="35">
        <v>46</v>
      </c>
      <c r="AW1" s="35">
        <v>47</v>
      </c>
      <c r="AX1" s="35">
        <v>48</v>
      </c>
      <c r="AY1" s="35">
        <v>49</v>
      </c>
      <c r="AZ1" s="35">
        <v>50</v>
      </c>
    </row>
    <row r="2" spans="1:52" x14ac:dyDescent="0.25">
      <c r="A2" t="s">
        <v>7</v>
      </c>
      <c r="B2">
        <f>C2+N2</f>
        <v>1425000</v>
      </c>
      <c r="C2">
        <v>855000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570000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25">
      <c r="A3" t="s">
        <v>113</v>
      </c>
      <c r="B3">
        <v>218908</v>
      </c>
      <c r="C3">
        <v>0</v>
      </c>
      <c r="D3">
        <v>0</v>
      </c>
      <c r="E3">
        <v>109454</v>
      </c>
      <c r="F3">
        <v>109454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25">
      <c r="A4" t="s">
        <v>114</v>
      </c>
      <c r="B4">
        <v>124910</v>
      </c>
      <c r="C4">
        <v>0</v>
      </c>
      <c r="D4">
        <v>0</v>
      </c>
      <c r="E4">
        <v>0</v>
      </c>
      <c r="F4">
        <v>41636.666666666664</v>
      </c>
      <c r="G4">
        <v>41636.666666666664</v>
      </c>
      <c r="H4">
        <v>41636.666666666664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115</v>
      </c>
      <c r="B5">
        <v>92402</v>
      </c>
      <c r="C5">
        <v>0</v>
      </c>
      <c r="D5">
        <v>0</v>
      </c>
      <c r="E5">
        <v>0</v>
      </c>
      <c r="F5">
        <v>30800.666666666668</v>
      </c>
      <c r="G5">
        <v>30800.666666666668</v>
      </c>
      <c r="H5">
        <v>30800.666666666668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25">
      <c r="A6" t="s">
        <v>116</v>
      </c>
      <c r="B6">
        <v>90229.166666666672</v>
      </c>
      <c r="C6">
        <v>0</v>
      </c>
      <c r="D6">
        <v>0</v>
      </c>
      <c r="E6">
        <v>0</v>
      </c>
      <c r="F6">
        <v>0</v>
      </c>
      <c r="G6">
        <v>45114.583333333336</v>
      </c>
      <c r="H6">
        <v>45114.583333333336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384</v>
      </c>
      <c r="B7">
        <v>19449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19449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117</v>
      </c>
      <c r="B8">
        <v>122586.25</v>
      </c>
      <c r="C8">
        <v>0</v>
      </c>
      <c r="D8">
        <v>0</v>
      </c>
      <c r="E8">
        <v>0</v>
      </c>
      <c r="F8">
        <v>0</v>
      </c>
      <c r="G8">
        <v>40862.083333333336</v>
      </c>
      <c r="H8">
        <v>40862.083333333336</v>
      </c>
      <c r="I8">
        <v>40862.083333333336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25">
      <c r="A9" t="s">
        <v>723</v>
      </c>
      <c r="B9">
        <v>18966.022198130842</v>
      </c>
      <c r="C9">
        <v>0</v>
      </c>
      <c r="D9">
        <v>0</v>
      </c>
      <c r="E9">
        <v>0</v>
      </c>
      <c r="F9">
        <v>0</v>
      </c>
      <c r="G9">
        <v>18966.022198130842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25">
      <c r="A10" t="s">
        <v>724</v>
      </c>
      <c r="B10">
        <v>24318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12159</v>
      </c>
      <c r="K10">
        <v>12159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25">
      <c r="A11" t="s">
        <v>101</v>
      </c>
      <c r="B11">
        <v>286780.50304943108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95593.501016477021</v>
      </c>
      <c r="M11">
        <v>95593.501016477021</v>
      </c>
      <c r="N11">
        <v>95593.501016477021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25">
      <c r="A12" t="s">
        <v>59</v>
      </c>
      <c r="B12">
        <v>451366.35411764705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150455.45137254903</v>
      </c>
      <c r="M12">
        <v>150455.45137254903</v>
      </c>
      <c r="N12">
        <v>150455.45137254903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214</v>
      </c>
      <c r="B13">
        <v>101257.5740520719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20251.514810414381</v>
      </c>
      <c r="M13">
        <v>20251.514810414381</v>
      </c>
      <c r="N13">
        <v>20251.514810414381</v>
      </c>
      <c r="O13">
        <v>20251.514810414381</v>
      </c>
      <c r="P13">
        <v>20251.514810414381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216</v>
      </c>
      <c r="B14">
        <v>48139.21067479677</v>
      </c>
      <c r="C14">
        <v>962.78421349593486</v>
      </c>
      <c r="D14">
        <v>962.78421349593486</v>
      </c>
      <c r="E14">
        <v>962.78421349593486</v>
      </c>
      <c r="F14">
        <v>962.78421349593486</v>
      </c>
      <c r="G14">
        <v>962.78421349593486</v>
      </c>
      <c r="H14">
        <v>962.78421349593486</v>
      </c>
      <c r="I14">
        <v>962.78421349593486</v>
      </c>
      <c r="J14">
        <v>962.78421349593486</v>
      </c>
      <c r="K14">
        <v>962.78421349593486</v>
      </c>
      <c r="L14">
        <v>962.78421349593486</v>
      </c>
      <c r="M14">
        <v>962.78421349593486</v>
      </c>
      <c r="N14">
        <v>962.78421349593486</v>
      </c>
      <c r="O14">
        <v>962.78421349593486</v>
      </c>
      <c r="P14">
        <v>962.78421349593486</v>
      </c>
      <c r="Q14">
        <v>962.78421349593486</v>
      </c>
      <c r="R14">
        <v>962.78421349593486</v>
      </c>
      <c r="S14">
        <v>962.78421349593486</v>
      </c>
      <c r="T14">
        <v>962.78421349593486</v>
      </c>
      <c r="U14">
        <v>962.78421349593486</v>
      </c>
      <c r="V14">
        <v>962.78421349593486</v>
      </c>
      <c r="W14">
        <v>962.78421349593486</v>
      </c>
      <c r="X14">
        <v>962.78421349593486</v>
      </c>
      <c r="Y14">
        <v>962.78421349593486</v>
      </c>
      <c r="Z14">
        <v>962.78421349593486</v>
      </c>
      <c r="AA14">
        <v>962.78421349593486</v>
      </c>
      <c r="AB14">
        <v>962.78421349593486</v>
      </c>
      <c r="AC14">
        <v>962.78421349593486</v>
      </c>
      <c r="AD14">
        <v>962.78421349593486</v>
      </c>
      <c r="AE14">
        <v>962.78421349593486</v>
      </c>
      <c r="AF14">
        <v>962.78421349593486</v>
      </c>
      <c r="AG14">
        <v>962.78421349593486</v>
      </c>
      <c r="AH14">
        <v>962.78421349593486</v>
      </c>
      <c r="AI14">
        <v>962.78421349593486</v>
      </c>
      <c r="AJ14">
        <v>962.78421349593486</v>
      </c>
      <c r="AK14">
        <v>962.78421349593486</v>
      </c>
      <c r="AL14">
        <v>962.78421349593486</v>
      </c>
      <c r="AM14">
        <v>962.78421349593486</v>
      </c>
      <c r="AN14">
        <v>962.78421349593486</v>
      </c>
      <c r="AO14">
        <v>962.78421349593486</v>
      </c>
      <c r="AP14">
        <v>962.78421349593486</v>
      </c>
      <c r="AQ14">
        <v>962.78421349593486</v>
      </c>
      <c r="AR14">
        <v>962.78421349593486</v>
      </c>
      <c r="AS14">
        <v>962.78421349593486</v>
      </c>
      <c r="AT14">
        <v>962.78421349593486</v>
      </c>
      <c r="AU14">
        <v>962.78421349593486</v>
      </c>
      <c r="AV14">
        <v>962.78421349593486</v>
      </c>
      <c r="AW14">
        <v>962.78421349593486</v>
      </c>
      <c r="AX14">
        <v>962.78421349593486</v>
      </c>
      <c r="AY14">
        <v>962.78421349593486</v>
      </c>
      <c r="AZ14">
        <v>962.78421349593486</v>
      </c>
    </row>
    <row r="15" spans="1:52" x14ac:dyDescent="0.25">
      <c r="A15" t="s">
        <v>726</v>
      </c>
      <c r="B15">
        <v>538000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179333.33333333334</v>
      </c>
      <c r="L15">
        <v>179333.33333333334</v>
      </c>
      <c r="M15">
        <v>179333.33333333334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A16" t="s">
        <v>780</v>
      </c>
      <c r="B16">
        <v>3000</v>
      </c>
      <c r="C16">
        <v>0</v>
      </c>
      <c r="D16">
        <v>0</v>
      </c>
      <c r="E16">
        <v>0</v>
      </c>
      <c r="F16">
        <v>3000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25">
      <c r="A17" t="s">
        <v>89</v>
      </c>
      <c r="B17">
        <v>8000</v>
      </c>
      <c r="C17">
        <v>0</v>
      </c>
      <c r="D17">
        <v>0</v>
      </c>
      <c r="E17">
        <v>0</v>
      </c>
      <c r="F17">
        <v>8000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288</v>
      </c>
      <c r="B18">
        <v>9350</v>
      </c>
      <c r="C18">
        <v>0</v>
      </c>
      <c r="D18">
        <v>0</v>
      </c>
      <c r="E18">
        <v>0</v>
      </c>
      <c r="F18">
        <v>9350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90</v>
      </c>
      <c r="B19">
        <v>1886.1850095624704</v>
      </c>
      <c r="C19">
        <v>0</v>
      </c>
      <c r="D19">
        <v>0</v>
      </c>
      <c r="E19">
        <v>0</v>
      </c>
      <c r="F19">
        <v>1886.1850095624704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91</v>
      </c>
      <c r="B20">
        <v>15000</v>
      </c>
      <c r="C20">
        <v>0</v>
      </c>
      <c r="D20">
        <v>0</v>
      </c>
      <c r="E20">
        <v>0</v>
      </c>
      <c r="F20">
        <v>15000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25">
      <c r="A21" t="s">
        <v>178</v>
      </c>
      <c r="B21">
        <v>57326.829268292706</v>
      </c>
      <c r="C21">
        <v>0</v>
      </c>
      <c r="D21">
        <v>0</v>
      </c>
      <c r="E21">
        <v>0</v>
      </c>
      <c r="F21">
        <v>0</v>
      </c>
      <c r="G21">
        <v>0</v>
      </c>
      <c r="H21">
        <v>1273.9295392953929</v>
      </c>
      <c r="I21">
        <v>1273.9295392953929</v>
      </c>
      <c r="J21">
        <v>1273.9295392953929</v>
      </c>
      <c r="K21">
        <v>1273.9295392953929</v>
      </c>
      <c r="L21">
        <v>1273.9295392953929</v>
      </c>
      <c r="M21">
        <v>1273.9295392953929</v>
      </c>
      <c r="N21">
        <v>1273.9295392953929</v>
      </c>
      <c r="O21">
        <v>1273.9295392953929</v>
      </c>
      <c r="P21">
        <v>1273.9295392953929</v>
      </c>
      <c r="Q21">
        <v>1273.9295392953929</v>
      </c>
      <c r="R21">
        <v>1273.9295392953929</v>
      </c>
      <c r="S21">
        <v>1273.9295392953929</v>
      </c>
      <c r="T21">
        <v>1273.9295392953929</v>
      </c>
      <c r="U21">
        <v>1273.9295392953929</v>
      </c>
      <c r="V21">
        <v>1273.9295392953929</v>
      </c>
      <c r="W21">
        <v>1273.9295392953929</v>
      </c>
      <c r="X21">
        <v>1273.9295392953929</v>
      </c>
      <c r="Y21">
        <v>1273.9295392953929</v>
      </c>
      <c r="Z21">
        <v>1273.9295392953929</v>
      </c>
      <c r="AA21">
        <v>1273.9295392953929</v>
      </c>
      <c r="AB21">
        <v>1273.9295392953929</v>
      </c>
      <c r="AC21">
        <v>1273.9295392953929</v>
      </c>
      <c r="AD21">
        <v>1273.9295392953929</v>
      </c>
      <c r="AE21">
        <v>1273.9295392953929</v>
      </c>
      <c r="AF21">
        <v>1273.9295392953929</v>
      </c>
      <c r="AG21">
        <v>1273.9295392953929</v>
      </c>
      <c r="AH21">
        <v>1273.9295392953929</v>
      </c>
      <c r="AI21">
        <v>1273.9295392953929</v>
      </c>
      <c r="AJ21">
        <v>1273.9295392953929</v>
      </c>
      <c r="AK21">
        <v>1273.9295392953929</v>
      </c>
      <c r="AL21">
        <v>1273.9295392953929</v>
      </c>
      <c r="AM21">
        <v>1273.9295392953929</v>
      </c>
      <c r="AN21">
        <v>1273.9295392953929</v>
      </c>
      <c r="AO21">
        <v>1273.9295392953929</v>
      </c>
      <c r="AP21">
        <v>1273.9295392953929</v>
      </c>
      <c r="AQ21">
        <v>1273.9295392953929</v>
      </c>
      <c r="AR21">
        <v>1273.9295392953929</v>
      </c>
      <c r="AS21">
        <v>1273.9295392953929</v>
      </c>
      <c r="AT21">
        <v>1273.9295392953929</v>
      </c>
      <c r="AU21">
        <v>1273.9295392953929</v>
      </c>
      <c r="AV21">
        <v>1273.9295392953929</v>
      </c>
      <c r="AW21">
        <v>1273.9295392953929</v>
      </c>
      <c r="AX21">
        <v>1273.9295392953929</v>
      </c>
      <c r="AY21">
        <v>1273.9295392953929</v>
      </c>
      <c r="AZ21">
        <v>1273.9295392953929</v>
      </c>
    </row>
    <row r="22" spans="1:52" x14ac:dyDescent="0.25">
      <c r="A22" t="s">
        <v>179</v>
      </c>
      <c r="B22">
        <v>24715.447154471545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6178.8617886178863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6178.8617886178863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6178.8617886178863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6178.8617886178863</v>
      </c>
      <c r="AY22">
        <v>0</v>
      </c>
      <c r="AZ22">
        <v>0</v>
      </c>
    </row>
    <row r="23" spans="1:52" x14ac:dyDescent="0.25">
      <c r="A23" t="s">
        <v>779</v>
      </c>
      <c r="B23">
        <v>23212.000000000011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566.14634146341461</v>
      </c>
      <c r="P23">
        <v>566.14634146341461</v>
      </c>
      <c r="Q23">
        <v>754.86178861788619</v>
      </c>
      <c r="R23">
        <v>566.14634146341461</v>
      </c>
      <c r="S23">
        <v>566.14634146341461</v>
      </c>
      <c r="T23">
        <v>754.86178861788619</v>
      </c>
      <c r="U23">
        <v>566.14634146341461</v>
      </c>
      <c r="V23">
        <v>566.14634146341461</v>
      </c>
      <c r="W23">
        <v>754.86178861788619</v>
      </c>
      <c r="X23">
        <v>566.14634146341461</v>
      </c>
      <c r="Y23">
        <v>566.14634146341461</v>
      </c>
      <c r="Z23">
        <v>754.86178861788619</v>
      </c>
      <c r="AA23">
        <v>566.14634146341461</v>
      </c>
      <c r="AB23">
        <v>566.14634146341461</v>
      </c>
      <c r="AC23">
        <v>754.86178861788619</v>
      </c>
      <c r="AD23">
        <v>566.14634146341461</v>
      </c>
      <c r="AE23">
        <v>566.14634146341461</v>
      </c>
      <c r="AF23">
        <v>754.86178861788619</v>
      </c>
      <c r="AG23">
        <v>566.14634146341461</v>
      </c>
      <c r="AH23">
        <v>566.14634146341461</v>
      </c>
      <c r="AI23">
        <v>566.14634146341461</v>
      </c>
      <c r="AJ23">
        <v>754.86178861788619</v>
      </c>
      <c r="AK23">
        <v>566.14634146341461</v>
      </c>
      <c r="AL23">
        <v>566.14634146341461</v>
      </c>
      <c r="AM23">
        <v>754.86178861788619</v>
      </c>
      <c r="AN23">
        <v>566.14634146341461</v>
      </c>
      <c r="AO23">
        <v>566.14634146341461</v>
      </c>
      <c r="AP23">
        <v>566.14634146341461</v>
      </c>
      <c r="AQ23">
        <v>754.86178861788619</v>
      </c>
      <c r="AR23">
        <v>566.14634146341461</v>
      </c>
      <c r="AS23">
        <v>566.14634146341461</v>
      </c>
      <c r="AT23">
        <v>566.14634146341461</v>
      </c>
      <c r="AU23">
        <v>566.14634146341461</v>
      </c>
      <c r="AV23">
        <v>566.14634146341461</v>
      </c>
      <c r="AW23">
        <v>566.14634146341461</v>
      </c>
      <c r="AX23">
        <v>566.14634146341461</v>
      </c>
      <c r="AY23">
        <v>754.86178861788619</v>
      </c>
      <c r="AZ23">
        <v>377.4308943089431</v>
      </c>
    </row>
    <row r="24" spans="1:52" x14ac:dyDescent="0.25">
      <c r="A24" t="s">
        <v>641</v>
      </c>
      <c r="B24">
        <v>45000</v>
      </c>
      <c r="C24">
        <v>0</v>
      </c>
      <c r="D24">
        <v>0</v>
      </c>
      <c r="E24">
        <v>0</v>
      </c>
      <c r="F24">
        <v>45000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25">
      <c r="A25" t="s">
        <v>642</v>
      </c>
      <c r="B25">
        <v>20000</v>
      </c>
      <c r="C25">
        <v>0</v>
      </c>
      <c r="D25">
        <v>0</v>
      </c>
      <c r="E25">
        <v>0</v>
      </c>
      <c r="F25">
        <v>20000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25">
      <c r="A26" t="s">
        <v>657</v>
      </c>
      <c r="B26">
        <v>45000</v>
      </c>
      <c r="C26">
        <v>45000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778</v>
      </c>
      <c r="B27">
        <v>12000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12000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220</v>
      </c>
      <c r="B28">
        <v>1055874.6273089431</v>
      </c>
      <c r="C28">
        <v>21117.492546178863</v>
      </c>
      <c r="D28">
        <v>21117.492546178863</v>
      </c>
      <c r="E28">
        <v>21117.492546178863</v>
      </c>
      <c r="F28">
        <v>21117.492546178863</v>
      </c>
      <c r="G28">
        <v>21117.492546178863</v>
      </c>
      <c r="H28">
        <v>21117.492546178863</v>
      </c>
      <c r="I28">
        <v>21117.492546178863</v>
      </c>
      <c r="J28">
        <v>21117.492546178863</v>
      </c>
      <c r="K28">
        <v>21117.492546178863</v>
      </c>
      <c r="L28">
        <v>21117.492546178863</v>
      </c>
      <c r="M28">
        <v>21117.492546178863</v>
      </c>
      <c r="N28">
        <v>21117.492546178863</v>
      </c>
      <c r="O28">
        <v>21117.492546178863</v>
      </c>
      <c r="P28">
        <v>21117.492546178863</v>
      </c>
      <c r="Q28">
        <v>21117.492546178863</v>
      </c>
      <c r="R28">
        <v>21117.492546178863</v>
      </c>
      <c r="S28">
        <v>21117.492546178863</v>
      </c>
      <c r="T28">
        <v>21117.492546178863</v>
      </c>
      <c r="U28">
        <v>21117.492546178863</v>
      </c>
      <c r="V28">
        <v>21117.492546178863</v>
      </c>
      <c r="W28">
        <v>21117.492546178863</v>
      </c>
      <c r="X28">
        <v>21117.492546178863</v>
      </c>
      <c r="Y28">
        <v>21117.492546178863</v>
      </c>
      <c r="Z28">
        <v>21117.492546178863</v>
      </c>
      <c r="AA28">
        <v>21117.492546178863</v>
      </c>
      <c r="AB28">
        <v>21117.492546178863</v>
      </c>
      <c r="AC28">
        <v>21117.492546178863</v>
      </c>
      <c r="AD28">
        <v>21117.492546178863</v>
      </c>
      <c r="AE28">
        <v>21117.492546178863</v>
      </c>
      <c r="AF28">
        <v>21117.492546178863</v>
      </c>
      <c r="AG28">
        <v>21117.492546178863</v>
      </c>
      <c r="AH28">
        <v>21117.492546178863</v>
      </c>
      <c r="AI28">
        <v>21117.492546178863</v>
      </c>
      <c r="AJ28">
        <v>21117.492546178863</v>
      </c>
      <c r="AK28">
        <v>21117.492546178863</v>
      </c>
      <c r="AL28">
        <v>21117.492546178863</v>
      </c>
      <c r="AM28">
        <v>21117.492546178863</v>
      </c>
      <c r="AN28">
        <v>21117.492546178863</v>
      </c>
      <c r="AO28">
        <v>21117.492546178863</v>
      </c>
      <c r="AP28">
        <v>21117.492546178863</v>
      </c>
      <c r="AQ28">
        <v>21117.492546178863</v>
      </c>
      <c r="AR28">
        <v>21117.492546178863</v>
      </c>
      <c r="AS28">
        <v>21117.492546178863</v>
      </c>
      <c r="AT28">
        <v>21117.492546178863</v>
      </c>
      <c r="AU28">
        <v>21117.492546178863</v>
      </c>
      <c r="AV28">
        <v>21117.492546178863</v>
      </c>
      <c r="AW28">
        <v>21117.492546178863</v>
      </c>
      <c r="AX28">
        <v>21117.492546178863</v>
      </c>
      <c r="AY28">
        <v>21117.492546178863</v>
      </c>
      <c r="AZ28">
        <v>21117.492546178863</v>
      </c>
    </row>
    <row r="29" spans="1:52" x14ac:dyDescent="0.25">
      <c r="A29" t="s">
        <v>777</v>
      </c>
      <c r="B29">
        <v>521558.77834128641</v>
      </c>
      <c r="C29">
        <v>10431.175566825736</v>
      </c>
      <c r="D29">
        <v>10431.175566825736</v>
      </c>
      <c r="E29">
        <v>10431.175566825736</v>
      </c>
      <c r="F29">
        <v>10431.175566825736</v>
      </c>
      <c r="G29">
        <v>10431.175566825736</v>
      </c>
      <c r="H29">
        <v>10431.175566825736</v>
      </c>
      <c r="I29">
        <v>10431.175566825736</v>
      </c>
      <c r="J29">
        <v>10431.175566825736</v>
      </c>
      <c r="K29">
        <v>10431.175566825736</v>
      </c>
      <c r="L29">
        <v>10431.175566825736</v>
      </c>
      <c r="M29">
        <v>10431.175566825736</v>
      </c>
      <c r="N29">
        <v>10431.175566825736</v>
      </c>
      <c r="O29">
        <v>10431.175566825736</v>
      </c>
      <c r="P29">
        <v>10431.175566825736</v>
      </c>
      <c r="Q29">
        <v>10431.175566825736</v>
      </c>
      <c r="R29">
        <v>10431.175566825736</v>
      </c>
      <c r="S29">
        <v>10431.175566825736</v>
      </c>
      <c r="T29">
        <v>10431.175566825736</v>
      </c>
      <c r="U29">
        <v>10431.175566825736</v>
      </c>
      <c r="V29">
        <v>10431.175566825736</v>
      </c>
      <c r="W29">
        <v>10431.175566825736</v>
      </c>
      <c r="X29">
        <v>10431.175566825736</v>
      </c>
      <c r="Y29">
        <v>10431.175566825736</v>
      </c>
      <c r="Z29">
        <v>10431.175566825736</v>
      </c>
      <c r="AA29">
        <v>10431.175566825736</v>
      </c>
      <c r="AB29">
        <v>10431.175566825736</v>
      </c>
      <c r="AC29">
        <v>10431.175566825736</v>
      </c>
      <c r="AD29">
        <v>10431.175566825736</v>
      </c>
      <c r="AE29">
        <v>10431.175566825736</v>
      </c>
      <c r="AF29">
        <v>10431.175566825736</v>
      </c>
      <c r="AG29">
        <v>10431.175566825736</v>
      </c>
      <c r="AH29">
        <v>10431.175566825736</v>
      </c>
      <c r="AI29">
        <v>10431.175566825736</v>
      </c>
      <c r="AJ29">
        <v>10431.175566825736</v>
      </c>
      <c r="AK29">
        <v>10431.175566825736</v>
      </c>
      <c r="AL29">
        <v>10431.175566825736</v>
      </c>
      <c r="AM29">
        <v>10431.175566825736</v>
      </c>
      <c r="AN29">
        <v>10431.175566825736</v>
      </c>
      <c r="AO29">
        <v>10431.175566825736</v>
      </c>
      <c r="AP29">
        <v>10431.175566825736</v>
      </c>
      <c r="AQ29">
        <v>10431.175566825736</v>
      </c>
      <c r="AR29">
        <v>10431.175566825736</v>
      </c>
      <c r="AS29">
        <v>10431.175566825736</v>
      </c>
      <c r="AT29">
        <v>10431.175566825736</v>
      </c>
      <c r="AU29">
        <v>10431.175566825736</v>
      </c>
      <c r="AV29">
        <v>10431.175566825736</v>
      </c>
      <c r="AW29">
        <v>10431.175566825736</v>
      </c>
      <c r="AX29">
        <v>10431.175566825736</v>
      </c>
      <c r="AY29">
        <v>10431.175566825736</v>
      </c>
      <c r="AZ29">
        <v>10431.175566825736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E25"/>
  <sheetViews>
    <sheetView workbookViewId="0">
      <selection activeCell="D25" sqref="D25:J25"/>
    </sheetView>
  </sheetViews>
  <sheetFormatPr defaultColWidth="11" defaultRowHeight="15.75" x14ac:dyDescent="0.25"/>
  <cols>
    <col min="1" max="1" width="25.5" bestFit="1" customWidth="1"/>
  </cols>
  <sheetData>
    <row r="2" spans="1:83" ht="16.5" x14ac:dyDescent="0.3">
      <c r="D2" s="357">
        <v>1</v>
      </c>
      <c r="E2" s="357">
        <v>2</v>
      </c>
      <c r="F2" s="357">
        <v>3</v>
      </c>
      <c r="G2" s="357">
        <v>4</v>
      </c>
      <c r="H2" s="357">
        <v>5</v>
      </c>
      <c r="I2" s="357">
        <v>6</v>
      </c>
      <c r="J2" s="357">
        <v>7</v>
      </c>
      <c r="K2" s="357">
        <v>8</v>
      </c>
      <c r="L2" s="357">
        <v>9</v>
      </c>
      <c r="M2" s="357">
        <v>10</v>
      </c>
      <c r="N2" s="357">
        <v>11</v>
      </c>
      <c r="O2" s="357">
        <v>12</v>
      </c>
      <c r="P2" s="357">
        <v>13</v>
      </c>
      <c r="Q2" s="357">
        <v>14</v>
      </c>
      <c r="R2" s="357">
        <v>15</v>
      </c>
      <c r="S2" s="357">
        <v>16</v>
      </c>
      <c r="T2" s="357">
        <v>17</v>
      </c>
      <c r="U2" s="357">
        <v>18</v>
      </c>
      <c r="V2" s="357">
        <v>19</v>
      </c>
      <c r="W2" s="357">
        <v>20</v>
      </c>
      <c r="X2" s="357">
        <v>21</v>
      </c>
      <c r="Y2" s="357">
        <v>22</v>
      </c>
      <c r="Z2" s="357">
        <v>23</v>
      </c>
      <c r="AA2" s="357">
        <v>24</v>
      </c>
      <c r="AB2" s="357">
        <v>25</v>
      </c>
      <c r="AC2" s="357">
        <v>26</v>
      </c>
      <c r="AD2" s="357">
        <v>27</v>
      </c>
      <c r="AE2" s="357">
        <v>28</v>
      </c>
      <c r="AF2" s="357">
        <v>29</v>
      </c>
      <c r="AG2" s="357">
        <v>30</v>
      </c>
      <c r="AH2" s="357">
        <v>31</v>
      </c>
      <c r="AI2" s="357">
        <v>32</v>
      </c>
      <c r="AJ2" s="357">
        <v>33</v>
      </c>
      <c r="AK2" s="357">
        <v>34</v>
      </c>
      <c r="AL2" s="357">
        <v>35</v>
      </c>
      <c r="AM2" s="357">
        <v>36</v>
      </c>
      <c r="AN2" s="357">
        <v>37</v>
      </c>
      <c r="AO2" s="357">
        <v>38</v>
      </c>
      <c r="AP2" s="357">
        <v>39</v>
      </c>
      <c r="AQ2" s="357">
        <v>40</v>
      </c>
      <c r="AR2" s="357">
        <v>41</v>
      </c>
      <c r="AS2" s="357">
        <v>42</v>
      </c>
      <c r="AT2" s="357">
        <v>43</v>
      </c>
      <c r="AU2" s="357">
        <v>44</v>
      </c>
      <c r="AV2" s="357">
        <v>45</v>
      </c>
      <c r="AW2" s="357">
        <v>46</v>
      </c>
      <c r="AX2" s="357">
        <v>47</v>
      </c>
      <c r="AY2" s="357">
        <v>48</v>
      </c>
      <c r="AZ2" s="357">
        <v>49</v>
      </c>
      <c r="BA2" s="357">
        <v>50</v>
      </c>
      <c r="BB2" s="357">
        <v>51</v>
      </c>
      <c r="BC2" s="357">
        <v>52</v>
      </c>
      <c r="BD2" s="357">
        <v>53</v>
      </c>
      <c r="BE2" s="357">
        <v>54</v>
      </c>
      <c r="BF2" s="357">
        <v>55</v>
      </c>
      <c r="BG2" s="357">
        <v>56</v>
      </c>
      <c r="BH2" s="357">
        <v>57</v>
      </c>
      <c r="BI2" s="357">
        <v>58</v>
      </c>
      <c r="BJ2" s="357">
        <v>59</v>
      </c>
      <c r="BK2" s="357">
        <v>60</v>
      </c>
      <c r="BL2" s="357">
        <v>61</v>
      </c>
      <c r="BM2" s="357">
        <v>62</v>
      </c>
      <c r="BN2" s="357">
        <v>63</v>
      </c>
      <c r="BO2" s="357">
        <v>64</v>
      </c>
      <c r="BP2" s="357">
        <v>65</v>
      </c>
      <c r="BQ2" s="357">
        <v>66</v>
      </c>
      <c r="BR2" s="357">
        <v>67</v>
      </c>
      <c r="BS2" s="357">
        <v>68</v>
      </c>
      <c r="BT2" s="357">
        <v>69</v>
      </c>
      <c r="BU2" s="357">
        <v>70</v>
      </c>
      <c r="BV2" s="357">
        <v>71</v>
      </c>
      <c r="BW2" s="357">
        <v>72</v>
      </c>
      <c r="BX2" s="357">
        <v>73</v>
      </c>
      <c r="BY2" s="357">
        <v>74</v>
      </c>
      <c r="BZ2" s="357">
        <v>75</v>
      </c>
      <c r="CA2" s="357">
        <v>76</v>
      </c>
      <c r="CB2" s="357">
        <v>77</v>
      </c>
      <c r="CC2" s="357">
        <v>78</v>
      </c>
      <c r="CD2" s="357">
        <v>79</v>
      </c>
      <c r="CE2" s="357">
        <v>80</v>
      </c>
    </row>
    <row r="3" spans="1:83" x14ac:dyDescent="0.25">
      <c r="A3" t="s">
        <v>58</v>
      </c>
      <c r="B3" t="s">
        <v>22</v>
      </c>
      <c r="C3" s="287">
        <f>SUM(D3:CE3)</f>
        <v>232278.30368175579</v>
      </c>
      <c r="D3" s="287">
        <v>0</v>
      </c>
      <c r="E3" s="287">
        <v>0</v>
      </c>
      <c r="F3" s="287">
        <v>116139.15184087789</v>
      </c>
      <c r="G3" s="287">
        <v>116139.15184087789</v>
      </c>
      <c r="H3" s="287">
        <v>0</v>
      </c>
      <c r="I3" s="287">
        <v>0</v>
      </c>
      <c r="J3" s="287">
        <v>0</v>
      </c>
      <c r="K3" s="287">
        <v>0</v>
      </c>
      <c r="L3" s="287">
        <v>0</v>
      </c>
      <c r="M3" s="287">
        <v>0</v>
      </c>
      <c r="N3" s="287">
        <v>0</v>
      </c>
      <c r="O3" s="287">
        <v>0</v>
      </c>
      <c r="P3" s="287">
        <v>0</v>
      </c>
      <c r="Q3" s="287">
        <v>0</v>
      </c>
      <c r="R3" s="287">
        <v>0</v>
      </c>
      <c r="S3" s="287">
        <v>0</v>
      </c>
      <c r="T3" s="287">
        <v>0</v>
      </c>
      <c r="U3" s="287">
        <v>0</v>
      </c>
      <c r="V3" s="287">
        <v>0</v>
      </c>
      <c r="W3" s="287">
        <v>0</v>
      </c>
      <c r="X3" s="287">
        <v>0</v>
      </c>
      <c r="Y3" s="287">
        <v>0</v>
      </c>
      <c r="Z3" s="287">
        <v>0</v>
      </c>
      <c r="AA3" s="287">
        <v>0</v>
      </c>
      <c r="AB3" s="287">
        <v>0</v>
      </c>
      <c r="AC3" s="287">
        <v>0</v>
      </c>
      <c r="AD3" s="287">
        <v>0</v>
      </c>
      <c r="AE3" s="287">
        <v>0</v>
      </c>
      <c r="AF3" s="287">
        <v>0</v>
      </c>
      <c r="AG3" s="287">
        <v>0</v>
      </c>
      <c r="AH3" s="287">
        <v>0</v>
      </c>
      <c r="AI3" s="287">
        <v>0</v>
      </c>
      <c r="AJ3" s="287">
        <v>0</v>
      </c>
      <c r="AK3" s="287">
        <v>0</v>
      </c>
      <c r="AL3" s="287">
        <v>0</v>
      </c>
      <c r="AM3" s="287">
        <v>0</v>
      </c>
      <c r="AN3" s="287">
        <v>0</v>
      </c>
      <c r="AO3" s="287">
        <v>0</v>
      </c>
      <c r="AP3" s="287">
        <v>0</v>
      </c>
      <c r="AQ3" s="287">
        <v>0</v>
      </c>
      <c r="AR3" s="287">
        <v>0</v>
      </c>
      <c r="AS3" s="287">
        <v>0</v>
      </c>
      <c r="AT3" s="287">
        <v>0</v>
      </c>
      <c r="AU3" s="287">
        <v>0</v>
      </c>
      <c r="AV3" s="287">
        <v>0</v>
      </c>
      <c r="AW3" s="287">
        <v>0</v>
      </c>
      <c r="AX3" s="287">
        <v>0</v>
      </c>
      <c r="AY3" s="287">
        <v>0</v>
      </c>
      <c r="AZ3" s="287">
        <v>0</v>
      </c>
      <c r="BA3" s="287">
        <v>0</v>
      </c>
      <c r="BB3" s="287">
        <v>0</v>
      </c>
      <c r="BC3" s="287">
        <v>0</v>
      </c>
      <c r="BD3" s="287">
        <v>0</v>
      </c>
      <c r="BE3" s="287">
        <v>0</v>
      </c>
      <c r="BF3" s="287">
        <v>0</v>
      </c>
      <c r="BG3" s="287">
        <v>0</v>
      </c>
      <c r="BH3" s="287">
        <v>0</v>
      </c>
      <c r="BI3" s="287">
        <v>0</v>
      </c>
      <c r="BJ3" s="287">
        <v>0</v>
      </c>
      <c r="BK3" s="287">
        <v>0</v>
      </c>
      <c r="BL3" s="287">
        <v>0</v>
      </c>
      <c r="BM3" s="287">
        <v>0</v>
      </c>
      <c r="BN3" s="287">
        <v>0</v>
      </c>
      <c r="BO3" s="287">
        <v>0</v>
      </c>
      <c r="BP3" s="287">
        <v>0</v>
      </c>
      <c r="BQ3" s="287">
        <v>0</v>
      </c>
      <c r="BR3" s="287">
        <v>0</v>
      </c>
      <c r="BS3" s="287">
        <v>0</v>
      </c>
      <c r="BT3" s="287">
        <v>0</v>
      </c>
      <c r="BU3" s="287">
        <v>0</v>
      </c>
      <c r="BV3" s="287">
        <v>0</v>
      </c>
      <c r="BW3" s="287">
        <v>0</v>
      </c>
      <c r="BX3" s="287">
        <v>0</v>
      </c>
      <c r="BY3" s="287">
        <v>0</v>
      </c>
      <c r="BZ3" s="287">
        <v>0</v>
      </c>
      <c r="CA3" s="287">
        <v>0</v>
      </c>
      <c r="CB3" s="287">
        <v>0</v>
      </c>
      <c r="CC3" s="287">
        <v>0</v>
      </c>
      <c r="CD3" s="287">
        <v>0</v>
      </c>
      <c r="CE3" s="287">
        <v>0</v>
      </c>
    </row>
    <row r="4" spans="1:83" x14ac:dyDescent="0.25">
      <c r="A4" t="s">
        <v>113</v>
      </c>
      <c r="B4" t="s">
        <v>22</v>
      </c>
      <c r="C4" s="287">
        <f t="shared" ref="C4:C22" si="0">SUM(D4:CE4)</f>
        <v>215975.25622347934</v>
      </c>
      <c r="D4" s="287">
        <v>0</v>
      </c>
      <c r="E4" s="287">
        <v>0</v>
      </c>
      <c r="F4" s="287">
        <v>0</v>
      </c>
      <c r="G4" s="287">
        <v>107987.62811173967</v>
      </c>
      <c r="H4" s="287">
        <v>107987.62811173967</v>
      </c>
      <c r="I4" s="287">
        <v>0</v>
      </c>
      <c r="J4" s="287">
        <v>0</v>
      </c>
      <c r="K4" s="287">
        <v>0</v>
      </c>
      <c r="L4" s="287">
        <v>0</v>
      </c>
      <c r="M4" s="287">
        <v>0</v>
      </c>
      <c r="N4" s="287">
        <v>0</v>
      </c>
      <c r="O4" s="287">
        <v>0</v>
      </c>
      <c r="P4" s="287">
        <v>0</v>
      </c>
      <c r="Q4" s="287">
        <v>0</v>
      </c>
      <c r="R4" s="287">
        <v>0</v>
      </c>
      <c r="S4" s="287">
        <v>0</v>
      </c>
      <c r="T4" s="287">
        <v>0</v>
      </c>
      <c r="U4" s="287">
        <v>0</v>
      </c>
      <c r="V4" s="287">
        <v>0</v>
      </c>
      <c r="W4" s="287">
        <v>0</v>
      </c>
      <c r="X4" s="287">
        <v>0</v>
      </c>
      <c r="Y4" s="287">
        <v>0</v>
      </c>
      <c r="Z4" s="287">
        <v>0</v>
      </c>
      <c r="AA4" s="287">
        <v>0</v>
      </c>
      <c r="AB4" s="287">
        <v>0</v>
      </c>
      <c r="AC4" s="287">
        <v>0</v>
      </c>
      <c r="AD4" s="287">
        <v>0</v>
      </c>
      <c r="AE4" s="287">
        <v>0</v>
      </c>
      <c r="AF4" s="287">
        <v>0</v>
      </c>
      <c r="AG4" s="287">
        <v>0</v>
      </c>
      <c r="AH4" s="287">
        <v>0</v>
      </c>
      <c r="AI4" s="287">
        <v>0</v>
      </c>
      <c r="AJ4" s="287">
        <v>0</v>
      </c>
      <c r="AK4" s="287">
        <v>0</v>
      </c>
      <c r="AL4" s="287">
        <v>0</v>
      </c>
      <c r="AM4" s="287">
        <v>0</v>
      </c>
      <c r="AN4" s="287">
        <v>0</v>
      </c>
      <c r="AO4" s="287">
        <v>0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7">
        <v>0</v>
      </c>
      <c r="BB4" s="287">
        <v>0</v>
      </c>
      <c r="BC4" s="287">
        <v>0</v>
      </c>
      <c r="BD4" s="287">
        <v>0</v>
      </c>
      <c r="BE4" s="287">
        <v>0</v>
      </c>
      <c r="BF4" s="287">
        <v>0</v>
      </c>
      <c r="BG4" s="287">
        <v>0</v>
      </c>
      <c r="BH4" s="287">
        <v>0</v>
      </c>
      <c r="BI4" s="287">
        <v>0</v>
      </c>
      <c r="BJ4" s="287">
        <v>0</v>
      </c>
      <c r="BK4" s="287">
        <v>0</v>
      </c>
      <c r="BL4" s="287">
        <v>0</v>
      </c>
      <c r="BM4" s="287">
        <v>0</v>
      </c>
      <c r="BN4" s="287">
        <v>0</v>
      </c>
      <c r="BO4" s="287">
        <v>0</v>
      </c>
      <c r="BP4" s="287">
        <v>0</v>
      </c>
      <c r="BQ4" s="287">
        <v>0</v>
      </c>
      <c r="BR4" s="287">
        <v>0</v>
      </c>
      <c r="BS4" s="287">
        <v>0</v>
      </c>
      <c r="BT4" s="287">
        <v>0</v>
      </c>
      <c r="BU4" s="287">
        <v>0</v>
      </c>
      <c r="BV4" s="287">
        <v>0</v>
      </c>
      <c r="BW4" s="287">
        <v>0</v>
      </c>
      <c r="BX4" s="287">
        <v>0</v>
      </c>
      <c r="BY4" s="287">
        <v>0</v>
      </c>
      <c r="BZ4" s="287">
        <v>0</v>
      </c>
      <c r="CA4" s="287">
        <v>0</v>
      </c>
      <c r="CB4" s="287">
        <v>0</v>
      </c>
      <c r="CC4" s="287">
        <v>0</v>
      </c>
      <c r="CD4" s="287">
        <v>0</v>
      </c>
      <c r="CE4" s="287">
        <v>0</v>
      </c>
    </row>
    <row r="5" spans="1:83" x14ac:dyDescent="0.25">
      <c r="A5" t="s">
        <v>114</v>
      </c>
      <c r="B5" t="s">
        <v>22</v>
      </c>
      <c r="C5" s="287">
        <f t="shared" si="0"/>
        <v>143367.08723857443</v>
      </c>
      <c r="D5" s="287">
        <v>0</v>
      </c>
      <c r="E5" s="287">
        <v>0</v>
      </c>
      <c r="F5" s="287">
        <v>0</v>
      </c>
      <c r="G5" s="287">
        <v>0</v>
      </c>
      <c r="H5" s="287">
        <v>143367.08723857443</v>
      </c>
      <c r="I5" s="287">
        <v>0</v>
      </c>
      <c r="J5" s="287">
        <v>0</v>
      </c>
      <c r="K5" s="287">
        <v>0</v>
      </c>
      <c r="L5" s="287">
        <v>0</v>
      </c>
      <c r="M5" s="287">
        <v>0</v>
      </c>
      <c r="N5" s="287">
        <v>0</v>
      </c>
      <c r="O5" s="287">
        <v>0</v>
      </c>
      <c r="P5" s="287">
        <v>0</v>
      </c>
      <c r="Q5" s="287">
        <v>0</v>
      </c>
      <c r="R5" s="287">
        <v>0</v>
      </c>
      <c r="S5" s="287">
        <v>0</v>
      </c>
      <c r="T5" s="287">
        <v>0</v>
      </c>
      <c r="U5" s="287">
        <v>0</v>
      </c>
      <c r="V5" s="287">
        <v>0</v>
      </c>
      <c r="W5" s="287">
        <v>0</v>
      </c>
      <c r="X5" s="287">
        <v>0</v>
      </c>
      <c r="Y5" s="287">
        <v>0</v>
      </c>
      <c r="Z5" s="287">
        <v>0</v>
      </c>
      <c r="AA5" s="287">
        <v>0</v>
      </c>
      <c r="AB5" s="287">
        <v>0</v>
      </c>
      <c r="AC5" s="287">
        <v>0</v>
      </c>
      <c r="AD5" s="287">
        <v>0</v>
      </c>
      <c r="AE5" s="287">
        <v>0</v>
      </c>
      <c r="AF5" s="287">
        <v>0</v>
      </c>
      <c r="AG5" s="287">
        <v>0</v>
      </c>
      <c r="AH5" s="287">
        <v>0</v>
      </c>
      <c r="AI5" s="287">
        <v>0</v>
      </c>
      <c r="AJ5" s="287">
        <v>0</v>
      </c>
      <c r="AK5" s="287">
        <v>0</v>
      </c>
      <c r="AL5" s="287">
        <v>0</v>
      </c>
      <c r="AM5" s="287">
        <v>0</v>
      </c>
      <c r="AN5" s="287">
        <v>0</v>
      </c>
      <c r="AO5" s="287">
        <v>0</v>
      </c>
      <c r="AP5" s="287">
        <v>0</v>
      </c>
      <c r="AQ5" s="287">
        <v>0</v>
      </c>
      <c r="AR5" s="287">
        <v>0</v>
      </c>
      <c r="AS5" s="287">
        <v>0</v>
      </c>
      <c r="AT5" s="287">
        <v>0</v>
      </c>
      <c r="AU5" s="287">
        <v>0</v>
      </c>
      <c r="AV5" s="287">
        <v>0</v>
      </c>
      <c r="AW5" s="287">
        <v>0</v>
      </c>
      <c r="AX5" s="287">
        <v>0</v>
      </c>
      <c r="AY5" s="287">
        <v>0</v>
      </c>
      <c r="AZ5" s="287">
        <v>0</v>
      </c>
      <c r="BA5" s="287">
        <v>0</v>
      </c>
      <c r="BB5" s="287">
        <v>0</v>
      </c>
      <c r="BC5" s="287">
        <v>0</v>
      </c>
      <c r="BD5" s="287">
        <v>0</v>
      </c>
      <c r="BE5" s="287">
        <v>0</v>
      </c>
      <c r="BF5" s="287">
        <v>0</v>
      </c>
      <c r="BG5" s="287">
        <v>0</v>
      </c>
      <c r="BH5" s="287">
        <v>0</v>
      </c>
      <c r="BI5" s="287">
        <v>0</v>
      </c>
      <c r="BJ5" s="287">
        <v>0</v>
      </c>
      <c r="BK5" s="287">
        <v>0</v>
      </c>
      <c r="BL5" s="287">
        <v>0</v>
      </c>
      <c r="BM5" s="287">
        <v>0</v>
      </c>
      <c r="BN5" s="287">
        <v>0</v>
      </c>
      <c r="BO5" s="287">
        <v>0</v>
      </c>
      <c r="BP5" s="287">
        <v>0</v>
      </c>
      <c r="BQ5" s="287">
        <v>0</v>
      </c>
      <c r="BR5" s="287">
        <v>0</v>
      </c>
      <c r="BS5" s="287">
        <v>0</v>
      </c>
      <c r="BT5" s="287">
        <v>0</v>
      </c>
      <c r="BU5" s="287">
        <v>0</v>
      </c>
      <c r="BV5" s="287">
        <v>0</v>
      </c>
      <c r="BW5" s="287">
        <v>0</v>
      </c>
      <c r="BX5" s="287">
        <v>0</v>
      </c>
      <c r="BY5" s="287">
        <v>0</v>
      </c>
      <c r="BZ5" s="287">
        <v>0</v>
      </c>
      <c r="CA5" s="287">
        <v>0</v>
      </c>
      <c r="CB5" s="287">
        <v>0</v>
      </c>
      <c r="CC5" s="287">
        <v>0</v>
      </c>
      <c r="CD5" s="287">
        <v>0</v>
      </c>
      <c r="CE5" s="287">
        <v>0</v>
      </c>
    </row>
    <row r="6" spans="1:83" x14ac:dyDescent="0.25">
      <c r="A6" t="s">
        <v>115</v>
      </c>
      <c r="B6" t="s">
        <v>22</v>
      </c>
      <c r="C6" s="287">
        <f t="shared" si="0"/>
        <v>228539.8777907138</v>
      </c>
      <c r="D6" s="287">
        <v>0</v>
      </c>
      <c r="E6" s="287">
        <v>0</v>
      </c>
      <c r="F6" s="287">
        <v>0</v>
      </c>
      <c r="G6" s="287">
        <v>0</v>
      </c>
      <c r="H6" s="287">
        <v>228539.8777907138</v>
      </c>
      <c r="I6" s="287">
        <v>0</v>
      </c>
      <c r="J6" s="287">
        <v>0</v>
      </c>
      <c r="K6" s="287">
        <v>0</v>
      </c>
      <c r="L6" s="287">
        <v>0</v>
      </c>
      <c r="M6" s="287">
        <v>0</v>
      </c>
      <c r="N6" s="287">
        <v>0</v>
      </c>
      <c r="O6" s="287">
        <v>0</v>
      </c>
      <c r="P6" s="287">
        <v>0</v>
      </c>
      <c r="Q6" s="287">
        <v>0</v>
      </c>
      <c r="R6" s="287">
        <v>0</v>
      </c>
      <c r="S6" s="287">
        <v>0</v>
      </c>
      <c r="T6" s="287">
        <v>0</v>
      </c>
      <c r="U6" s="287">
        <v>0</v>
      </c>
      <c r="V6" s="287">
        <v>0</v>
      </c>
      <c r="W6" s="287">
        <v>0</v>
      </c>
      <c r="X6" s="287">
        <v>0</v>
      </c>
      <c r="Y6" s="287">
        <v>0</v>
      </c>
      <c r="Z6" s="287">
        <v>0</v>
      </c>
      <c r="AA6" s="287">
        <v>0</v>
      </c>
      <c r="AB6" s="287">
        <v>0</v>
      </c>
      <c r="AC6" s="287">
        <v>0</v>
      </c>
      <c r="AD6" s="287">
        <v>0</v>
      </c>
      <c r="AE6" s="287">
        <v>0</v>
      </c>
      <c r="AF6" s="287">
        <v>0</v>
      </c>
      <c r="AG6" s="287">
        <v>0</v>
      </c>
      <c r="AH6" s="287">
        <v>0</v>
      </c>
      <c r="AI6" s="287">
        <v>0</v>
      </c>
      <c r="AJ6" s="287">
        <v>0</v>
      </c>
      <c r="AK6" s="287">
        <v>0</v>
      </c>
      <c r="AL6" s="287">
        <v>0</v>
      </c>
      <c r="AM6" s="287">
        <v>0</v>
      </c>
      <c r="AN6" s="287">
        <v>0</v>
      </c>
      <c r="AO6" s="287">
        <v>0</v>
      </c>
      <c r="AP6" s="287">
        <v>0</v>
      </c>
      <c r="AQ6" s="287">
        <v>0</v>
      </c>
      <c r="AR6" s="287">
        <v>0</v>
      </c>
      <c r="AS6" s="287">
        <v>0</v>
      </c>
      <c r="AT6" s="287">
        <v>0</v>
      </c>
      <c r="AU6" s="287">
        <v>0</v>
      </c>
      <c r="AV6" s="287">
        <v>0</v>
      </c>
      <c r="AW6" s="287">
        <v>0</v>
      </c>
      <c r="AX6" s="287">
        <v>0</v>
      </c>
      <c r="AY6" s="287">
        <v>0</v>
      </c>
      <c r="AZ6" s="287">
        <v>0</v>
      </c>
      <c r="BA6" s="287">
        <v>0</v>
      </c>
      <c r="BB6" s="287">
        <v>0</v>
      </c>
      <c r="BC6" s="287">
        <v>0</v>
      </c>
      <c r="BD6" s="287">
        <v>0</v>
      </c>
      <c r="BE6" s="287">
        <v>0</v>
      </c>
      <c r="BF6" s="287">
        <v>0</v>
      </c>
      <c r="BG6" s="287">
        <v>0</v>
      </c>
      <c r="BH6" s="287">
        <v>0</v>
      </c>
      <c r="BI6" s="287">
        <v>0</v>
      </c>
      <c r="BJ6" s="287">
        <v>0</v>
      </c>
      <c r="BK6" s="287">
        <v>0</v>
      </c>
      <c r="BL6" s="287">
        <v>0</v>
      </c>
      <c r="BM6" s="287">
        <v>0</v>
      </c>
      <c r="BN6" s="287">
        <v>0</v>
      </c>
      <c r="BO6" s="287">
        <v>0</v>
      </c>
      <c r="BP6" s="287">
        <v>0</v>
      </c>
      <c r="BQ6" s="287">
        <v>0</v>
      </c>
      <c r="BR6" s="287">
        <v>0</v>
      </c>
      <c r="BS6" s="287">
        <v>0</v>
      </c>
      <c r="BT6" s="287">
        <v>0</v>
      </c>
      <c r="BU6" s="287">
        <v>0</v>
      </c>
      <c r="BV6" s="287">
        <v>0</v>
      </c>
      <c r="BW6" s="287">
        <v>0</v>
      </c>
      <c r="BX6" s="287">
        <v>0</v>
      </c>
      <c r="BY6" s="287">
        <v>0</v>
      </c>
      <c r="BZ6" s="287">
        <v>0</v>
      </c>
      <c r="CA6" s="287">
        <v>0</v>
      </c>
      <c r="CB6" s="287">
        <v>0</v>
      </c>
      <c r="CC6" s="287">
        <v>0</v>
      </c>
      <c r="CD6" s="287">
        <v>0</v>
      </c>
      <c r="CE6" s="287">
        <v>0</v>
      </c>
    </row>
    <row r="7" spans="1:83" x14ac:dyDescent="0.25">
      <c r="A7" t="s">
        <v>116</v>
      </c>
      <c r="B7" t="s">
        <v>22</v>
      </c>
      <c r="C7" s="287">
        <f t="shared" si="0"/>
        <v>199047.02597406064</v>
      </c>
      <c r="D7" s="287">
        <v>0</v>
      </c>
      <c r="E7" s="287">
        <v>0</v>
      </c>
      <c r="F7" s="287">
        <v>0</v>
      </c>
      <c r="G7" s="287">
        <v>0</v>
      </c>
      <c r="H7" s="287">
        <v>0</v>
      </c>
      <c r="I7" s="287">
        <v>199047.02597406064</v>
      </c>
      <c r="J7" s="287">
        <v>0</v>
      </c>
      <c r="K7" s="287">
        <v>0</v>
      </c>
      <c r="L7" s="287">
        <v>0</v>
      </c>
      <c r="M7" s="287">
        <v>0</v>
      </c>
      <c r="N7" s="287">
        <v>0</v>
      </c>
      <c r="O7" s="287">
        <v>0</v>
      </c>
      <c r="P7" s="287">
        <v>0</v>
      </c>
      <c r="Q7" s="287">
        <v>0</v>
      </c>
      <c r="R7" s="287">
        <v>0</v>
      </c>
      <c r="S7" s="287">
        <v>0</v>
      </c>
      <c r="T7" s="287">
        <v>0</v>
      </c>
      <c r="U7" s="287">
        <v>0</v>
      </c>
      <c r="V7" s="287">
        <v>0</v>
      </c>
      <c r="W7" s="287">
        <v>0</v>
      </c>
      <c r="X7" s="287">
        <v>0</v>
      </c>
      <c r="Y7" s="287">
        <v>0</v>
      </c>
      <c r="Z7" s="287">
        <v>0</v>
      </c>
      <c r="AA7" s="287">
        <v>0</v>
      </c>
      <c r="AB7" s="287">
        <v>0</v>
      </c>
      <c r="AC7" s="287">
        <v>0</v>
      </c>
      <c r="AD7" s="287">
        <v>0</v>
      </c>
      <c r="AE7" s="287">
        <v>0</v>
      </c>
      <c r="AF7" s="287">
        <v>0</v>
      </c>
      <c r="AG7" s="287">
        <v>0</v>
      </c>
      <c r="AH7" s="287">
        <v>0</v>
      </c>
      <c r="AI7" s="287">
        <v>0</v>
      </c>
      <c r="AJ7" s="287">
        <v>0</v>
      </c>
      <c r="AK7" s="287">
        <v>0</v>
      </c>
      <c r="AL7" s="287">
        <v>0</v>
      </c>
      <c r="AM7" s="287">
        <v>0</v>
      </c>
      <c r="AN7" s="287">
        <v>0</v>
      </c>
      <c r="AO7" s="287">
        <v>0</v>
      </c>
      <c r="AP7" s="287">
        <v>0</v>
      </c>
      <c r="AQ7" s="287">
        <v>0</v>
      </c>
      <c r="AR7" s="287">
        <v>0</v>
      </c>
      <c r="AS7" s="287">
        <v>0</v>
      </c>
      <c r="AT7" s="287">
        <v>0</v>
      </c>
      <c r="AU7" s="287">
        <v>0</v>
      </c>
      <c r="AV7" s="287">
        <v>0</v>
      </c>
      <c r="AW7" s="287">
        <v>0</v>
      </c>
      <c r="AX7" s="287">
        <v>0</v>
      </c>
      <c r="AY7" s="287">
        <v>0</v>
      </c>
      <c r="AZ7" s="287">
        <v>0</v>
      </c>
      <c r="BA7" s="287">
        <v>0</v>
      </c>
      <c r="BB7" s="287">
        <v>0</v>
      </c>
      <c r="BC7" s="287">
        <v>0</v>
      </c>
      <c r="BD7" s="287">
        <v>0</v>
      </c>
      <c r="BE7" s="287">
        <v>0</v>
      </c>
      <c r="BF7" s="287">
        <v>0</v>
      </c>
      <c r="BG7" s="287">
        <v>0</v>
      </c>
      <c r="BH7" s="287">
        <v>0</v>
      </c>
      <c r="BI7" s="287">
        <v>0</v>
      </c>
      <c r="BJ7" s="287">
        <v>0</v>
      </c>
      <c r="BK7" s="287">
        <v>0</v>
      </c>
      <c r="BL7" s="287">
        <v>0</v>
      </c>
      <c r="BM7" s="287">
        <v>0</v>
      </c>
      <c r="BN7" s="287">
        <v>0</v>
      </c>
      <c r="BO7" s="287">
        <v>0</v>
      </c>
      <c r="BP7" s="287">
        <v>0</v>
      </c>
      <c r="BQ7" s="287">
        <v>0</v>
      </c>
      <c r="BR7" s="287">
        <v>0</v>
      </c>
      <c r="BS7" s="287">
        <v>0</v>
      </c>
      <c r="BT7" s="287">
        <v>0</v>
      </c>
      <c r="BU7" s="287">
        <v>0</v>
      </c>
      <c r="BV7" s="287">
        <v>0</v>
      </c>
      <c r="BW7" s="287">
        <v>0</v>
      </c>
      <c r="BX7" s="287">
        <v>0</v>
      </c>
      <c r="BY7" s="287">
        <v>0</v>
      </c>
      <c r="BZ7" s="287">
        <v>0</v>
      </c>
      <c r="CA7" s="287">
        <v>0</v>
      </c>
      <c r="CB7" s="287">
        <v>0</v>
      </c>
      <c r="CC7" s="287">
        <v>0</v>
      </c>
      <c r="CD7" s="287">
        <v>0</v>
      </c>
      <c r="CE7" s="287">
        <v>0</v>
      </c>
    </row>
    <row r="8" spans="1:83" x14ac:dyDescent="0.25">
      <c r="A8" t="s">
        <v>384</v>
      </c>
      <c r="B8" t="s">
        <v>22</v>
      </c>
      <c r="C8" s="287">
        <f t="shared" si="0"/>
        <v>36807.926808367651</v>
      </c>
      <c r="D8" s="287">
        <v>0</v>
      </c>
      <c r="E8" s="287">
        <v>0</v>
      </c>
      <c r="F8" s="287">
        <v>0</v>
      </c>
      <c r="G8" s="287">
        <v>0</v>
      </c>
      <c r="H8" s="287">
        <v>0</v>
      </c>
      <c r="I8" s="287">
        <v>18403.963404183825</v>
      </c>
      <c r="J8" s="287">
        <v>18403.963404183825</v>
      </c>
      <c r="K8" s="287">
        <v>0</v>
      </c>
      <c r="L8" s="287">
        <v>0</v>
      </c>
      <c r="M8" s="287">
        <v>0</v>
      </c>
      <c r="N8" s="287">
        <v>0</v>
      </c>
      <c r="O8" s="287">
        <v>0</v>
      </c>
      <c r="P8" s="287">
        <v>0</v>
      </c>
      <c r="Q8" s="287">
        <v>0</v>
      </c>
      <c r="R8" s="287">
        <v>0</v>
      </c>
      <c r="S8" s="287">
        <v>0</v>
      </c>
      <c r="T8" s="287">
        <v>0</v>
      </c>
      <c r="U8" s="287">
        <v>0</v>
      </c>
      <c r="V8" s="287">
        <v>0</v>
      </c>
      <c r="W8" s="287">
        <v>0</v>
      </c>
      <c r="X8" s="287">
        <v>0</v>
      </c>
      <c r="Y8" s="287">
        <v>0</v>
      </c>
      <c r="Z8" s="287">
        <v>0</v>
      </c>
      <c r="AA8" s="287">
        <v>0</v>
      </c>
      <c r="AB8" s="287">
        <v>0</v>
      </c>
      <c r="AC8" s="287">
        <v>0</v>
      </c>
      <c r="AD8" s="287">
        <v>0</v>
      </c>
      <c r="AE8" s="287">
        <v>0</v>
      </c>
      <c r="AF8" s="287">
        <v>0</v>
      </c>
      <c r="AG8" s="287">
        <v>0</v>
      </c>
      <c r="AH8" s="287">
        <v>0</v>
      </c>
      <c r="AI8" s="287">
        <v>0</v>
      </c>
      <c r="AJ8" s="287">
        <v>0</v>
      </c>
      <c r="AK8" s="287">
        <v>0</v>
      </c>
      <c r="AL8" s="287">
        <v>0</v>
      </c>
      <c r="AM8" s="287">
        <v>0</v>
      </c>
      <c r="AN8" s="287">
        <v>0</v>
      </c>
      <c r="AO8" s="287">
        <v>0</v>
      </c>
      <c r="AP8" s="287">
        <v>0</v>
      </c>
      <c r="AQ8" s="287">
        <v>0</v>
      </c>
      <c r="AR8" s="287">
        <v>0</v>
      </c>
      <c r="AS8" s="287">
        <v>0</v>
      </c>
      <c r="AT8" s="287">
        <v>0</v>
      </c>
      <c r="AU8" s="287">
        <v>0</v>
      </c>
      <c r="AV8" s="287">
        <v>0</v>
      </c>
      <c r="AW8" s="287">
        <v>0</v>
      </c>
      <c r="AX8" s="287">
        <v>0</v>
      </c>
      <c r="AY8" s="287">
        <v>0</v>
      </c>
      <c r="AZ8" s="287">
        <v>0</v>
      </c>
      <c r="BA8" s="287">
        <v>0</v>
      </c>
      <c r="BB8" s="287">
        <v>0</v>
      </c>
      <c r="BC8" s="287">
        <v>0</v>
      </c>
      <c r="BD8" s="287">
        <v>0</v>
      </c>
      <c r="BE8" s="287">
        <v>0</v>
      </c>
      <c r="BF8" s="287">
        <v>0</v>
      </c>
      <c r="BG8" s="287">
        <v>0</v>
      </c>
      <c r="BH8" s="287">
        <v>0</v>
      </c>
      <c r="BI8" s="287">
        <v>0</v>
      </c>
      <c r="BJ8" s="287">
        <v>0</v>
      </c>
      <c r="BK8" s="287">
        <v>0</v>
      </c>
      <c r="BL8" s="287">
        <v>0</v>
      </c>
      <c r="BM8" s="287">
        <v>0</v>
      </c>
      <c r="BN8" s="287">
        <v>0</v>
      </c>
      <c r="BO8" s="287">
        <v>0</v>
      </c>
      <c r="BP8" s="287">
        <v>0</v>
      </c>
      <c r="BQ8" s="287">
        <v>0</v>
      </c>
      <c r="BR8" s="287">
        <v>0</v>
      </c>
      <c r="BS8" s="287">
        <v>0</v>
      </c>
      <c r="BT8" s="287">
        <v>0</v>
      </c>
      <c r="BU8" s="287">
        <v>0</v>
      </c>
      <c r="BV8" s="287">
        <v>0</v>
      </c>
      <c r="BW8" s="287">
        <v>0</v>
      </c>
      <c r="BX8" s="287">
        <v>0</v>
      </c>
      <c r="BY8" s="287">
        <v>0</v>
      </c>
      <c r="BZ8" s="287">
        <v>0</v>
      </c>
      <c r="CA8" s="287">
        <v>0</v>
      </c>
      <c r="CB8" s="287">
        <v>0</v>
      </c>
      <c r="CC8" s="287">
        <v>0</v>
      </c>
      <c r="CD8" s="287">
        <v>0</v>
      </c>
      <c r="CE8" s="287">
        <v>0</v>
      </c>
    </row>
    <row r="9" spans="1:83" x14ac:dyDescent="0.25">
      <c r="A9" t="s">
        <v>117</v>
      </c>
      <c r="B9" t="s">
        <v>22</v>
      </c>
      <c r="C9" s="287">
        <f t="shared" si="0"/>
        <v>170338.72161782993</v>
      </c>
      <c r="D9" s="287">
        <v>0</v>
      </c>
      <c r="E9" s="287">
        <v>0</v>
      </c>
      <c r="F9" s="287">
        <v>0</v>
      </c>
      <c r="G9" s="287">
        <v>0</v>
      </c>
      <c r="H9" s="287">
        <v>0</v>
      </c>
      <c r="I9" s="287">
        <v>85169.360808914964</v>
      </c>
      <c r="J9" s="287">
        <v>85169.360808914964</v>
      </c>
      <c r="K9" s="287">
        <v>0</v>
      </c>
      <c r="L9" s="287">
        <v>0</v>
      </c>
      <c r="M9" s="287">
        <v>0</v>
      </c>
      <c r="N9" s="287">
        <v>0</v>
      </c>
      <c r="O9" s="287">
        <v>0</v>
      </c>
      <c r="P9" s="287">
        <v>0</v>
      </c>
      <c r="Q9" s="287">
        <v>0</v>
      </c>
      <c r="R9" s="287">
        <v>0</v>
      </c>
      <c r="S9" s="287">
        <v>0</v>
      </c>
      <c r="T9" s="287">
        <v>0</v>
      </c>
      <c r="U9" s="287">
        <v>0</v>
      </c>
      <c r="V9" s="287">
        <v>0</v>
      </c>
      <c r="W9" s="287">
        <v>0</v>
      </c>
      <c r="X9" s="287">
        <v>0</v>
      </c>
      <c r="Y9" s="287">
        <v>0</v>
      </c>
      <c r="Z9" s="287">
        <v>0</v>
      </c>
      <c r="AA9" s="287">
        <v>0</v>
      </c>
      <c r="AB9" s="287">
        <v>0</v>
      </c>
      <c r="AC9" s="287">
        <v>0</v>
      </c>
      <c r="AD9" s="287">
        <v>0</v>
      </c>
      <c r="AE9" s="287">
        <v>0</v>
      </c>
      <c r="AF9" s="287">
        <v>0</v>
      </c>
      <c r="AG9" s="287">
        <v>0</v>
      </c>
      <c r="AH9" s="287">
        <v>0</v>
      </c>
      <c r="AI9" s="287">
        <v>0</v>
      </c>
      <c r="AJ9" s="287">
        <v>0</v>
      </c>
      <c r="AK9" s="287">
        <v>0</v>
      </c>
      <c r="AL9" s="287">
        <v>0</v>
      </c>
      <c r="AM9" s="287">
        <v>0</v>
      </c>
      <c r="AN9" s="287">
        <v>0</v>
      </c>
      <c r="AO9" s="287">
        <v>0</v>
      </c>
      <c r="AP9" s="287">
        <v>0</v>
      </c>
      <c r="AQ9" s="287">
        <v>0</v>
      </c>
      <c r="AR9" s="287">
        <v>0</v>
      </c>
      <c r="AS9" s="287">
        <v>0</v>
      </c>
      <c r="AT9" s="287">
        <v>0</v>
      </c>
      <c r="AU9" s="287">
        <v>0</v>
      </c>
      <c r="AV9" s="287">
        <v>0</v>
      </c>
      <c r="AW9" s="287">
        <v>0</v>
      </c>
      <c r="AX9" s="287">
        <v>0</v>
      </c>
      <c r="AY9" s="287">
        <v>0</v>
      </c>
      <c r="AZ9" s="287">
        <v>0</v>
      </c>
      <c r="BA9" s="287">
        <v>0</v>
      </c>
      <c r="BB9" s="287">
        <v>0</v>
      </c>
      <c r="BC9" s="287">
        <v>0</v>
      </c>
      <c r="BD9" s="287">
        <v>0</v>
      </c>
      <c r="BE9" s="287">
        <v>0</v>
      </c>
      <c r="BF9" s="287">
        <v>0</v>
      </c>
      <c r="BG9" s="287">
        <v>0</v>
      </c>
      <c r="BH9" s="287">
        <v>0</v>
      </c>
      <c r="BI9" s="287">
        <v>0</v>
      </c>
      <c r="BJ9" s="287">
        <v>0</v>
      </c>
      <c r="BK9" s="287">
        <v>0</v>
      </c>
      <c r="BL9" s="287">
        <v>0</v>
      </c>
      <c r="BM9" s="287">
        <v>0</v>
      </c>
      <c r="BN9" s="287">
        <v>0</v>
      </c>
      <c r="BO9" s="287">
        <v>0</v>
      </c>
      <c r="BP9" s="287">
        <v>0</v>
      </c>
      <c r="BQ9" s="287">
        <v>0</v>
      </c>
      <c r="BR9" s="287">
        <v>0</v>
      </c>
      <c r="BS9" s="287">
        <v>0</v>
      </c>
      <c r="BT9" s="287">
        <v>0</v>
      </c>
      <c r="BU9" s="287">
        <v>0</v>
      </c>
      <c r="BV9" s="287">
        <v>0</v>
      </c>
      <c r="BW9" s="287">
        <v>0</v>
      </c>
      <c r="BX9" s="287">
        <v>0</v>
      </c>
      <c r="BY9" s="287">
        <v>0</v>
      </c>
      <c r="BZ9" s="287">
        <v>0</v>
      </c>
      <c r="CA9" s="287">
        <v>0</v>
      </c>
      <c r="CB9" s="287">
        <v>0</v>
      </c>
      <c r="CC9" s="287">
        <v>0</v>
      </c>
      <c r="CD9" s="287">
        <v>0</v>
      </c>
      <c r="CE9" s="287">
        <v>0</v>
      </c>
    </row>
    <row r="10" spans="1:83" x14ac:dyDescent="0.25">
      <c r="A10" t="s">
        <v>101</v>
      </c>
      <c r="B10" t="s">
        <v>22</v>
      </c>
      <c r="C10" s="287">
        <f t="shared" si="0"/>
        <v>113086.08205380151</v>
      </c>
      <c r="D10" s="287">
        <v>0</v>
      </c>
      <c r="E10" s="287">
        <v>0</v>
      </c>
      <c r="F10" s="287">
        <v>0</v>
      </c>
      <c r="G10" s="287">
        <v>0</v>
      </c>
      <c r="H10" s="287">
        <v>0</v>
      </c>
      <c r="I10" s="287">
        <v>0</v>
      </c>
      <c r="J10" s="287">
        <v>37695.360684600506</v>
      </c>
      <c r="K10" s="287">
        <v>37695.360684600506</v>
      </c>
      <c r="L10" s="287">
        <v>37695.360684600506</v>
      </c>
      <c r="M10" s="287">
        <v>0</v>
      </c>
      <c r="N10" s="287">
        <v>0</v>
      </c>
      <c r="O10" s="287">
        <v>0</v>
      </c>
      <c r="P10" s="287">
        <v>0</v>
      </c>
      <c r="Q10" s="287">
        <v>0</v>
      </c>
      <c r="R10" s="287">
        <v>0</v>
      </c>
      <c r="S10" s="287">
        <v>0</v>
      </c>
      <c r="T10" s="287">
        <v>0</v>
      </c>
      <c r="U10" s="287">
        <v>0</v>
      </c>
      <c r="V10" s="287">
        <v>0</v>
      </c>
      <c r="W10" s="287">
        <v>0</v>
      </c>
      <c r="X10" s="287">
        <v>0</v>
      </c>
      <c r="Y10" s="287">
        <v>0</v>
      </c>
      <c r="Z10" s="287">
        <v>0</v>
      </c>
      <c r="AA10" s="287">
        <v>0</v>
      </c>
      <c r="AB10" s="287">
        <v>0</v>
      </c>
      <c r="AC10" s="287">
        <v>0</v>
      </c>
      <c r="AD10" s="287">
        <v>0</v>
      </c>
      <c r="AE10" s="287">
        <v>0</v>
      </c>
      <c r="AF10" s="287">
        <v>0</v>
      </c>
      <c r="AG10" s="287">
        <v>0</v>
      </c>
      <c r="AH10" s="287">
        <v>0</v>
      </c>
      <c r="AI10" s="287">
        <v>0</v>
      </c>
      <c r="AJ10" s="287">
        <v>0</v>
      </c>
      <c r="AK10" s="287">
        <v>0</v>
      </c>
      <c r="AL10" s="287">
        <v>0</v>
      </c>
      <c r="AM10" s="287">
        <v>0</v>
      </c>
      <c r="AN10" s="287">
        <v>0</v>
      </c>
      <c r="AO10" s="287">
        <v>0</v>
      </c>
      <c r="AP10" s="287">
        <v>0</v>
      </c>
      <c r="AQ10" s="287">
        <v>0</v>
      </c>
      <c r="AR10" s="287">
        <v>0</v>
      </c>
      <c r="AS10" s="287">
        <v>0</v>
      </c>
      <c r="AT10" s="287">
        <v>0</v>
      </c>
      <c r="AU10" s="287">
        <v>0</v>
      </c>
      <c r="AV10" s="287">
        <v>0</v>
      </c>
      <c r="AW10" s="287">
        <v>0</v>
      </c>
      <c r="AX10" s="287">
        <v>0</v>
      </c>
      <c r="AY10" s="287">
        <v>0</v>
      </c>
      <c r="AZ10" s="287">
        <v>0</v>
      </c>
      <c r="BA10" s="287">
        <v>0</v>
      </c>
      <c r="BB10" s="287">
        <v>0</v>
      </c>
      <c r="BC10" s="287">
        <v>0</v>
      </c>
      <c r="BD10" s="287">
        <v>0</v>
      </c>
      <c r="BE10" s="287">
        <v>0</v>
      </c>
      <c r="BF10" s="287">
        <v>0</v>
      </c>
      <c r="BG10" s="287">
        <v>0</v>
      </c>
      <c r="BH10" s="287">
        <v>0</v>
      </c>
      <c r="BI10" s="287">
        <v>0</v>
      </c>
      <c r="BJ10" s="287">
        <v>0</v>
      </c>
      <c r="BK10" s="287">
        <v>0</v>
      </c>
      <c r="BL10" s="287">
        <v>0</v>
      </c>
      <c r="BM10" s="287">
        <v>0</v>
      </c>
      <c r="BN10" s="287">
        <v>0</v>
      </c>
      <c r="BO10" s="287">
        <v>0</v>
      </c>
      <c r="BP10" s="287">
        <v>0</v>
      </c>
      <c r="BQ10" s="287">
        <v>0</v>
      </c>
      <c r="BR10" s="287">
        <v>0</v>
      </c>
      <c r="BS10" s="287">
        <v>0</v>
      </c>
      <c r="BT10" s="287">
        <v>0</v>
      </c>
      <c r="BU10" s="287">
        <v>0</v>
      </c>
      <c r="BV10" s="287">
        <v>0</v>
      </c>
      <c r="BW10" s="287">
        <v>0</v>
      </c>
      <c r="BX10" s="287">
        <v>0</v>
      </c>
      <c r="BY10" s="287">
        <v>0</v>
      </c>
      <c r="BZ10" s="287">
        <v>0</v>
      </c>
      <c r="CA10" s="287">
        <v>0</v>
      </c>
      <c r="CB10" s="287">
        <v>0</v>
      </c>
      <c r="CC10" s="287">
        <v>0</v>
      </c>
      <c r="CD10" s="287">
        <v>0</v>
      </c>
      <c r="CE10" s="287">
        <v>0</v>
      </c>
    </row>
    <row r="11" spans="1:83" x14ac:dyDescent="0.25">
      <c r="A11" t="s">
        <v>504</v>
      </c>
      <c r="B11" t="s">
        <v>22</v>
      </c>
      <c r="C11" s="287">
        <f t="shared" si="0"/>
        <v>22724.19</v>
      </c>
      <c r="D11" s="287">
        <v>0</v>
      </c>
      <c r="E11" s="287">
        <v>0</v>
      </c>
      <c r="F11" s="287">
        <v>0</v>
      </c>
      <c r="G11" s="287">
        <v>0</v>
      </c>
      <c r="H11" s="287">
        <v>0</v>
      </c>
      <c r="I11" s="287">
        <v>0</v>
      </c>
      <c r="J11" s="287">
        <v>22724.19</v>
      </c>
      <c r="K11" s="287">
        <v>0</v>
      </c>
      <c r="L11" s="287">
        <v>0</v>
      </c>
      <c r="M11" s="287">
        <v>0</v>
      </c>
      <c r="N11" s="287">
        <v>0</v>
      </c>
      <c r="O11" s="287">
        <v>0</v>
      </c>
      <c r="P11" s="287">
        <v>0</v>
      </c>
      <c r="Q11" s="287">
        <v>0</v>
      </c>
      <c r="R11" s="287">
        <v>0</v>
      </c>
      <c r="S11" s="287">
        <v>0</v>
      </c>
      <c r="T11" s="287">
        <v>0</v>
      </c>
      <c r="U11" s="287">
        <v>0</v>
      </c>
      <c r="V11" s="287">
        <v>0</v>
      </c>
      <c r="W11" s="287">
        <v>0</v>
      </c>
      <c r="X11" s="287">
        <v>0</v>
      </c>
      <c r="Y11" s="287">
        <v>0</v>
      </c>
      <c r="Z11" s="287">
        <v>0</v>
      </c>
      <c r="AA11" s="287">
        <v>0</v>
      </c>
      <c r="AB11" s="287">
        <v>0</v>
      </c>
      <c r="AC11" s="287">
        <v>0</v>
      </c>
      <c r="AD11" s="287">
        <v>0</v>
      </c>
      <c r="AE11" s="287">
        <v>0</v>
      </c>
      <c r="AF11" s="287">
        <v>0</v>
      </c>
      <c r="AG11" s="287">
        <v>0</v>
      </c>
      <c r="AH11" s="287">
        <v>0</v>
      </c>
      <c r="AI11" s="287">
        <v>0</v>
      </c>
      <c r="AJ11" s="287">
        <v>0</v>
      </c>
      <c r="AK11" s="287">
        <v>0</v>
      </c>
      <c r="AL11" s="287">
        <v>0</v>
      </c>
      <c r="AM11" s="287">
        <v>0</v>
      </c>
      <c r="AN11" s="287">
        <v>0</v>
      </c>
      <c r="AO11" s="287">
        <v>0</v>
      </c>
      <c r="AP11" s="287">
        <v>0</v>
      </c>
      <c r="AQ11" s="287">
        <v>0</v>
      </c>
      <c r="AR11" s="287">
        <v>0</v>
      </c>
      <c r="AS11" s="287">
        <v>0</v>
      </c>
      <c r="AT11" s="287">
        <v>0</v>
      </c>
      <c r="AU11" s="287">
        <v>0</v>
      </c>
      <c r="AV11" s="287">
        <v>0</v>
      </c>
      <c r="AW11" s="287">
        <v>0</v>
      </c>
      <c r="AX11" s="287">
        <v>0</v>
      </c>
      <c r="AY11" s="287">
        <v>0</v>
      </c>
      <c r="AZ11" s="287">
        <v>0</v>
      </c>
      <c r="BA11" s="287">
        <v>0</v>
      </c>
      <c r="BB11" s="287">
        <v>0</v>
      </c>
      <c r="BC11" s="287">
        <v>0</v>
      </c>
      <c r="BD11" s="287">
        <v>0</v>
      </c>
      <c r="BE11" s="287">
        <v>0</v>
      </c>
      <c r="BF11" s="287">
        <v>0</v>
      </c>
      <c r="BG11" s="287">
        <v>0</v>
      </c>
      <c r="BH11" s="287">
        <v>0</v>
      </c>
      <c r="BI11" s="287">
        <v>0</v>
      </c>
      <c r="BJ11" s="287">
        <v>0</v>
      </c>
      <c r="BK11" s="287">
        <v>0</v>
      </c>
      <c r="BL11" s="287">
        <v>0</v>
      </c>
      <c r="BM11" s="287">
        <v>0</v>
      </c>
      <c r="BN11" s="287">
        <v>0</v>
      </c>
      <c r="BO11" s="287">
        <v>0</v>
      </c>
      <c r="BP11" s="287">
        <v>0</v>
      </c>
      <c r="BQ11" s="287">
        <v>0</v>
      </c>
      <c r="BR11" s="287">
        <v>0</v>
      </c>
      <c r="BS11" s="287">
        <v>0</v>
      </c>
      <c r="BT11" s="287">
        <v>0</v>
      </c>
      <c r="BU11" s="287">
        <v>0</v>
      </c>
      <c r="BV11" s="287">
        <v>0</v>
      </c>
      <c r="BW11" s="287">
        <v>0</v>
      </c>
      <c r="BX11" s="287">
        <v>0</v>
      </c>
      <c r="BY11" s="287">
        <v>0</v>
      </c>
      <c r="BZ11" s="287">
        <v>0</v>
      </c>
      <c r="CA11" s="287">
        <v>0</v>
      </c>
      <c r="CB11" s="287">
        <v>0</v>
      </c>
      <c r="CC11" s="287">
        <v>0</v>
      </c>
      <c r="CD11" s="287">
        <v>0</v>
      </c>
      <c r="CE11" s="287">
        <v>0</v>
      </c>
    </row>
    <row r="12" spans="1:83" x14ac:dyDescent="0.25">
      <c r="A12" t="s">
        <v>59</v>
      </c>
      <c r="B12" t="s">
        <v>22</v>
      </c>
      <c r="C12" s="287">
        <f t="shared" si="0"/>
        <v>850304.48731544032</v>
      </c>
      <c r="D12" s="287">
        <v>0</v>
      </c>
      <c r="E12" s="287">
        <v>0</v>
      </c>
      <c r="F12" s="287">
        <v>0</v>
      </c>
      <c r="G12" s="287">
        <v>0</v>
      </c>
      <c r="H12" s="287">
        <v>283434.82910514675</v>
      </c>
      <c r="I12" s="287">
        <v>283434.82910514675</v>
      </c>
      <c r="J12" s="287">
        <v>283434.82910514675</v>
      </c>
      <c r="K12" s="287">
        <v>0</v>
      </c>
      <c r="L12" s="287">
        <v>0</v>
      </c>
      <c r="M12" s="287">
        <v>0</v>
      </c>
      <c r="N12" s="287">
        <v>0</v>
      </c>
      <c r="O12" s="287">
        <v>0</v>
      </c>
      <c r="P12" s="287">
        <v>0</v>
      </c>
      <c r="Q12" s="287">
        <v>0</v>
      </c>
      <c r="R12" s="287">
        <v>0</v>
      </c>
      <c r="S12" s="287">
        <v>0</v>
      </c>
      <c r="T12" s="287">
        <v>0</v>
      </c>
      <c r="U12" s="287">
        <v>0</v>
      </c>
      <c r="V12" s="287">
        <v>0</v>
      </c>
      <c r="W12" s="287">
        <v>0</v>
      </c>
      <c r="X12" s="287">
        <v>0</v>
      </c>
      <c r="Y12" s="287">
        <v>0</v>
      </c>
      <c r="Z12" s="287">
        <v>0</v>
      </c>
      <c r="AA12" s="287">
        <v>0</v>
      </c>
      <c r="AB12" s="287">
        <v>0</v>
      </c>
      <c r="AC12" s="287">
        <v>0</v>
      </c>
      <c r="AD12" s="287">
        <v>0</v>
      </c>
      <c r="AE12" s="287">
        <v>0</v>
      </c>
      <c r="AF12" s="287">
        <v>0</v>
      </c>
      <c r="AG12" s="287">
        <v>0</v>
      </c>
      <c r="AH12" s="287">
        <v>0</v>
      </c>
      <c r="AI12" s="287">
        <v>0</v>
      </c>
      <c r="AJ12" s="287">
        <v>0</v>
      </c>
      <c r="AK12" s="287">
        <v>0</v>
      </c>
      <c r="AL12" s="287">
        <v>0</v>
      </c>
      <c r="AM12" s="287">
        <v>0</v>
      </c>
      <c r="AN12" s="287">
        <v>0</v>
      </c>
      <c r="AO12" s="287">
        <v>0</v>
      </c>
      <c r="AP12" s="287">
        <v>0</v>
      </c>
      <c r="AQ12" s="287">
        <v>0</v>
      </c>
      <c r="AR12" s="287">
        <v>0</v>
      </c>
      <c r="AS12" s="287">
        <v>0</v>
      </c>
      <c r="AT12" s="287">
        <v>0</v>
      </c>
      <c r="AU12" s="287">
        <v>0</v>
      </c>
      <c r="AV12" s="287">
        <v>0</v>
      </c>
      <c r="AW12" s="287">
        <v>0</v>
      </c>
      <c r="AX12" s="287">
        <v>0</v>
      </c>
      <c r="AY12" s="287">
        <v>0</v>
      </c>
      <c r="AZ12" s="287">
        <v>0</v>
      </c>
      <c r="BA12" s="287">
        <v>0</v>
      </c>
      <c r="BB12" s="287">
        <v>0</v>
      </c>
      <c r="BC12" s="287">
        <v>0</v>
      </c>
      <c r="BD12" s="287">
        <v>0</v>
      </c>
      <c r="BE12" s="287">
        <v>0</v>
      </c>
      <c r="BF12" s="287">
        <v>0</v>
      </c>
      <c r="BG12" s="287">
        <v>0</v>
      </c>
      <c r="BH12" s="287">
        <v>0</v>
      </c>
      <c r="BI12" s="287">
        <v>0</v>
      </c>
      <c r="BJ12" s="287">
        <v>0</v>
      </c>
      <c r="BK12" s="287">
        <v>0</v>
      </c>
      <c r="BL12" s="287">
        <v>0</v>
      </c>
      <c r="BM12" s="287">
        <v>0</v>
      </c>
      <c r="BN12" s="287">
        <v>0</v>
      </c>
      <c r="BO12" s="287">
        <v>0</v>
      </c>
      <c r="BP12" s="287">
        <v>0</v>
      </c>
      <c r="BQ12" s="287">
        <v>0</v>
      </c>
      <c r="BR12" s="287">
        <v>0</v>
      </c>
      <c r="BS12" s="287">
        <v>0</v>
      </c>
      <c r="BT12" s="287">
        <v>0</v>
      </c>
      <c r="BU12" s="287">
        <v>0</v>
      </c>
      <c r="BV12" s="287">
        <v>0</v>
      </c>
      <c r="BW12" s="287">
        <v>0</v>
      </c>
      <c r="BX12" s="287">
        <v>0</v>
      </c>
      <c r="BY12" s="287">
        <v>0</v>
      </c>
      <c r="BZ12" s="287">
        <v>0</v>
      </c>
      <c r="CA12" s="287">
        <v>0</v>
      </c>
      <c r="CB12" s="287">
        <v>0</v>
      </c>
      <c r="CC12" s="287">
        <v>0</v>
      </c>
      <c r="CD12" s="287">
        <v>0</v>
      </c>
      <c r="CE12" s="287">
        <v>0</v>
      </c>
    </row>
    <row r="13" spans="1:83" x14ac:dyDescent="0.25">
      <c r="A13" t="s">
        <v>214</v>
      </c>
      <c r="B13" t="s">
        <v>22</v>
      </c>
      <c r="C13" s="287">
        <f t="shared" si="0"/>
        <v>114413.48989769911</v>
      </c>
      <c r="D13" s="287">
        <v>6021.7626261946925</v>
      </c>
      <c r="E13" s="287">
        <v>6021.7626261946925</v>
      </c>
      <c r="F13" s="287">
        <v>6021.7626261946925</v>
      </c>
      <c r="G13" s="287">
        <v>6021.7626261946925</v>
      </c>
      <c r="H13" s="287">
        <v>6021.7626261946925</v>
      </c>
      <c r="I13" s="287">
        <v>6021.7626261946925</v>
      </c>
      <c r="J13" s="287">
        <v>6021.7626261946925</v>
      </c>
      <c r="K13" s="287">
        <v>6021.7626261946925</v>
      </c>
      <c r="L13" s="287">
        <v>6021.7626261946925</v>
      </c>
      <c r="M13" s="287">
        <v>6021.7626261946925</v>
      </c>
      <c r="N13" s="287">
        <v>6021.7626261946925</v>
      </c>
      <c r="O13" s="287">
        <v>6021.7626261946925</v>
      </c>
      <c r="P13" s="287">
        <v>6021.7626261946925</v>
      </c>
      <c r="Q13" s="287">
        <v>6021.7626261946925</v>
      </c>
      <c r="R13" s="287">
        <v>6021.7626261946925</v>
      </c>
      <c r="S13" s="287">
        <v>6021.7626261946925</v>
      </c>
      <c r="T13" s="287">
        <v>6021.7626261946925</v>
      </c>
      <c r="U13" s="287">
        <v>6021.7626261946925</v>
      </c>
      <c r="V13" s="287">
        <v>6021.7626261946925</v>
      </c>
      <c r="W13" s="287">
        <v>0</v>
      </c>
      <c r="X13" s="287">
        <v>0</v>
      </c>
      <c r="Y13" s="287">
        <v>0</v>
      </c>
      <c r="Z13" s="287">
        <v>0</v>
      </c>
      <c r="AA13" s="287">
        <v>0</v>
      </c>
      <c r="AB13" s="287">
        <v>0</v>
      </c>
      <c r="AC13" s="287">
        <v>0</v>
      </c>
      <c r="AD13" s="287">
        <v>0</v>
      </c>
      <c r="AE13" s="287">
        <v>0</v>
      </c>
      <c r="AF13" s="287">
        <v>0</v>
      </c>
      <c r="AG13" s="287">
        <v>0</v>
      </c>
      <c r="AH13" s="287">
        <v>0</v>
      </c>
      <c r="AI13" s="287">
        <v>0</v>
      </c>
      <c r="AJ13" s="287">
        <v>0</v>
      </c>
      <c r="AK13" s="287">
        <v>0</v>
      </c>
      <c r="AL13" s="287">
        <v>0</v>
      </c>
      <c r="AM13" s="287">
        <v>0</v>
      </c>
      <c r="AN13" s="287">
        <v>0</v>
      </c>
      <c r="AO13" s="287">
        <v>0</v>
      </c>
      <c r="AP13" s="287">
        <v>0</v>
      </c>
      <c r="AQ13" s="287">
        <v>0</v>
      </c>
      <c r="AR13" s="287">
        <v>0</v>
      </c>
      <c r="AS13" s="287">
        <v>0</v>
      </c>
      <c r="AT13" s="287">
        <v>0</v>
      </c>
      <c r="AU13" s="287">
        <v>0</v>
      </c>
      <c r="AV13" s="287">
        <v>0</v>
      </c>
      <c r="AW13" s="287">
        <v>0</v>
      </c>
      <c r="AX13" s="287">
        <v>0</v>
      </c>
      <c r="AY13" s="287">
        <v>0</v>
      </c>
      <c r="AZ13" s="287">
        <v>0</v>
      </c>
      <c r="BA13" s="287">
        <v>0</v>
      </c>
      <c r="BB13" s="287">
        <v>0</v>
      </c>
      <c r="BC13" s="287">
        <v>0</v>
      </c>
      <c r="BD13" s="287">
        <v>0</v>
      </c>
      <c r="BE13" s="287">
        <v>0</v>
      </c>
      <c r="BF13" s="287">
        <v>0</v>
      </c>
      <c r="BG13" s="287">
        <v>0</v>
      </c>
      <c r="BH13" s="287">
        <v>0</v>
      </c>
      <c r="BI13" s="287">
        <v>0</v>
      </c>
      <c r="BJ13" s="287">
        <v>0</v>
      </c>
      <c r="BK13" s="287">
        <v>0</v>
      </c>
      <c r="BL13" s="287">
        <v>0</v>
      </c>
      <c r="BM13" s="287">
        <v>0</v>
      </c>
      <c r="BN13" s="287">
        <v>0</v>
      </c>
      <c r="BO13" s="287">
        <v>0</v>
      </c>
      <c r="BP13" s="287">
        <v>0</v>
      </c>
      <c r="BQ13" s="287">
        <v>0</v>
      </c>
      <c r="BR13" s="287">
        <v>0</v>
      </c>
      <c r="BS13" s="287">
        <v>0</v>
      </c>
      <c r="BT13" s="287">
        <v>0</v>
      </c>
      <c r="BU13" s="287">
        <v>0</v>
      </c>
      <c r="BV13" s="287">
        <v>0</v>
      </c>
      <c r="BW13" s="287">
        <v>0</v>
      </c>
      <c r="BX13" s="287">
        <v>0</v>
      </c>
      <c r="BY13" s="287">
        <v>0</v>
      </c>
      <c r="BZ13" s="287">
        <v>0</v>
      </c>
      <c r="CA13" s="287">
        <v>0</v>
      </c>
      <c r="CB13" s="287">
        <v>0</v>
      </c>
      <c r="CC13" s="287">
        <v>0</v>
      </c>
      <c r="CD13" s="287">
        <v>0</v>
      </c>
      <c r="CE13" s="287">
        <v>0</v>
      </c>
    </row>
    <row r="14" spans="1:83" x14ac:dyDescent="0.25">
      <c r="A14" t="s">
        <v>216</v>
      </c>
      <c r="B14" t="s">
        <v>22</v>
      </c>
      <c r="C14" s="287">
        <f t="shared" si="0"/>
        <v>62327.609610526342</v>
      </c>
      <c r="D14" s="287">
        <v>0</v>
      </c>
      <c r="E14" s="287">
        <v>0</v>
      </c>
      <c r="F14" s="287">
        <v>0</v>
      </c>
      <c r="G14" s="287">
        <v>0</v>
      </c>
      <c r="H14" s="287">
        <v>0</v>
      </c>
      <c r="I14" s="287">
        <v>0</v>
      </c>
      <c r="J14" s="287">
        <v>0</v>
      </c>
      <c r="K14" s="287">
        <v>0</v>
      </c>
      <c r="L14" s="287">
        <v>0</v>
      </c>
      <c r="M14" s="287">
        <v>877.8536564862859</v>
      </c>
      <c r="N14" s="287">
        <v>877.8536564862859</v>
      </c>
      <c r="O14" s="287">
        <v>877.8536564862859</v>
      </c>
      <c r="P14" s="287">
        <v>877.8536564862859</v>
      </c>
      <c r="Q14" s="287">
        <v>877.8536564862859</v>
      </c>
      <c r="R14" s="287">
        <v>877.8536564862859</v>
      </c>
      <c r="S14" s="287">
        <v>877.8536564862859</v>
      </c>
      <c r="T14" s="287">
        <v>877.8536564862859</v>
      </c>
      <c r="U14" s="287">
        <v>877.8536564862859</v>
      </c>
      <c r="V14" s="287">
        <v>877.8536564862859</v>
      </c>
      <c r="W14" s="287">
        <v>877.8536564862859</v>
      </c>
      <c r="X14" s="287">
        <v>877.8536564862859</v>
      </c>
      <c r="Y14" s="287">
        <v>877.8536564862859</v>
      </c>
      <c r="Z14" s="287">
        <v>877.8536564862859</v>
      </c>
      <c r="AA14" s="287">
        <v>877.8536564862859</v>
      </c>
      <c r="AB14" s="287">
        <v>877.8536564862859</v>
      </c>
      <c r="AC14" s="287">
        <v>877.8536564862859</v>
      </c>
      <c r="AD14" s="287">
        <v>877.8536564862859</v>
      </c>
      <c r="AE14" s="287">
        <v>877.8536564862859</v>
      </c>
      <c r="AF14" s="287">
        <v>877.8536564862859</v>
      </c>
      <c r="AG14" s="287">
        <v>877.8536564862859</v>
      </c>
      <c r="AH14" s="287">
        <v>877.8536564862859</v>
      </c>
      <c r="AI14" s="287">
        <v>877.8536564862859</v>
      </c>
      <c r="AJ14" s="287">
        <v>877.8536564862859</v>
      </c>
      <c r="AK14" s="287">
        <v>877.8536564862859</v>
      </c>
      <c r="AL14" s="287">
        <v>877.8536564862859</v>
      </c>
      <c r="AM14" s="287">
        <v>877.8536564862859</v>
      </c>
      <c r="AN14" s="287">
        <v>877.8536564862859</v>
      </c>
      <c r="AO14" s="287">
        <v>877.8536564862859</v>
      </c>
      <c r="AP14" s="287">
        <v>877.8536564862859</v>
      </c>
      <c r="AQ14" s="287">
        <v>877.8536564862859</v>
      </c>
      <c r="AR14" s="287">
        <v>877.8536564862859</v>
      </c>
      <c r="AS14" s="287">
        <v>877.8536564862859</v>
      </c>
      <c r="AT14" s="287">
        <v>877.8536564862859</v>
      </c>
      <c r="AU14" s="287">
        <v>877.8536564862859</v>
      </c>
      <c r="AV14" s="287">
        <v>877.8536564862859</v>
      </c>
      <c r="AW14" s="287">
        <v>877.8536564862859</v>
      </c>
      <c r="AX14" s="287">
        <v>877.8536564862859</v>
      </c>
      <c r="AY14" s="287">
        <v>877.8536564862859</v>
      </c>
      <c r="AZ14" s="287">
        <v>877.8536564862859</v>
      </c>
      <c r="BA14" s="287">
        <v>877.8536564862859</v>
      </c>
      <c r="BB14" s="287">
        <v>877.8536564862859</v>
      </c>
      <c r="BC14" s="287">
        <v>877.8536564862859</v>
      </c>
      <c r="BD14" s="287">
        <v>877.8536564862859</v>
      </c>
      <c r="BE14" s="287">
        <v>877.8536564862859</v>
      </c>
      <c r="BF14" s="287">
        <v>877.8536564862859</v>
      </c>
      <c r="BG14" s="287">
        <v>877.8536564862859</v>
      </c>
      <c r="BH14" s="287">
        <v>877.8536564862859</v>
      </c>
      <c r="BI14" s="287">
        <v>877.8536564862859</v>
      </c>
      <c r="BJ14" s="287">
        <v>877.8536564862859</v>
      </c>
      <c r="BK14" s="287">
        <v>877.8536564862859</v>
      </c>
      <c r="BL14" s="287">
        <v>877.8536564862859</v>
      </c>
      <c r="BM14" s="287">
        <v>877.8536564862859</v>
      </c>
      <c r="BN14" s="287">
        <v>877.8536564862859</v>
      </c>
      <c r="BO14" s="287">
        <v>877.8536564862859</v>
      </c>
      <c r="BP14" s="287">
        <v>877.8536564862859</v>
      </c>
      <c r="BQ14" s="287">
        <v>877.8536564862859</v>
      </c>
      <c r="BR14" s="287">
        <v>877.8536564862859</v>
      </c>
      <c r="BS14" s="287">
        <v>877.8536564862859</v>
      </c>
      <c r="BT14" s="287">
        <v>877.8536564862859</v>
      </c>
      <c r="BU14" s="287">
        <v>877.8536564862859</v>
      </c>
      <c r="BV14" s="287">
        <v>877.8536564862859</v>
      </c>
      <c r="BW14" s="287">
        <v>877.8536564862859</v>
      </c>
      <c r="BX14" s="287">
        <v>877.8536564862859</v>
      </c>
      <c r="BY14" s="287">
        <v>877.8536564862859</v>
      </c>
      <c r="BZ14" s="287">
        <v>877.8536564862859</v>
      </c>
      <c r="CA14" s="287">
        <v>877.8536564862859</v>
      </c>
      <c r="CB14" s="287">
        <v>877.8536564862859</v>
      </c>
      <c r="CC14" s="287">
        <v>877.8536564862859</v>
      </c>
      <c r="CD14" s="287">
        <v>877.8536564862859</v>
      </c>
      <c r="CE14" s="287">
        <v>877.8536564862859</v>
      </c>
    </row>
    <row r="15" spans="1:83" x14ac:dyDescent="0.25">
      <c r="A15" t="s">
        <v>217</v>
      </c>
      <c r="B15" t="s">
        <v>22</v>
      </c>
      <c r="C15" s="287">
        <f t="shared" si="0"/>
        <v>428988.6473342111</v>
      </c>
      <c r="D15" s="287">
        <v>5362.3580916776318</v>
      </c>
      <c r="E15" s="287">
        <v>5362.3580916776318</v>
      </c>
      <c r="F15" s="287">
        <v>5362.3580916776318</v>
      </c>
      <c r="G15" s="287">
        <v>5362.3580916776318</v>
      </c>
      <c r="H15" s="287">
        <v>5362.3580916776318</v>
      </c>
      <c r="I15" s="287">
        <v>5362.3580916776318</v>
      </c>
      <c r="J15" s="287">
        <v>5362.3580916776318</v>
      </c>
      <c r="K15" s="287">
        <v>5362.3580916776318</v>
      </c>
      <c r="L15" s="287">
        <v>5362.3580916776318</v>
      </c>
      <c r="M15" s="287">
        <v>5362.3580916776318</v>
      </c>
      <c r="N15" s="287">
        <v>5362.3580916776318</v>
      </c>
      <c r="O15" s="287">
        <v>5362.3580916776318</v>
      </c>
      <c r="P15" s="287">
        <v>5362.3580916776318</v>
      </c>
      <c r="Q15" s="287">
        <v>5362.3580916776318</v>
      </c>
      <c r="R15" s="287">
        <v>5362.3580916776318</v>
      </c>
      <c r="S15" s="287">
        <v>5362.3580916776318</v>
      </c>
      <c r="T15" s="287">
        <v>5362.3580916776318</v>
      </c>
      <c r="U15" s="287">
        <v>5362.3580916776318</v>
      </c>
      <c r="V15" s="287">
        <v>5362.3580916776318</v>
      </c>
      <c r="W15" s="287">
        <v>5362.3580916776318</v>
      </c>
      <c r="X15" s="287">
        <v>5362.3580916776318</v>
      </c>
      <c r="Y15" s="287">
        <v>5362.3580916776318</v>
      </c>
      <c r="Z15" s="287">
        <v>5362.3580916776318</v>
      </c>
      <c r="AA15" s="287">
        <v>5362.3580916776318</v>
      </c>
      <c r="AB15" s="287">
        <v>5362.3580916776318</v>
      </c>
      <c r="AC15" s="287">
        <v>5362.3580916776318</v>
      </c>
      <c r="AD15" s="287">
        <v>5362.3580916776318</v>
      </c>
      <c r="AE15" s="287">
        <v>5362.3580916776318</v>
      </c>
      <c r="AF15" s="287">
        <v>5362.3580916776318</v>
      </c>
      <c r="AG15" s="287">
        <v>5362.3580916776318</v>
      </c>
      <c r="AH15" s="287">
        <v>5362.3580916776318</v>
      </c>
      <c r="AI15" s="287">
        <v>5362.3580916776318</v>
      </c>
      <c r="AJ15" s="287">
        <v>5362.3580916776318</v>
      </c>
      <c r="AK15" s="287">
        <v>5362.3580916776318</v>
      </c>
      <c r="AL15" s="287">
        <v>5362.3580916776318</v>
      </c>
      <c r="AM15" s="287">
        <v>5362.3580916776318</v>
      </c>
      <c r="AN15" s="287">
        <v>5362.3580916776318</v>
      </c>
      <c r="AO15" s="287">
        <v>5362.3580916776318</v>
      </c>
      <c r="AP15" s="287">
        <v>5362.3580916776318</v>
      </c>
      <c r="AQ15" s="287">
        <v>5362.3580916776318</v>
      </c>
      <c r="AR15" s="287">
        <v>5362.3580916776318</v>
      </c>
      <c r="AS15" s="287">
        <v>5362.3580916776318</v>
      </c>
      <c r="AT15" s="287">
        <v>5362.3580916776318</v>
      </c>
      <c r="AU15" s="287">
        <v>5362.3580916776318</v>
      </c>
      <c r="AV15" s="287">
        <v>5362.3580916776318</v>
      </c>
      <c r="AW15" s="287">
        <v>5362.3580916776318</v>
      </c>
      <c r="AX15" s="287">
        <v>5362.3580916776318</v>
      </c>
      <c r="AY15" s="287">
        <v>5362.3580916776318</v>
      </c>
      <c r="AZ15" s="287">
        <v>5362.3580916776318</v>
      </c>
      <c r="BA15" s="287">
        <v>5362.3580916776318</v>
      </c>
      <c r="BB15" s="287">
        <v>5362.3580916776318</v>
      </c>
      <c r="BC15" s="287">
        <v>5362.3580916776318</v>
      </c>
      <c r="BD15" s="287">
        <v>5362.3580916776318</v>
      </c>
      <c r="BE15" s="287">
        <v>5362.3580916776318</v>
      </c>
      <c r="BF15" s="287">
        <v>5362.3580916776318</v>
      </c>
      <c r="BG15" s="287">
        <v>5362.3580916776318</v>
      </c>
      <c r="BH15" s="287">
        <v>5362.3580916776318</v>
      </c>
      <c r="BI15" s="287">
        <v>5362.3580916776318</v>
      </c>
      <c r="BJ15" s="287">
        <v>5362.3580916776318</v>
      </c>
      <c r="BK15" s="287">
        <v>5362.3580916776318</v>
      </c>
      <c r="BL15" s="287">
        <v>5362.3580916776318</v>
      </c>
      <c r="BM15" s="287">
        <v>5362.3580916776318</v>
      </c>
      <c r="BN15" s="287">
        <v>5362.3580916776318</v>
      </c>
      <c r="BO15" s="287">
        <v>5362.3580916776318</v>
      </c>
      <c r="BP15" s="287">
        <v>5362.3580916776318</v>
      </c>
      <c r="BQ15" s="287">
        <v>5362.3580916776318</v>
      </c>
      <c r="BR15" s="287">
        <v>5362.3580916776318</v>
      </c>
      <c r="BS15" s="287">
        <v>5362.3580916776318</v>
      </c>
      <c r="BT15" s="287">
        <v>5362.3580916776318</v>
      </c>
      <c r="BU15" s="287">
        <v>5362.3580916776318</v>
      </c>
      <c r="BV15" s="287">
        <v>5362.3580916776318</v>
      </c>
      <c r="BW15" s="287">
        <v>5362.3580916776318</v>
      </c>
      <c r="BX15" s="287">
        <v>5362.3580916776318</v>
      </c>
      <c r="BY15" s="287">
        <v>5362.3580916776318</v>
      </c>
      <c r="BZ15" s="287">
        <v>5362.3580916776318</v>
      </c>
      <c r="CA15" s="287">
        <v>5362.3580916776318</v>
      </c>
      <c r="CB15" s="287">
        <v>5362.3580916776318</v>
      </c>
      <c r="CC15" s="287">
        <v>5362.3580916776318</v>
      </c>
      <c r="CD15" s="287">
        <v>5362.3580916776318</v>
      </c>
      <c r="CE15" s="287">
        <v>5362.3580916776318</v>
      </c>
    </row>
    <row r="16" spans="1:83" x14ac:dyDescent="0.25">
      <c r="A16" t="s">
        <v>120</v>
      </c>
      <c r="B16" t="s">
        <v>22</v>
      </c>
      <c r="C16" s="287">
        <f t="shared" si="0"/>
        <v>3000</v>
      </c>
      <c r="D16" s="287">
        <v>0</v>
      </c>
      <c r="E16" s="287">
        <v>333.33333333333331</v>
      </c>
      <c r="F16" s="287">
        <v>333.33333333333331</v>
      </c>
      <c r="G16" s="287">
        <v>333.33333333333331</v>
      </c>
      <c r="H16" s="287">
        <v>333.33333333333331</v>
      </c>
      <c r="I16" s="287">
        <v>333.33333333333331</v>
      </c>
      <c r="J16" s="287">
        <v>333.33333333333331</v>
      </c>
      <c r="K16" s="287">
        <v>333.33333333333331</v>
      </c>
      <c r="L16" s="287">
        <v>333.33333333333331</v>
      </c>
      <c r="M16" s="287">
        <v>333.33333333333331</v>
      </c>
      <c r="N16" s="287">
        <v>0</v>
      </c>
      <c r="O16" s="287">
        <v>0</v>
      </c>
      <c r="P16" s="287">
        <v>0</v>
      </c>
      <c r="Q16" s="287">
        <v>0</v>
      </c>
      <c r="R16" s="287">
        <v>0</v>
      </c>
      <c r="S16" s="287">
        <v>0</v>
      </c>
      <c r="T16" s="287">
        <v>0</v>
      </c>
      <c r="U16" s="287">
        <v>0</v>
      </c>
      <c r="V16" s="287">
        <v>0</v>
      </c>
      <c r="W16" s="287">
        <v>0</v>
      </c>
      <c r="X16" s="287">
        <v>0</v>
      </c>
      <c r="Y16" s="287">
        <v>0</v>
      </c>
      <c r="Z16" s="287">
        <v>0</v>
      </c>
      <c r="AA16" s="287">
        <v>0</v>
      </c>
      <c r="AB16" s="287">
        <v>0</v>
      </c>
      <c r="AC16" s="287">
        <v>0</v>
      </c>
      <c r="AD16" s="287">
        <v>0</v>
      </c>
      <c r="AE16" s="287">
        <v>0</v>
      </c>
      <c r="AF16" s="287">
        <v>0</v>
      </c>
      <c r="AG16" s="287">
        <v>0</v>
      </c>
      <c r="AH16" s="287">
        <v>0</v>
      </c>
      <c r="AI16" s="287">
        <v>0</v>
      </c>
      <c r="AJ16" s="287">
        <v>0</v>
      </c>
      <c r="AK16" s="287">
        <v>0</v>
      </c>
      <c r="AL16" s="287">
        <v>0</v>
      </c>
      <c r="AM16" s="287">
        <v>0</v>
      </c>
      <c r="AN16" s="287">
        <v>0</v>
      </c>
      <c r="AO16" s="287">
        <v>0</v>
      </c>
      <c r="AP16" s="287">
        <v>0</v>
      </c>
      <c r="AQ16" s="287">
        <v>0</v>
      </c>
      <c r="AR16" s="287">
        <v>0</v>
      </c>
      <c r="AS16" s="287">
        <v>0</v>
      </c>
      <c r="AT16" s="287">
        <v>0</v>
      </c>
      <c r="AU16" s="287">
        <v>0</v>
      </c>
      <c r="AV16" s="287">
        <v>0</v>
      </c>
      <c r="AW16" s="287">
        <v>0</v>
      </c>
      <c r="AX16" s="287">
        <v>0</v>
      </c>
      <c r="AY16" s="287">
        <v>0</v>
      </c>
      <c r="AZ16" s="287">
        <v>0</v>
      </c>
      <c r="BA16" s="287">
        <v>0</v>
      </c>
      <c r="BB16" s="287">
        <v>0</v>
      </c>
      <c r="BC16" s="287">
        <v>0</v>
      </c>
      <c r="BD16" s="287">
        <v>0</v>
      </c>
      <c r="BE16" s="287">
        <v>0</v>
      </c>
      <c r="BF16" s="287">
        <v>0</v>
      </c>
      <c r="BG16" s="287">
        <v>0</v>
      </c>
      <c r="BH16" s="287">
        <v>0</v>
      </c>
      <c r="BI16" s="287">
        <v>0</v>
      </c>
      <c r="BJ16" s="287">
        <v>0</v>
      </c>
      <c r="BK16" s="287">
        <v>0</v>
      </c>
      <c r="BL16" s="287">
        <v>0</v>
      </c>
      <c r="BM16" s="287">
        <v>0</v>
      </c>
      <c r="BN16" s="287">
        <v>0</v>
      </c>
      <c r="BO16" s="287">
        <v>0</v>
      </c>
      <c r="BP16" s="287">
        <v>0</v>
      </c>
      <c r="BQ16" s="287">
        <v>0</v>
      </c>
      <c r="BR16" s="287">
        <v>0</v>
      </c>
      <c r="BS16" s="287">
        <v>0</v>
      </c>
      <c r="BT16" s="287">
        <v>0</v>
      </c>
      <c r="BU16" s="287">
        <v>0</v>
      </c>
      <c r="BV16" s="287">
        <v>0</v>
      </c>
      <c r="BW16" s="287">
        <v>0</v>
      </c>
      <c r="BX16" s="287">
        <v>0</v>
      </c>
      <c r="BY16" s="287">
        <v>0</v>
      </c>
      <c r="BZ16" s="287">
        <v>0</v>
      </c>
      <c r="CA16" s="287">
        <v>0</v>
      </c>
      <c r="CB16" s="287">
        <v>0</v>
      </c>
      <c r="CC16" s="287">
        <v>0</v>
      </c>
      <c r="CD16" s="287">
        <v>0</v>
      </c>
      <c r="CE16" s="287">
        <v>0</v>
      </c>
    </row>
    <row r="17" spans="1:83" x14ac:dyDescent="0.25">
      <c r="A17" t="s">
        <v>121</v>
      </c>
      <c r="B17" t="s">
        <v>22</v>
      </c>
      <c r="C17" s="287">
        <f t="shared" si="0"/>
        <v>12490.783893347816</v>
      </c>
      <c r="D17" s="287">
        <v>0</v>
      </c>
      <c r="E17" s="287">
        <v>1387.8648770386462</v>
      </c>
      <c r="F17" s="287">
        <v>1387.8648770386462</v>
      </c>
      <c r="G17" s="287">
        <v>1387.8648770386462</v>
      </c>
      <c r="H17" s="287">
        <v>1387.8648770386462</v>
      </c>
      <c r="I17" s="287">
        <v>1387.8648770386462</v>
      </c>
      <c r="J17" s="287">
        <v>1387.8648770386462</v>
      </c>
      <c r="K17" s="287">
        <v>1387.8648770386462</v>
      </c>
      <c r="L17" s="287">
        <v>1387.8648770386462</v>
      </c>
      <c r="M17" s="287">
        <v>1387.8648770386462</v>
      </c>
      <c r="N17" s="287">
        <v>0</v>
      </c>
      <c r="O17" s="287">
        <v>0</v>
      </c>
      <c r="P17" s="287">
        <v>0</v>
      </c>
      <c r="Q17" s="287">
        <v>0</v>
      </c>
      <c r="R17" s="287">
        <v>0</v>
      </c>
      <c r="S17" s="287">
        <v>0</v>
      </c>
      <c r="T17" s="287">
        <v>0</v>
      </c>
      <c r="U17" s="287">
        <v>0</v>
      </c>
      <c r="V17" s="287">
        <v>0</v>
      </c>
      <c r="W17" s="287">
        <v>0</v>
      </c>
      <c r="X17" s="287">
        <v>0</v>
      </c>
      <c r="Y17" s="287">
        <v>0</v>
      </c>
      <c r="Z17" s="287">
        <v>0</v>
      </c>
      <c r="AA17" s="287">
        <v>0</v>
      </c>
      <c r="AB17" s="287">
        <v>0</v>
      </c>
      <c r="AC17" s="287">
        <v>0</v>
      </c>
      <c r="AD17" s="287">
        <v>0</v>
      </c>
      <c r="AE17" s="287">
        <v>0</v>
      </c>
      <c r="AF17" s="287">
        <v>0</v>
      </c>
      <c r="AG17" s="287">
        <v>0</v>
      </c>
      <c r="AH17" s="287">
        <v>0</v>
      </c>
      <c r="AI17" s="287">
        <v>0</v>
      </c>
      <c r="AJ17" s="287">
        <v>0</v>
      </c>
      <c r="AK17" s="287">
        <v>0</v>
      </c>
      <c r="AL17" s="287">
        <v>0</v>
      </c>
      <c r="AM17" s="287">
        <v>0</v>
      </c>
      <c r="AN17" s="287">
        <v>0</v>
      </c>
      <c r="AO17" s="287">
        <v>0</v>
      </c>
      <c r="AP17" s="287">
        <v>0</v>
      </c>
      <c r="AQ17" s="287">
        <v>0</v>
      </c>
      <c r="AR17" s="287">
        <v>0</v>
      </c>
      <c r="AS17" s="287">
        <v>0</v>
      </c>
      <c r="AT17" s="287">
        <v>0</v>
      </c>
      <c r="AU17" s="287">
        <v>0</v>
      </c>
      <c r="AV17" s="287">
        <v>0</v>
      </c>
      <c r="AW17" s="287">
        <v>0</v>
      </c>
      <c r="AX17" s="287">
        <v>0</v>
      </c>
      <c r="AY17" s="287">
        <v>0</v>
      </c>
      <c r="AZ17" s="287">
        <v>0</v>
      </c>
      <c r="BA17" s="287">
        <v>0</v>
      </c>
      <c r="BB17" s="287">
        <v>0</v>
      </c>
      <c r="BC17" s="287">
        <v>0</v>
      </c>
      <c r="BD17" s="287">
        <v>0</v>
      </c>
      <c r="BE17" s="287">
        <v>0</v>
      </c>
      <c r="BF17" s="287">
        <v>0</v>
      </c>
      <c r="BG17" s="287">
        <v>0</v>
      </c>
      <c r="BH17" s="287">
        <v>0</v>
      </c>
      <c r="BI17" s="287">
        <v>0</v>
      </c>
      <c r="BJ17" s="287">
        <v>0</v>
      </c>
      <c r="BK17" s="287">
        <v>0</v>
      </c>
      <c r="BL17" s="287">
        <v>0</v>
      </c>
      <c r="BM17" s="287">
        <v>0</v>
      </c>
      <c r="BN17" s="287">
        <v>0</v>
      </c>
      <c r="BO17" s="287">
        <v>0</v>
      </c>
      <c r="BP17" s="287">
        <v>0</v>
      </c>
      <c r="BQ17" s="287">
        <v>0</v>
      </c>
      <c r="BR17" s="287">
        <v>0</v>
      </c>
      <c r="BS17" s="287">
        <v>0</v>
      </c>
      <c r="BT17" s="287">
        <v>0</v>
      </c>
      <c r="BU17" s="287">
        <v>0</v>
      </c>
      <c r="BV17" s="287">
        <v>0</v>
      </c>
      <c r="BW17" s="287">
        <v>0</v>
      </c>
      <c r="BX17" s="287">
        <v>0</v>
      </c>
      <c r="BY17" s="287">
        <v>0</v>
      </c>
      <c r="BZ17" s="287">
        <v>0</v>
      </c>
      <c r="CA17" s="287">
        <v>0</v>
      </c>
      <c r="CB17" s="287">
        <v>0</v>
      </c>
      <c r="CC17" s="287">
        <v>0</v>
      </c>
      <c r="CD17" s="287">
        <v>0</v>
      </c>
      <c r="CE17" s="287">
        <v>0</v>
      </c>
    </row>
    <row r="18" spans="1:83" x14ac:dyDescent="0.25">
      <c r="A18" t="s">
        <v>89</v>
      </c>
      <c r="B18" t="s">
        <v>22</v>
      </c>
      <c r="C18" s="287">
        <f t="shared" si="0"/>
        <v>12000</v>
      </c>
      <c r="D18" s="287">
        <v>0</v>
      </c>
      <c r="E18" s="287">
        <v>1333.3333333333333</v>
      </c>
      <c r="F18" s="287">
        <v>1333.3333333333333</v>
      </c>
      <c r="G18" s="287">
        <v>1333.3333333333333</v>
      </c>
      <c r="H18" s="287">
        <v>1333.3333333333333</v>
      </c>
      <c r="I18" s="287">
        <v>1333.3333333333333</v>
      </c>
      <c r="J18" s="287">
        <v>1333.3333333333333</v>
      </c>
      <c r="K18" s="287">
        <v>1333.3333333333333</v>
      </c>
      <c r="L18" s="287">
        <v>1333.3333333333333</v>
      </c>
      <c r="M18" s="287">
        <v>1333.3333333333333</v>
      </c>
      <c r="N18" s="287">
        <v>0</v>
      </c>
      <c r="O18" s="287">
        <v>0</v>
      </c>
      <c r="P18" s="287">
        <v>0</v>
      </c>
      <c r="Q18" s="287">
        <v>0</v>
      </c>
      <c r="R18" s="287">
        <v>0</v>
      </c>
      <c r="S18" s="287">
        <v>0</v>
      </c>
      <c r="T18" s="287">
        <v>0</v>
      </c>
      <c r="U18" s="287">
        <v>0</v>
      </c>
      <c r="V18" s="287">
        <v>0</v>
      </c>
      <c r="W18" s="287">
        <v>0</v>
      </c>
      <c r="X18" s="287">
        <v>0</v>
      </c>
      <c r="Y18" s="287">
        <v>0</v>
      </c>
      <c r="Z18" s="287">
        <v>0</v>
      </c>
      <c r="AA18" s="287">
        <v>0</v>
      </c>
      <c r="AB18" s="287">
        <v>0</v>
      </c>
      <c r="AC18" s="287">
        <v>0</v>
      </c>
      <c r="AD18" s="287">
        <v>0</v>
      </c>
      <c r="AE18" s="287">
        <v>0</v>
      </c>
      <c r="AF18" s="287">
        <v>0</v>
      </c>
      <c r="AG18" s="287">
        <v>0</v>
      </c>
      <c r="AH18" s="287">
        <v>0</v>
      </c>
      <c r="AI18" s="287">
        <v>0</v>
      </c>
      <c r="AJ18" s="287">
        <v>0</v>
      </c>
      <c r="AK18" s="287">
        <v>0</v>
      </c>
      <c r="AL18" s="287">
        <v>0</v>
      </c>
      <c r="AM18" s="287">
        <v>0</v>
      </c>
      <c r="AN18" s="287">
        <v>0</v>
      </c>
      <c r="AO18" s="287">
        <v>0</v>
      </c>
      <c r="AP18" s="287">
        <v>0</v>
      </c>
      <c r="AQ18" s="287">
        <v>0</v>
      </c>
      <c r="AR18" s="287">
        <v>0</v>
      </c>
      <c r="AS18" s="287">
        <v>0</v>
      </c>
      <c r="AT18" s="287">
        <v>0</v>
      </c>
      <c r="AU18" s="287">
        <v>0</v>
      </c>
      <c r="AV18" s="287">
        <v>0</v>
      </c>
      <c r="AW18" s="287">
        <v>0</v>
      </c>
      <c r="AX18" s="287">
        <v>0</v>
      </c>
      <c r="AY18" s="287">
        <v>0</v>
      </c>
      <c r="AZ18" s="287">
        <v>0</v>
      </c>
      <c r="BA18" s="287">
        <v>0</v>
      </c>
      <c r="BB18" s="287">
        <v>0</v>
      </c>
      <c r="BC18" s="287">
        <v>0</v>
      </c>
      <c r="BD18" s="287">
        <v>0</v>
      </c>
      <c r="BE18" s="287">
        <v>0</v>
      </c>
      <c r="BF18" s="287">
        <v>0</v>
      </c>
      <c r="BG18" s="287">
        <v>0</v>
      </c>
      <c r="BH18" s="287">
        <v>0</v>
      </c>
      <c r="BI18" s="287">
        <v>0</v>
      </c>
      <c r="BJ18" s="287">
        <v>0</v>
      </c>
      <c r="BK18" s="287">
        <v>0</v>
      </c>
      <c r="BL18" s="287">
        <v>0</v>
      </c>
      <c r="BM18" s="287">
        <v>0</v>
      </c>
      <c r="BN18" s="287">
        <v>0</v>
      </c>
      <c r="BO18" s="287">
        <v>0</v>
      </c>
      <c r="BP18" s="287">
        <v>0</v>
      </c>
      <c r="BQ18" s="287">
        <v>0</v>
      </c>
      <c r="BR18" s="287">
        <v>0</v>
      </c>
      <c r="BS18" s="287">
        <v>0</v>
      </c>
      <c r="BT18" s="287">
        <v>0</v>
      </c>
      <c r="BU18" s="287">
        <v>0</v>
      </c>
      <c r="BV18" s="287">
        <v>0</v>
      </c>
      <c r="BW18" s="287">
        <v>0</v>
      </c>
      <c r="BX18" s="287">
        <v>0</v>
      </c>
      <c r="BY18" s="287">
        <v>0</v>
      </c>
      <c r="BZ18" s="287">
        <v>0</v>
      </c>
      <c r="CA18" s="287">
        <v>0</v>
      </c>
      <c r="CB18" s="287">
        <v>0</v>
      </c>
      <c r="CC18" s="287">
        <v>0</v>
      </c>
      <c r="CD18" s="287">
        <v>0</v>
      </c>
      <c r="CE18" s="287">
        <v>0</v>
      </c>
    </row>
    <row r="19" spans="1:83" x14ac:dyDescent="0.25">
      <c r="A19" t="s">
        <v>288</v>
      </c>
      <c r="B19" t="s">
        <v>22</v>
      </c>
      <c r="C19" s="287">
        <f t="shared" si="0"/>
        <v>12000</v>
      </c>
      <c r="D19" s="287">
        <v>0</v>
      </c>
      <c r="E19" s="287">
        <v>1333.3333333333333</v>
      </c>
      <c r="F19" s="287">
        <v>1333.3333333333333</v>
      </c>
      <c r="G19" s="287">
        <v>1333.3333333333333</v>
      </c>
      <c r="H19" s="287">
        <v>1333.3333333333333</v>
      </c>
      <c r="I19" s="287">
        <v>1333.3333333333333</v>
      </c>
      <c r="J19" s="287">
        <v>1333.3333333333333</v>
      </c>
      <c r="K19" s="287">
        <v>1333.3333333333333</v>
      </c>
      <c r="L19" s="287">
        <v>1333.3333333333333</v>
      </c>
      <c r="M19" s="287">
        <v>1333.3333333333333</v>
      </c>
      <c r="N19" s="287">
        <v>0</v>
      </c>
      <c r="O19" s="287">
        <v>0</v>
      </c>
      <c r="P19" s="287">
        <v>0</v>
      </c>
      <c r="Q19" s="287">
        <v>0</v>
      </c>
      <c r="R19" s="287">
        <v>0</v>
      </c>
      <c r="S19" s="287">
        <v>0</v>
      </c>
      <c r="T19" s="287">
        <v>0</v>
      </c>
      <c r="U19" s="287">
        <v>0</v>
      </c>
      <c r="V19" s="287">
        <v>0</v>
      </c>
      <c r="W19" s="287">
        <v>0</v>
      </c>
      <c r="X19" s="287">
        <v>0</v>
      </c>
      <c r="Y19" s="287">
        <v>0</v>
      </c>
      <c r="Z19" s="287">
        <v>0</v>
      </c>
      <c r="AA19" s="287">
        <v>0</v>
      </c>
      <c r="AB19" s="287">
        <v>0</v>
      </c>
      <c r="AC19" s="287">
        <v>0</v>
      </c>
      <c r="AD19" s="287">
        <v>0</v>
      </c>
      <c r="AE19" s="287">
        <v>0</v>
      </c>
      <c r="AF19" s="287">
        <v>0</v>
      </c>
      <c r="AG19" s="287">
        <v>0</v>
      </c>
      <c r="AH19" s="287">
        <v>0</v>
      </c>
      <c r="AI19" s="287">
        <v>0</v>
      </c>
      <c r="AJ19" s="287">
        <v>0</v>
      </c>
      <c r="AK19" s="287">
        <v>0</v>
      </c>
      <c r="AL19" s="287">
        <v>0</v>
      </c>
      <c r="AM19" s="287">
        <v>0</v>
      </c>
      <c r="AN19" s="287">
        <v>0</v>
      </c>
      <c r="AO19" s="287">
        <v>0</v>
      </c>
      <c r="AP19" s="287">
        <v>0</v>
      </c>
      <c r="AQ19" s="287">
        <v>0</v>
      </c>
      <c r="AR19" s="287">
        <v>0</v>
      </c>
      <c r="AS19" s="287">
        <v>0</v>
      </c>
      <c r="AT19" s="287">
        <v>0</v>
      </c>
      <c r="AU19" s="287">
        <v>0</v>
      </c>
      <c r="AV19" s="287">
        <v>0</v>
      </c>
      <c r="AW19" s="287">
        <v>0</v>
      </c>
      <c r="AX19" s="287">
        <v>0</v>
      </c>
      <c r="AY19" s="287">
        <v>0</v>
      </c>
      <c r="AZ19" s="287">
        <v>0</v>
      </c>
      <c r="BA19" s="287">
        <v>0</v>
      </c>
      <c r="BB19" s="287">
        <v>0</v>
      </c>
      <c r="BC19" s="287">
        <v>0</v>
      </c>
      <c r="BD19" s="287">
        <v>0</v>
      </c>
      <c r="BE19" s="287">
        <v>0</v>
      </c>
      <c r="BF19" s="287">
        <v>0</v>
      </c>
      <c r="BG19" s="287">
        <v>0</v>
      </c>
      <c r="BH19" s="287">
        <v>0</v>
      </c>
      <c r="BI19" s="287">
        <v>0</v>
      </c>
      <c r="BJ19" s="287">
        <v>0</v>
      </c>
      <c r="BK19" s="287">
        <v>0</v>
      </c>
      <c r="BL19" s="287">
        <v>0</v>
      </c>
      <c r="BM19" s="287">
        <v>0</v>
      </c>
      <c r="BN19" s="287">
        <v>0</v>
      </c>
      <c r="BO19" s="287">
        <v>0</v>
      </c>
      <c r="BP19" s="287">
        <v>0</v>
      </c>
      <c r="BQ19" s="287">
        <v>0</v>
      </c>
      <c r="BR19" s="287">
        <v>0</v>
      </c>
      <c r="BS19" s="287">
        <v>0</v>
      </c>
      <c r="BT19" s="287">
        <v>0</v>
      </c>
      <c r="BU19" s="287">
        <v>0</v>
      </c>
      <c r="BV19" s="287">
        <v>0</v>
      </c>
      <c r="BW19" s="287">
        <v>0</v>
      </c>
      <c r="BX19" s="287">
        <v>0</v>
      </c>
      <c r="BY19" s="287">
        <v>0</v>
      </c>
      <c r="BZ19" s="287">
        <v>0</v>
      </c>
      <c r="CA19" s="287">
        <v>0</v>
      </c>
      <c r="CB19" s="287">
        <v>0</v>
      </c>
      <c r="CC19" s="287">
        <v>0</v>
      </c>
      <c r="CD19" s="287">
        <v>0</v>
      </c>
      <c r="CE19" s="287">
        <v>0</v>
      </c>
    </row>
    <row r="20" spans="1:83" x14ac:dyDescent="0.25">
      <c r="A20" t="s">
        <v>90</v>
      </c>
      <c r="B20" t="s">
        <v>22</v>
      </c>
      <c r="C20" s="287">
        <f t="shared" si="0"/>
        <v>3310.0553566118824</v>
      </c>
      <c r="D20" s="287">
        <v>0</v>
      </c>
      <c r="E20" s="287">
        <v>367.78392851243137</v>
      </c>
      <c r="F20" s="287">
        <v>367.78392851243137</v>
      </c>
      <c r="G20" s="287">
        <v>367.78392851243137</v>
      </c>
      <c r="H20" s="287">
        <v>367.78392851243137</v>
      </c>
      <c r="I20" s="287">
        <v>367.78392851243137</v>
      </c>
      <c r="J20" s="287">
        <v>367.78392851243137</v>
      </c>
      <c r="K20" s="287">
        <v>367.78392851243137</v>
      </c>
      <c r="L20" s="287">
        <v>367.78392851243137</v>
      </c>
      <c r="M20" s="287">
        <v>367.78392851243137</v>
      </c>
      <c r="N20" s="287">
        <v>0</v>
      </c>
      <c r="O20" s="287">
        <v>0</v>
      </c>
      <c r="P20" s="287">
        <v>0</v>
      </c>
      <c r="Q20" s="287">
        <v>0</v>
      </c>
      <c r="R20" s="287">
        <v>0</v>
      </c>
      <c r="S20" s="287">
        <v>0</v>
      </c>
      <c r="T20" s="287">
        <v>0</v>
      </c>
      <c r="U20" s="287">
        <v>0</v>
      </c>
      <c r="V20" s="287">
        <v>0</v>
      </c>
      <c r="W20" s="287">
        <v>0</v>
      </c>
      <c r="X20" s="287">
        <v>0</v>
      </c>
      <c r="Y20" s="287">
        <v>0</v>
      </c>
      <c r="Z20" s="287">
        <v>0</v>
      </c>
      <c r="AA20" s="287">
        <v>0</v>
      </c>
      <c r="AB20" s="287">
        <v>0</v>
      </c>
      <c r="AC20" s="287">
        <v>0</v>
      </c>
      <c r="AD20" s="287">
        <v>0</v>
      </c>
      <c r="AE20" s="287">
        <v>0</v>
      </c>
      <c r="AF20" s="287">
        <v>0</v>
      </c>
      <c r="AG20" s="287">
        <v>0</v>
      </c>
      <c r="AH20" s="287">
        <v>0</v>
      </c>
      <c r="AI20" s="287">
        <v>0</v>
      </c>
      <c r="AJ20" s="287">
        <v>0</v>
      </c>
      <c r="AK20" s="287">
        <v>0</v>
      </c>
      <c r="AL20" s="287">
        <v>0</v>
      </c>
      <c r="AM20" s="287">
        <v>0</v>
      </c>
      <c r="AN20" s="287">
        <v>0</v>
      </c>
      <c r="AO20" s="287">
        <v>0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7">
        <v>0</v>
      </c>
      <c r="BB20" s="287">
        <v>0</v>
      </c>
      <c r="BC20" s="287">
        <v>0</v>
      </c>
      <c r="BD20" s="287">
        <v>0</v>
      </c>
      <c r="BE20" s="287">
        <v>0</v>
      </c>
      <c r="BF20" s="287">
        <v>0</v>
      </c>
      <c r="BG20" s="287">
        <v>0</v>
      </c>
      <c r="BH20" s="287">
        <v>0</v>
      </c>
      <c r="BI20" s="287">
        <v>0</v>
      </c>
      <c r="BJ20" s="287">
        <v>0</v>
      </c>
      <c r="BK20" s="287">
        <v>0</v>
      </c>
      <c r="BL20" s="287">
        <v>0</v>
      </c>
      <c r="BM20" s="287">
        <v>0</v>
      </c>
      <c r="BN20" s="287">
        <v>0</v>
      </c>
      <c r="BO20" s="287">
        <v>0</v>
      </c>
      <c r="BP20" s="287">
        <v>0</v>
      </c>
      <c r="BQ20" s="287">
        <v>0</v>
      </c>
      <c r="BR20" s="287">
        <v>0</v>
      </c>
      <c r="BS20" s="287">
        <v>0</v>
      </c>
      <c r="BT20" s="287">
        <v>0</v>
      </c>
      <c r="BU20" s="287">
        <v>0</v>
      </c>
      <c r="BV20" s="287">
        <v>0</v>
      </c>
      <c r="BW20" s="287">
        <v>0</v>
      </c>
      <c r="BX20" s="287">
        <v>0</v>
      </c>
      <c r="BY20" s="287">
        <v>0</v>
      </c>
      <c r="BZ20" s="287">
        <v>0</v>
      </c>
      <c r="CA20" s="287">
        <v>0</v>
      </c>
      <c r="CB20" s="287">
        <v>0</v>
      </c>
      <c r="CC20" s="287">
        <v>0</v>
      </c>
      <c r="CD20" s="287">
        <v>0</v>
      </c>
      <c r="CE20" s="287">
        <v>0</v>
      </c>
    </row>
    <row r="21" spans="1:83" x14ac:dyDescent="0.25">
      <c r="A21" t="s">
        <v>505</v>
      </c>
      <c r="B21" t="s">
        <v>22</v>
      </c>
      <c r="C21" s="287">
        <f t="shared" si="0"/>
        <v>13000</v>
      </c>
      <c r="D21" s="287">
        <v>0</v>
      </c>
      <c r="E21" s="287">
        <v>1444.4444444444443</v>
      </c>
      <c r="F21" s="287">
        <v>1444.4444444444443</v>
      </c>
      <c r="G21" s="287">
        <v>1444.4444444444443</v>
      </c>
      <c r="H21" s="287">
        <v>1444.4444444444443</v>
      </c>
      <c r="I21" s="287">
        <v>1444.4444444444443</v>
      </c>
      <c r="J21" s="287">
        <v>1444.4444444444443</v>
      </c>
      <c r="K21" s="287">
        <v>1444.4444444444443</v>
      </c>
      <c r="L21" s="287">
        <v>1444.4444444444443</v>
      </c>
      <c r="M21" s="287">
        <v>1444.4444444444443</v>
      </c>
      <c r="N21" s="287">
        <v>0</v>
      </c>
      <c r="O21" s="287">
        <v>0</v>
      </c>
      <c r="P21" s="287">
        <v>0</v>
      </c>
      <c r="Q21" s="287">
        <v>0</v>
      </c>
      <c r="R21" s="287">
        <v>0</v>
      </c>
      <c r="S21" s="287">
        <v>0</v>
      </c>
      <c r="T21" s="287">
        <v>0</v>
      </c>
      <c r="U21" s="287">
        <v>0</v>
      </c>
      <c r="V21" s="287">
        <v>0</v>
      </c>
      <c r="W21" s="287">
        <v>0</v>
      </c>
      <c r="X21" s="287">
        <v>0</v>
      </c>
      <c r="Y21" s="287">
        <v>0</v>
      </c>
      <c r="Z21" s="287">
        <v>0</v>
      </c>
      <c r="AA21" s="287">
        <v>0</v>
      </c>
      <c r="AB21" s="287">
        <v>0</v>
      </c>
      <c r="AC21" s="287">
        <v>0</v>
      </c>
      <c r="AD21" s="287">
        <v>0</v>
      </c>
      <c r="AE21" s="287">
        <v>0</v>
      </c>
      <c r="AF21" s="287">
        <v>0</v>
      </c>
      <c r="AG21" s="287">
        <v>0</v>
      </c>
      <c r="AH21" s="287">
        <v>0</v>
      </c>
      <c r="AI21" s="287">
        <v>0</v>
      </c>
      <c r="AJ21" s="287">
        <v>0</v>
      </c>
      <c r="AK21" s="287">
        <v>0</v>
      </c>
      <c r="AL21" s="287">
        <v>0</v>
      </c>
      <c r="AM21" s="287">
        <v>0</v>
      </c>
      <c r="AN21" s="287">
        <v>0</v>
      </c>
      <c r="AO21" s="287">
        <v>0</v>
      </c>
      <c r="AP21" s="287">
        <v>0</v>
      </c>
      <c r="AQ21" s="287">
        <v>0</v>
      </c>
      <c r="AR21" s="287">
        <v>0</v>
      </c>
      <c r="AS21" s="287">
        <v>0</v>
      </c>
      <c r="AT21" s="287">
        <v>0</v>
      </c>
      <c r="AU21" s="287">
        <v>0</v>
      </c>
      <c r="AV21" s="287">
        <v>0</v>
      </c>
      <c r="AW21" s="287">
        <v>0</v>
      </c>
      <c r="AX21" s="287">
        <v>0</v>
      </c>
      <c r="AY21" s="287">
        <v>0</v>
      </c>
      <c r="AZ21" s="287">
        <v>0</v>
      </c>
      <c r="BA21" s="287">
        <v>0</v>
      </c>
      <c r="BB21" s="287">
        <v>0</v>
      </c>
      <c r="BC21" s="287">
        <v>0</v>
      </c>
      <c r="BD21" s="287">
        <v>0</v>
      </c>
      <c r="BE21" s="287">
        <v>0</v>
      </c>
      <c r="BF21" s="287">
        <v>0</v>
      </c>
      <c r="BG21" s="287">
        <v>0</v>
      </c>
      <c r="BH21" s="287">
        <v>0</v>
      </c>
      <c r="BI21" s="287">
        <v>0</v>
      </c>
      <c r="BJ21" s="287">
        <v>0</v>
      </c>
      <c r="BK21" s="287">
        <v>0</v>
      </c>
      <c r="BL21" s="287">
        <v>0</v>
      </c>
      <c r="BM21" s="287">
        <v>0</v>
      </c>
      <c r="BN21" s="287">
        <v>0</v>
      </c>
      <c r="BO21" s="287">
        <v>0</v>
      </c>
      <c r="BP21" s="287">
        <v>0</v>
      </c>
      <c r="BQ21" s="287">
        <v>0</v>
      </c>
      <c r="BR21" s="287">
        <v>0</v>
      </c>
      <c r="BS21" s="287">
        <v>0</v>
      </c>
      <c r="BT21" s="287">
        <v>0</v>
      </c>
      <c r="BU21" s="287">
        <v>0</v>
      </c>
      <c r="BV21" s="287">
        <v>0</v>
      </c>
      <c r="BW21" s="287">
        <v>0</v>
      </c>
      <c r="BX21" s="287">
        <v>0</v>
      </c>
      <c r="BY21" s="287">
        <v>0</v>
      </c>
      <c r="BZ21" s="287">
        <v>0</v>
      </c>
      <c r="CA21" s="287">
        <v>0</v>
      </c>
      <c r="CB21" s="287">
        <v>0</v>
      </c>
      <c r="CC21" s="287">
        <v>0</v>
      </c>
      <c r="CD21" s="287">
        <v>0</v>
      </c>
      <c r="CE21" s="287">
        <v>0</v>
      </c>
    </row>
    <row r="22" spans="1:83" x14ac:dyDescent="0.25">
      <c r="A22" t="s">
        <v>91</v>
      </c>
      <c r="B22" t="s">
        <v>22</v>
      </c>
      <c r="C22" s="287">
        <f t="shared" si="0"/>
        <v>20000</v>
      </c>
      <c r="D22" s="287">
        <v>0</v>
      </c>
      <c r="E22" s="287">
        <v>2222.2222222222222</v>
      </c>
      <c r="F22" s="287">
        <v>2222.2222222222222</v>
      </c>
      <c r="G22" s="287">
        <v>2222.2222222222222</v>
      </c>
      <c r="H22" s="287">
        <v>2222.2222222222222</v>
      </c>
      <c r="I22" s="287">
        <v>2222.2222222222222</v>
      </c>
      <c r="J22" s="287">
        <v>2222.2222222222222</v>
      </c>
      <c r="K22" s="287">
        <v>2222.2222222222222</v>
      </c>
      <c r="L22" s="287">
        <v>2222.2222222222222</v>
      </c>
      <c r="M22" s="287">
        <v>2222.2222222222222</v>
      </c>
      <c r="N22" s="287">
        <v>0</v>
      </c>
      <c r="O22" s="287">
        <v>0</v>
      </c>
      <c r="P22" s="287">
        <v>0</v>
      </c>
      <c r="Q22" s="287">
        <v>0</v>
      </c>
      <c r="R22" s="287">
        <v>0</v>
      </c>
      <c r="S22" s="287">
        <v>0</v>
      </c>
      <c r="T22" s="287">
        <v>0</v>
      </c>
      <c r="U22" s="287">
        <v>0</v>
      </c>
      <c r="V22" s="287">
        <v>0</v>
      </c>
      <c r="W22" s="287">
        <v>0</v>
      </c>
      <c r="X22" s="287">
        <v>0</v>
      </c>
      <c r="Y22" s="287">
        <v>0</v>
      </c>
      <c r="Z22" s="287">
        <v>0</v>
      </c>
      <c r="AA22" s="287">
        <v>0</v>
      </c>
      <c r="AB22" s="287">
        <v>0</v>
      </c>
      <c r="AC22" s="287">
        <v>0</v>
      </c>
      <c r="AD22" s="287">
        <v>0</v>
      </c>
      <c r="AE22" s="287">
        <v>0</v>
      </c>
      <c r="AF22" s="287">
        <v>0</v>
      </c>
      <c r="AG22" s="287">
        <v>0</v>
      </c>
      <c r="AH22" s="287">
        <v>0</v>
      </c>
      <c r="AI22" s="287">
        <v>0</v>
      </c>
      <c r="AJ22" s="287">
        <v>0</v>
      </c>
      <c r="AK22" s="287">
        <v>0</v>
      </c>
      <c r="AL22" s="287">
        <v>0</v>
      </c>
      <c r="AM22" s="287">
        <v>0</v>
      </c>
      <c r="AN22" s="287">
        <v>0</v>
      </c>
      <c r="AO22" s="287">
        <v>0</v>
      </c>
      <c r="AP22" s="287">
        <v>0</v>
      </c>
      <c r="AQ22" s="287">
        <v>0</v>
      </c>
      <c r="AR22" s="287">
        <v>0</v>
      </c>
      <c r="AS22" s="287">
        <v>0</v>
      </c>
      <c r="AT22" s="287">
        <v>0</v>
      </c>
      <c r="AU22" s="287">
        <v>0</v>
      </c>
      <c r="AV22" s="287">
        <v>0</v>
      </c>
      <c r="AW22" s="287">
        <v>0</v>
      </c>
      <c r="AX22" s="287">
        <v>0</v>
      </c>
      <c r="AY22" s="287">
        <v>0</v>
      </c>
      <c r="AZ22" s="287">
        <v>0</v>
      </c>
      <c r="BA22" s="287">
        <v>0</v>
      </c>
      <c r="BB22" s="287">
        <v>0</v>
      </c>
      <c r="BC22" s="287">
        <v>0</v>
      </c>
      <c r="BD22" s="287">
        <v>0</v>
      </c>
      <c r="BE22" s="287">
        <v>0</v>
      </c>
      <c r="BF22" s="287">
        <v>0</v>
      </c>
      <c r="BG22" s="287">
        <v>0</v>
      </c>
      <c r="BH22" s="287">
        <v>0</v>
      </c>
      <c r="BI22" s="287">
        <v>0</v>
      </c>
      <c r="BJ22" s="287">
        <v>0</v>
      </c>
      <c r="BK22" s="287">
        <v>0</v>
      </c>
      <c r="BL22" s="287">
        <v>0</v>
      </c>
      <c r="BM22" s="287">
        <v>0</v>
      </c>
      <c r="BN22" s="287">
        <v>0</v>
      </c>
      <c r="BO22" s="287">
        <v>0</v>
      </c>
      <c r="BP22" s="287">
        <v>0</v>
      </c>
      <c r="BQ22" s="287">
        <v>0</v>
      </c>
      <c r="BR22" s="287">
        <v>0</v>
      </c>
      <c r="BS22" s="287">
        <v>0</v>
      </c>
      <c r="BT22" s="287">
        <v>0</v>
      </c>
      <c r="BU22" s="287">
        <v>0</v>
      </c>
      <c r="BV22" s="287">
        <v>0</v>
      </c>
      <c r="BW22" s="287">
        <v>0</v>
      </c>
      <c r="BX22" s="287">
        <v>0</v>
      </c>
      <c r="BY22" s="287">
        <v>0</v>
      </c>
      <c r="BZ22" s="287">
        <v>0</v>
      </c>
      <c r="CA22" s="287">
        <v>0</v>
      </c>
      <c r="CB22" s="287">
        <v>0</v>
      </c>
      <c r="CC22" s="287">
        <v>0</v>
      </c>
      <c r="CD22" s="287">
        <v>0</v>
      </c>
      <c r="CE22" s="287">
        <v>0</v>
      </c>
    </row>
    <row r="23" spans="1:83" x14ac:dyDescent="0.25">
      <c r="C23" s="287">
        <f>SUM(C3:C22)</f>
        <v>2893999.5447964198</v>
      </c>
      <c r="D23" s="287">
        <f>SUM(D3:D22)</f>
        <v>11384.120717872323</v>
      </c>
      <c r="E23" s="287">
        <f t="shared" ref="E23:BP23" si="1">SUM(E3:E22)</f>
        <v>19806.436190090069</v>
      </c>
      <c r="F23" s="287">
        <f t="shared" si="1"/>
        <v>135945.58803096792</v>
      </c>
      <c r="G23" s="287">
        <f t="shared" si="1"/>
        <v>243933.21614270762</v>
      </c>
      <c r="H23" s="287">
        <f t="shared" si="1"/>
        <v>783135.85843626503</v>
      </c>
      <c r="I23" s="287">
        <f t="shared" si="1"/>
        <v>605861.61548239656</v>
      </c>
      <c r="J23" s="287">
        <f t="shared" si="1"/>
        <v>467234.14019293606</v>
      </c>
      <c r="K23" s="287">
        <f t="shared" si="1"/>
        <v>57501.796874690583</v>
      </c>
      <c r="L23" s="287">
        <f t="shared" si="1"/>
        <v>57501.796874690583</v>
      </c>
      <c r="M23" s="287">
        <f t="shared" si="1"/>
        <v>20684.289846576357</v>
      </c>
      <c r="N23" s="287">
        <f t="shared" si="1"/>
        <v>12261.974374358611</v>
      </c>
      <c r="O23" s="287">
        <f t="shared" si="1"/>
        <v>12261.974374358611</v>
      </c>
      <c r="P23" s="287">
        <f t="shared" si="1"/>
        <v>12261.974374358611</v>
      </c>
      <c r="Q23" s="287">
        <f t="shared" si="1"/>
        <v>12261.974374358611</v>
      </c>
      <c r="R23" s="287">
        <f t="shared" si="1"/>
        <v>12261.974374358611</v>
      </c>
      <c r="S23" s="287">
        <f t="shared" si="1"/>
        <v>12261.974374358611</v>
      </c>
      <c r="T23" s="287">
        <f t="shared" si="1"/>
        <v>12261.974374358611</v>
      </c>
      <c r="U23" s="287">
        <f t="shared" si="1"/>
        <v>12261.974374358611</v>
      </c>
      <c r="V23" s="287">
        <f t="shared" si="1"/>
        <v>12261.974374358611</v>
      </c>
      <c r="W23" s="287">
        <f t="shared" si="1"/>
        <v>6240.2117481639179</v>
      </c>
      <c r="X23" s="287">
        <f t="shared" si="1"/>
        <v>6240.2117481639179</v>
      </c>
      <c r="Y23" s="287">
        <f t="shared" si="1"/>
        <v>6240.2117481639179</v>
      </c>
      <c r="Z23" s="287">
        <f t="shared" si="1"/>
        <v>6240.2117481639179</v>
      </c>
      <c r="AA23" s="287">
        <f t="shared" si="1"/>
        <v>6240.2117481639179</v>
      </c>
      <c r="AB23" s="287">
        <f t="shared" si="1"/>
        <v>6240.2117481639179</v>
      </c>
      <c r="AC23" s="287">
        <f t="shared" si="1"/>
        <v>6240.2117481639179</v>
      </c>
      <c r="AD23" s="287">
        <f t="shared" si="1"/>
        <v>6240.2117481639179</v>
      </c>
      <c r="AE23" s="287">
        <f t="shared" si="1"/>
        <v>6240.2117481639179</v>
      </c>
      <c r="AF23" s="287">
        <f t="shared" si="1"/>
        <v>6240.2117481639179</v>
      </c>
      <c r="AG23" s="287">
        <f t="shared" si="1"/>
        <v>6240.2117481639179</v>
      </c>
      <c r="AH23" s="287">
        <f t="shared" si="1"/>
        <v>6240.2117481639179</v>
      </c>
      <c r="AI23" s="287">
        <f t="shared" si="1"/>
        <v>6240.2117481639179</v>
      </c>
      <c r="AJ23" s="287">
        <f t="shared" si="1"/>
        <v>6240.2117481639179</v>
      </c>
      <c r="AK23" s="287">
        <f t="shared" si="1"/>
        <v>6240.2117481639179</v>
      </c>
      <c r="AL23" s="287">
        <f t="shared" si="1"/>
        <v>6240.2117481639179</v>
      </c>
      <c r="AM23" s="287">
        <f t="shared" si="1"/>
        <v>6240.2117481639179</v>
      </c>
      <c r="AN23" s="287">
        <f t="shared" si="1"/>
        <v>6240.2117481639179</v>
      </c>
      <c r="AO23" s="287">
        <f t="shared" si="1"/>
        <v>6240.2117481639179</v>
      </c>
      <c r="AP23" s="287">
        <f t="shared" si="1"/>
        <v>6240.2117481639179</v>
      </c>
      <c r="AQ23" s="287">
        <f t="shared" si="1"/>
        <v>6240.2117481639179</v>
      </c>
      <c r="AR23" s="287">
        <f t="shared" si="1"/>
        <v>6240.2117481639179</v>
      </c>
      <c r="AS23" s="287">
        <f t="shared" si="1"/>
        <v>6240.2117481639179</v>
      </c>
      <c r="AT23" s="287">
        <f t="shared" si="1"/>
        <v>6240.2117481639179</v>
      </c>
      <c r="AU23" s="287">
        <f t="shared" si="1"/>
        <v>6240.2117481639179</v>
      </c>
      <c r="AV23" s="287">
        <f t="shared" si="1"/>
        <v>6240.2117481639179</v>
      </c>
      <c r="AW23" s="287">
        <f t="shared" si="1"/>
        <v>6240.2117481639179</v>
      </c>
      <c r="AX23" s="287">
        <f t="shared" si="1"/>
        <v>6240.2117481639179</v>
      </c>
      <c r="AY23" s="287">
        <f t="shared" si="1"/>
        <v>6240.2117481639179</v>
      </c>
      <c r="AZ23" s="287">
        <f t="shared" si="1"/>
        <v>6240.2117481639179</v>
      </c>
      <c r="BA23" s="287">
        <f t="shared" si="1"/>
        <v>6240.2117481639179</v>
      </c>
      <c r="BB23" s="287">
        <f t="shared" si="1"/>
        <v>6240.2117481639179</v>
      </c>
      <c r="BC23" s="287">
        <f t="shared" si="1"/>
        <v>6240.2117481639179</v>
      </c>
      <c r="BD23" s="287">
        <f t="shared" si="1"/>
        <v>6240.2117481639179</v>
      </c>
      <c r="BE23" s="287">
        <f t="shared" si="1"/>
        <v>6240.2117481639179</v>
      </c>
      <c r="BF23" s="287">
        <f t="shared" si="1"/>
        <v>6240.2117481639179</v>
      </c>
      <c r="BG23" s="287">
        <f t="shared" si="1"/>
        <v>6240.2117481639179</v>
      </c>
      <c r="BH23" s="287">
        <f t="shared" si="1"/>
        <v>6240.2117481639179</v>
      </c>
      <c r="BI23" s="287">
        <f t="shared" si="1"/>
        <v>6240.2117481639179</v>
      </c>
      <c r="BJ23" s="287">
        <f t="shared" si="1"/>
        <v>6240.2117481639179</v>
      </c>
      <c r="BK23" s="287">
        <f t="shared" si="1"/>
        <v>6240.2117481639179</v>
      </c>
      <c r="BL23" s="287">
        <f t="shared" si="1"/>
        <v>6240.2117481639179</v>
      </c>
      <c r="BM23" s="287">
        <f t="shared" si="1"/>
        <v>6240.2117481639179</v>
      </c>
      <c r="BN23" s="287">
        <f t="shared" si="1"/>
        <v>6240.2117481639179</v>
      </c>
      <c r="BO23" s="287">
        <f t="shared" si="1"/>
        <v>6240.2117481639179</v>
      </c>
      <c r="BP23" s="287">
        <f t="shared" si="1"/>
        <v>6240.2117481639179</v>
      </c>
      <c r="BQ23" s="287">
        <f t="shared" ref="BQ23:CE23" si="2">SUM(BQ3:BQ22)</f>
        <v>6240.2117481639179</v>
      </c>
      <c r="BR23" s="287">
        <f t="shared" si="2"/>
        <v>6240.2117481639179</v>
      </c>
      <c r="BS23" s="287">
        <f t="shared" si="2"/>
        <v>6240.2117481639179</v>
      </c>
      <c r="BT23" s="287">
        <f t="shared" si="2"/>
        <v>6240.2117481639179</v>
      </c>
      <c r="BU23" s="287">
        <f t="shared" si="2"/>
        <v>6240.2117481639179</v>
      </c>
      <c r="BV23" s="287">
        <f t="shared" si="2"/>
        <v>6240.2117481639179</v>
      </c>
      <c r="BW23" s="287">
        <f t="shared" si="2"/>
        <v>6240.2117481639179</v>
      </c>
      <c r="BX23" s="287">
        <f t="shared" si="2"/>
        <v>6240.2117481639179</v>
      </c>
      <c r="BY23" s="287">
        <f t="shared" si="2"/>
        <v>6240.2117481639179</v>
      </c>
      <c r="BZ23" s="287">
        <f t="shared" si="2"/>
        <v>6240.2117481639179</v>
      </c>
      <c r="CA23" s="287">
        <f t="shared" si="2"/>
        <v>6240.2117481639179</v>
      </c>
      <c r="CB23" s="287">
        <f t="shared" si="2"/>
        <v>6240.2117481639179</v>
      </c>
      <c r="CC23" s="287">
        <f t="shared" si="2"/>
        <v>6240.2117481639179</v>
      </c>
      <c r="CD23" s="287">
        <f t="shared" si="2"/>
        <v>6240.2117481639179</v>
      </c>
      <c r="CE23" s="287">
        <f t="shared" si="2"/>
        <v>6240.2117481639179</v>
      </c>
    </row>
    <row r="25" spans="1:83" x14ac:dyDescent="0.25">
      <c r="D25" s="358">
        <f>SUM(D23:O23)</f>
        <v>2427512.8075379105</v>
      </c>
      <c r="E25" s="358">
        <f>SUM(P23:AA23)</f>
        <v>117034.87936132986</v>
      </c>
      <c r="F25" s="358">
        <f>SUM(AB23:AM23)</f>
        <v>74882.540977967001</v>
      </c>
      <c r="G25" s="358">
        <f>SUM(AN23:AY23)</f>
        <v>74882.540977967001</v>
      </c>
      <c r="H25" s="358">
        <f>SUM(AZ23:BK23)</f>
        <v>74882.540977967001</v>
      </c>
      <c r="I25" s="358">
        <f>SUM(BL23:BW23)</f>
        <v>74882.540977967001</v>
      </c>
      <c r="J25" s="358">
        <f>SUM(BX23:CE23)</f>
        <v>49921.693985311344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A83"/>
  <sheetViews>
    <sheetView showGridLines="0" zoomScale="80" zoomScaleNormal="80" workbookViewId="0">
      <pane xSplit="3" ySplit="4" topLeftCell="D53" activePane="bottomRight" state="frozen"/>
      <selection pane="topRight" activeCell="H1" sqref="H1"/>
      <selection pane="bottomLeft" activeCell="A8" sqref="A8"/>
      <selection pane="bottomRight" activeCell="D8" sqref="D8"/>
    </sheetView>
  </sheetViews>
  <sheetFormatPr defaultColWidth="10.875" defaultRowHeight="16.5" outlineLevelRow="1" x14ac:dyDescent="0.3"/>
  <cols>
    <col min="1" max="1" width="34.875" style="24" bestFit="1" customWidth="1"/>
    <col min="2" max="2" width="9.625" style="24" bestFit="1" customWidth="1"/>
    <col min="3" max="3" width="13.875" style="24" bestFit="1" customWidth="1"/>
    <col min="4" max="4" width="9.5" style="24" bestFit="1" customWidth="1"/>
    <col min="5" max="5" width="9.375" style="24" bestFit="1" customWidth="1"/>
    <col min="6" max="6" width="12" style="24" bestFit="1" customWidth="1"/>
    <col min="7" max="26" width="11.875" style="24" bestFit="1" customWidth="1"/>
    <col min="27" max="77" width="12.125" style="24" bestFit="1" customWidth="1"/>
    <col min="78" max="78" width="10" style="24" bestFit="1" customWidth="1"/>
    <col min="79" max="79" width="9" style="24" bestFit="1" customWidth="1"/>
    <col min="80" max="16384" width="10.875" style="24"/>
  </cols>
  <sheetData>
    <row r="1" spans="1:79" x14ac:dyDescent="0.3">
      <c r="A1" s="698" t="s">
        <v>287</v>
      </c>
      <c r="B1" s="698"/>
      <c r="C1" s="698"/>
    </row>
    <row r="3" spans="1:79" x14ac:dyDescent="0.3">
      <c r="A3" s="62" t="s">
        <v>30</v>
      </c>
      <c r="D3" s="24">
        <v>1</v>
      </c>
      <c r="E3" s="24">
        <v>2</v>
      </c>
      <c r="F3" s="24">
        <v>3</v>
      </c>
      <c r="G3" s="24">
        <v>4</v>
      </c>
      <c r="H3" s="24">
        <v>5</v>
      </c>
      <c r="I3" s="24">
        <v>6</v>
      </c>
      <c r="J3" s="24">
        <v>7</v>
      </c>
      <c r="K3" s="24">
        <v>8</v>
      </c>
      <c r="L3" s="24">
        <v>9</v>
      </c>
      <c r="M3" s="24">
        <v>10</v>
      </c>
      <c r="N3" s="24">
        <v>11</v>
      </c>
      <c r="O3" s="24">
        <v>12</v>
      </c>
      <c r="P3" s="24">
        <v>13</v>
      </c>
      <c r="Q3" s="24">
        <v>14</v>
      </c>
      <c r="R3" s="24">
        <v>15</v>
      </c>
      <c r="S3" s="24">
        <v>16</v>
      </c>
      <c r="T3" s="24">
        <v>17</v>
      </c>
      <c r="U3" s="24">
        <v>18</v>
      </c>
      <c r="V3" s="24">
        <v>19</v>
      </c>
      <c r="W3" s="24">
        <v>20</v>
      </c>
      <c r="X3" s="24">
        <v>21</v>
      </c>
      <c r="Y3" s="24">
        <v>22</v>
      </c>
      <c r="Z3" s="24">
        <v>23</v>
      </c>
      <c r="AA3" s="24">
        <v>24</v>
      </c>
      <c r="AB3" s="24">
        <v>25</v>
      </c>
      <c r="AC3" s="24">
        <v>26</v>
      </c>
      <c r="AD3" s="24">
        <v>27</v>
      </c>
      <c r="AE3" s="24">
        <v>28</v>
      </c>
      <c r="AF3" s="24">
        <v>29</v>
      </c>
      <c r="AG3" s="24">
        <v>30</v>
      </c>
      <c r="AH3" s="24">
        <v>31</v>
      </c>
      <c r="AI3" s="24">
        <v>32</v>
      </c>
      <c r="AJ3" s="24">
        <v>33</v>
      </c>
      <c r="AK3" s="24">
        <v>34</v>
      </c>
      <c r="AL3" s="24">
        <v>35</v>
      </c>
      <c r="AM3" s="24">
        <v>36</v>
      </c>
      <c r="AN3" s="24">
        <v>37</v>
      </c>
      <c r="AO3" s="24">
        <v>38</v>
      </c>
      <c r="AP3" s="24">
        <v>39</v>
      </c>
      <c r="AQ3" s="24">
        <v>40</v>
      </c>
      <c r="AR3" s="24">
        <v>41</v>
      </c>
      <c r="AS3" s="24">
        <v>42</v>
      </c>
      <c r="AT3" s="24">
        <v>43</v>
      </c>
      <c r="AU3" s="24">
        <v>44</v>
      </c>
      <c r="AV3" s="24">
        <v>45</v>
      </c>
      <c r="AW3" s="24">
        <v>46</v>
      </c>
      <c r="AX3" s="24">
        <v>47</v>
      </c>
      <c r="AY3" s="24">
        <v>48</v>
      </c>
      <c r="AZ3" s="24">
        <v>49</v>
      </c>
      <c r="BA3" s="24">
        <v>50</v>
      </c>
      <c r="BB3" s="24">
        <v>51</v>
      </c>
      <c r="BC3" s="24">
        <v>52</v>
      </c>
      <c r="BD3" s="24">
        <v>53</v>
      </c>
      <c r="BE3" s="24">
        <v>54</v>
      </c>
      <c r="BF3" s="24">
        <v>55</v>
      </c>
      <c r="BG3" s="24">
        <v>56</v>
      </c>
      <c r="BH3" s="24">
        <v>57</v>
      </c>
      <c r="BI3" s="24">
        <v>58</v>
      </c>
      <c r="BJ3" s="24">
        <v>59</v>
      </c>
      <c r="BK3" s="24">
        <v>60</v>
      </c>
      <c r="BL3" s="24">
        <v>61</v>
      </c>
      <c r="BM3" s="24">
        <v>62</v>
      </c>
      <c r="BN3" s="24">
        <v>63</v>
      </c>
      <c r="BO3" s="24">
        <v>64</v>
      </c>
      <c r="BP3" s="24">
        <v>65</v>
      </c>
      <c r="BQ3" s="24">
        <v>66</v>
      </c>
      <c r="BR3" s="24">
        <v>67</v>
      </c>
      <c r="BS3" s="24">
        <v>68</v>
      </c>
      <c r="BT3" s="24">
        <v>69</v>
      </c>
      <c r="BU3" s="24">
        <v>70</v>
      </c>
      <c r="BV3" s="24">
        <v>71</v>
      </c>
      <c r="BW3" s="24">
        <v>72</v>
      </c>
      <c r="BX3" s="24">
        <v>73</v>
      </c>
      <c r="BY3" s="24">
        <v>74</v>
      </c>
      <c r="BZ3" s="24">
        <v>75</v>
      </c>
      <c r="CA3" s="24">
        <v>76</v>
      </c>
    </row>
    <row r="4" spans="1:79" s="63" customFormat="1" ht="14.25" x14ac:dyDescent="0.25">
      <c r="A4" s="63" t="s">
        <v>31</v>
      </c>
      <c r="B4" s="64" t="s">
        <v>9</v>
      </c>
      <c r="C4" s="64" t="s">
        <v>32</v>
      </c>
      <c r="D4" s="65">
        <v>42430</v>
      </c>
      <c r="E4" s="65">
        <v>42461</v>
      </c>
      <c r="F4" s="65">
        <v>42491</v>
      </c>
      <c r="G4" s="65">
        <v>42522</v>
      </c>
      <c r="H4" s="65">
        <v>42552</v>
      </c>
      <c r="I4" s="65">
        <v>42583</v>
      </c>
      <c r="J4" s="65">
        <v>42614</v>
      </c>
      <c r="K4" s="65">
        <v>42644</v>
      </c>
      <c r="L4" s="65">
        <v>42675</v>
      </c>
      <c r="M4" s="65">
        <v>42705</v>
      </c>
      <c r="N4" s="65">
        <v>42736</v>
      </c>
      <c r="O4" s="65">
        <v>42767</v>
      </c>
      <c r="P4" s="65">
        <v>42795</v>
      </c>
      <c r="Q4" s="65">
        <v>42826</v>
      </c>
      <c r="R4" s="65">
        <v>42856</v>
      </c>
      <c r="S4" s="65">
        <v>42887</v>
      </c>
      <c r="T4" s="65">
        <v>42917</v>
      </c>
      <c r="U4" s="65">
        <v>42948</v>
      </c>
      <c r="V4" s="65">
        <v>42979</v>
      </c>
      <c r="W4" s="65">
        <v>43009</v>
      </c>
      <c r="X4" s="65">
        <v>43040</v>
      </c>
      <c r="Y4" s="65">
        <v>43070</v>
      </c>
      <c r="Z4" s="65">
        <v>43101</v>
      </c>
      <c r="AA4" s="65">
        <v>43132</v>
      </c>
      <c r="AB4" s="65">
        <v>43160</v>
      </c>
      <c r="AC4" s="65">
        <v>43191</v>
      </c>
      <c r="AD4" s="65">
        <v>43221</v>
      </c>
      <c r="AE4" s="65">
        <v>43252</v>
      </c>
      <c r="AF4" s="65">
        <v>43282</v>
      </c>
      <c r="AG4" s="65">
        <v>43313</v>
      </c>
      <c r="AH4" s="65">
        <v>43344</v>
      </c>
      <c r="AI4" s="65">
        <v>43374</v>
      </c>
      <c r="AJ4" s="65">
        <v>43405</v>
      </c>
      <c r="AK4" s="65">
        <v>43435</v>
      </c>
      <c r="AL4" s="65">
        <v>43466</v>
      </c>
      <c r="AM4" s="65">
        <v>43497</v>
      </c>
      <c r="AN4" s="65">
        <v>43525</v>
      </c>
      <c r="AO4" s="65">
        <v>43556</v>
      </c>
      <c r="AP4" s="65">
        <v>43586</v>
      </c>
      <c r="AQ4" s="65">
        <v>43617</v>
      </c>
      <c r="AR4" s="65">
        <v>43647</v>
      </c>
      <c r="AS4" s="65">
        <v>43678</v>
      </c>
      <c r="AT4" s="65">
        <v>43709</v>
      </c>
      <c r="AU4" s="65">
        <v>43739</v>
      </c>
      <c r="AV4" s="65">
        <v>43770</v>
      </c>
      <c r="AW4" s="65">
        <v>43800</v>
      </c>
      <c r="AX4" s="65">
        <v>43831</v>
      </c>
      <c r="AY4" s="65">
        <v>43862</v>
      </c>
      <c r="AZ4" s="65">
        <v>43891</v>
      </c>
      <c r="BA4" s="65">
        <v>43922</v>
      </c>
      <c r="BB4" s="65">
        <v>43952</v>
      </c>
      <c r="BC4" s="65">
        <v>43983</v>
      </c>
      <c r="BD4" s="65">
        <v>44013</v>
      </c>
      <c r="BE4" s="65">
        <v>44044</v>
      </c>
      <c r="BF4" s="65">
        <v>44075</v>
      </c>
      <c r="BG4" s="65">
        <v>44105</v>
      </c>
      <c r="BH4" s="65">
        <v>44136</v>
      </c>
      <c r="BI4" s="65">
        <v>44166</v>
      </c>
      <c r="BJ4" s="65">
        <v>44197</v>
      </c>
      <c r="BK4" s="65">
        <v>44228</v>
      </c>
      <c r="BL4" s="65">
        <v>44256</v>
      </c>
      <c r="BM4" s="65">
        <v>44287</v>
      </c>
      <c r="BN4" s="65">
        <v>44317</v>
      </c>
      <c r="BO4" s="65">
        <v>44348</v>
      </c>
      <c r="BP4" s="65">
        <v>44378</v>
      </c>
      <c r="BQ4" s="65">
        <v>44409</v>
      </c>
      <c r="BR4" s="65">
        <v>44440</v>
      </c>
      <c r="BS4" s="65">
        <v>44470</v>
      </c>
      <c r="BT4" s="65">
        <v>44501</v>
      </c>
      <c r="BU4" s="65">
        <v>44531</v>
      </c>
      <c r="BV4" s="65">
        <v>44562</v>
      </c>
      <c r="BW4" s="65">
        <v>44593</v>
      </c>
      <c r="BX4" s="65">
        <v>44621</v>
      </c>
      <c r="BY4" s="65">
        <v>44652</v>
      </c>
      <c r="BZ4" s="65">
        <v>44682</v>
      </c>
      <c r="CA4" s="65">
        <v>44713</v>
      </c>
    </row>
    <row r="5" spans="1:79" x14ac:dyDescent="0.3">
      <c r="A5" s="19" t="s">
        <v>3</v>
      </c>
    </row>
    <row r="7" spans="1:79" x14ac:dyDescent="0.3">
      <c r="A7" s="20" t="s">
        <v>256</v>
      </c>
    </row>
    <row r="8" spans="1:79" x14ac:dyDescent="0.3">
      <c r="A8" s="12" t="s">
        <v>88</v>
      </c>
      <c r="B8" s="71" t="s">
        <v>22</v>
      </c>
      <c r="C8" s="288" t="e">
        <f>SUM(D8:BY8)</f>
        <v>#REF!</v>
      </c>
      <c r="D8" s="289">
        <f>'Flujo de caja'!D10*(1+Dashboard!$C$14/12)^IF('Flujo de caja inflado'!D$3&lt;=12,0,'Flujo de caja inflado'!D$3-12)</f>
        <v>0</v>
      </c>
      <c r="E8" s="289">
        <f>'Flujo de caja'!E10*(1+Dashboard!$C$14/12)^IF('Flujo de caja inflado'!E$3&lt;=12,0,'Flujo de caja inflado'!E$3-12)</f>
        <v>0</v>
      </c>
      <c r="F8" s="289">
        <f>'Flujo de caja'!F10*(1+Dashboard!$C$14/12)^IF('Flujo de caja inflado'!F$3&lt;=12,0,'Flujo de caja inflado'!F$3-12)</f>
        <v>0</v>
      </c>
      <c r="G8" s="289">
        <f>'Flujo de caja'!G10*(1+Dashboard!$C$14/12)^IF('Flujo de caja inflado'!G$3&lt;=12,0,'Flujo de caja inflado'!G$3-12)</f>
        <v>0</v>
      </c>
      <c r="H8" s="289">
        <f>'Flujo de caja'!H10*(1+Dashboard!$C$14/12)^IF('Flujo de caja inflado'!H$3&lt;=12,0,'Flujo de caja inflado'!H$3-12)</f>
        <v>0</v>
      </c>
      <c r="I8" s="289">
        <f>'Flujo de caja'!I10*(1+Dashboard!$C$14/12)^IF('Flujo de caja inflado'!I$3&lt;=12,0,'Flujo de caja inflado'!I$3-12)</f>
        <v>10038.748650526761</v>
      </c>
      <c r="J8" s="289">
        <f>'Flujo de caja'!J10*(1+Dashboard!$C$14/12)^IF('Flujo de caja inflado'!J$3&lt;=12,0,'Flujo de caja inflado'!J$3-12)</f>
        <v>21067.0304380983</v>
      </c>
      <c r="K8" s="289">
        <f>'Flujo de caja'!K10*(1+Dashboard!$C$14/12)^IF('Flujo de caja inflado'!K$3&lt;=12,0,'Flujo de caja inflado'!K$3-12)</f>
        <v>35143.671368430412</v>
      </c>
      <c r="L8" s="289">
        <f>'Flujo de caja'!L10*(1+Dashboard!$C$14/12)^IF('Flujo de caja inflado'!L$3&lt;=12,0,'Flujo de caja inflado'!L$3-12)</f>
        <v>46171.953156001953</v>
      </c>
      <c r="M8" s="289">
        <f>'Flujo de caja'!M10*(1+Dashboard!$C$14/12)^IF('Flujo de caja inflado'!M$3&lt;=12,0,'Flujo de caja inflado'!M$3-12)</f>
        <v>56210.701806528719</v>
      </c>
      <c r="N8" s="289">
        <f>'Flujo de caja'!N10*(1+Dashboard!$C$14/12)^IF('Flujo de caja inflado'!N$3&lt;=12,0,'Flujo de caja inflado'!N$3-12)</f>
        <v>71276.875873905607</v>
      </c>
      <c r="O8" s="289">
        <f>'Flujo de caja'!O10*(1+Dashboard!$C$14/12)^IF('Flujo de caja inflado'!O$3&lt;=12,0,'Flujo de caja inflado'!O$3-12)</f>
        <v>81315.624524432365</v>
      </c>
      <c r="P8" s="289">
        <f>'Flujo de caja'!P10*(1+Dashboard!$C$14/12)^IF('Flujo de caja inflado'!P$3&lt;=12,0,'Flujo de caja inflado'!P$3-12)</f>
        <v>82579.50818701541</v>
      </c>
      <c r="Q8" s="289">
        <f>'Flujo de caja'!Q10*(1+Dashboard!$C$14/12)^IF('Flujo de caja inflado'!Q$3&lt;=12,0,'Flujo de caja inflado'!Q$3-12)</f>
        <v>85923.488622008255</v>
      </c>
      <c r="R8" s="289">
        <f>'Flujo de caja'!R10*(1+Dashboard!$C$14/12)^IF('Flujo de caja inflado'!R$3&lt;=12,0,'Flujo de caja inflado'!R$3-12)</f>
        <v>83130.955791686501</v>
      </c>
      <c r="S8" s="289">
        <f>'Flujo de caja'!S10*(1+Dashboard!$C$14/12)^IF('Flujo de caja inflado'!S$3&lt;=12,0,'Flujo de caja inflado'!S$3-12)</f>
        <v>82405.265949857945</v>
      </c>
      <c r="T8" s="289">
        <f>'Flujo de caja'!T10*(1+Dashboard!$C$14/12)^IF('Flujo de caja inflado'!T$3&lt;=12,0,'Flujo de caja inflado'!T$3-12)</f>
        <v>87791.726478094046</v>
      </c>
      <c r="U8" s="289">
        <f>'Flujo de caja'!U10*(1+Dashboard!$C$14/12)^IF('Flujo de caja inflado'!U$3&lt;=12,0,'Flujo de caja inflado'!U$3-12)</f>
        <v>82499.702875825038</v>
      </c>
      <c r="V8" s="289">
        <f>'Flujo de caja'!V10*(1+Dashboard!$C$14/12)^IF('Flujo de caja inflado'!V$3&lt;=12,0,'Flujo de caja inflado'!V$3-12)</f>
        <v>83787.556307064733</v>
      </c>
      <c r="W8" s="289">
        <f>'Flujo de caja'!W10*(1+Dashboard!$C$14/12)^IF('Flujo de caja inflado'!W$3&lt;=12,0,'Flujo de caja inflado'!W$3-12)</f>
        <v>86738.560435074745</v>
      </c>
      <c r="X8" s="289">
        <f>'Flujo de caja'!X10*(1+Dashboard!$C$14/12)^IF('Flujo de caja inflado'!X$3&lt;=12,0,'Flujo de caja inflado'!X$3-12)</f>
        <v>83886.650177796488</v>
      </c>
      <c r="Y8" s="289">
        <f>'Flujo de caja'!Y10*(1+Dashboard!$C$14/12)^IF('Flujo de caja inflado'!Y$3&lt;=12,0,'Flujo de caja inflado'!Y$3-12)</f>
        <v>82681.300032992527</v>
      </c>
      <c r="Z8" s="289">
        <f>'Flujo de caja'!Z10*(1+Dashboard!$C$14/12)^IF('Flujo de caja inflado'!Z$3&lt;=12,0,'Flujo de caja inflado'!Z$3-12)</f>
        <v>88171.771959705075</v>
      </c>
      <c r="AA8" s="289">
        <f>'Flujo de caja'!AA10*(1+Dashboard!$C$14/12)^IF('Flujo de caja inflado'!AA$3&lt;=12,0,'Flujo de caja inflado'!AA$3-12)</f>
        <v>83333.194858106581</v>
      </c>
      <c r="AB8" s="289">
        <f>'Flujo de caja'!AB10*(1+Dashboard!$C$14/12)^IF('Flujo de caja inflado'!AB$3&lt;=12,0,'Flujo de caja inflado'!AB$3-12)</f>
        <v>85210.943798933207</v>
      </c>
      <c r="AC8" s="289">
        <f>'Flujo de caja'!AC10*(1+Dashboard!$C$14/12)^IF('Flujo de caja inflado'!AC$3&lt;=12,0,'Flujo de caja inflado'!AC$3-12)</f>
        <v>85595.413980420548</v>
      </c>
      <c r="AD8" s="289">
        <f>'Flujo de caja'!AD10*(1+Dashboard!$C$14/12)^IF('Flujo de caja inflado'!AD$3&lt;=12,0,'Flujo de caja inflado'!AD$3-12)</f>
        <v>85880.732027021979</v>
      </c>
      <c r="AE8" s="289">
        <f>'Flujo de caja'!AE10*(1+Dashboard!$C$14/12)^IF('Flujo de caja inflado'!AE$3&lt;=12,0,'Flujo de caja inflado'!AE$3-12)</f>
        <v>86739.37750332104</v>
      </c>
      <c r="AF8" s="289">
        <f>'Flujo de caja'!AF10*(1+Dashboard!$C$14/12)^IF('Flujo de caja inflado'!AF$3&lt;=12,0,'Flujo de caja inflado'!AF$3-12)</f>
        <v>88075.63595252471</v>
      </c>
      <c r="AG8" s="289">
        <f>'Flujo de caja'!AG10*(1+Dashboard!$C$14/12)^IF('Flujo de caja inflado'!AG$3&lt;=12,0,'Flujo de caja inflado'!AG$3-12)</f>
        <v>87318.603790870984</v>
      </c>
      <c r="AH8" s="289">
        <f>'Flujo de caja'!AH10*(1+Dashboard!$C$14/12)^IF('Flujo de caja inflado'!AH$3&lt;=12,0,'Flujo de caja inflado'!AH$3-12)</f>
        <v>88561.66668329871</v>
      </c>
      <c r="AI8" s="289">
        <f>'Flujo de caja'!AI10*(1+Dashboard!$C$14/12)^IF('Flujo de caja inflado'!AI$3&lt;=12,0,'Flujo de caja inflado'!AI$3-12)</f>
        <v>87799.238833119656</v>
      </c>
      <c r="AJ8" s="289">
        <f>'Flujo de caja'!AJ10*(1+Dashboard!$C$14/12)^IF('Flujo de caja inflado'!AJ$3&lt;=12,0,'Flujo de caja inflado'!AJ$3-12)</f>
        <v>88571.082027618846</v>
      </c>
      <c r="AK8" s="289">
        <f>'Flujo de caja'!AK10*(1+Dashboard!$C$14/12)^IF('Flujo de caja inflado'!AK$3&lt;=12,0,'Flujo de caja inflado'!AK$3-12)</f>
        <v>89450.238685749558</v>
      </c>
      <c r="AL8" s="289">
        <f>'Flujo de caja'!AL10*(1+Dashboard!$C$14/12)^IF('Flujo de caja inflado'!AL$3&lt;=12,0,'Flujo de caja inflado'!AL$3-12)</f>
        <v>88094.294997470221</v>
      </c>
      <c r="AM8" s="289">
        <f>'Flujo de caja'!AM10*(1+Dashboard!$C$14/12)^IF('Flujo de caja inflado'!AM$3&lt;=12,0,'Flujo de caja inflado'!AM$3-12)</f>
        <v>88387.942647461794</v>
      </c>
      <c r="AN8" s="289">
        <f>'Flujo de caja'!AN10*(1+Dashboard!$C$14/12)^IF('Flujo de caja inflado'!AN$3&lt;=12,0,'Flujo de caja inflado'!AN$3-12)</f>
        <v>85959.532752178755</v>
      </c>
      <c r="AO8" s="289">
        <f>'Flujo de caja'!AO10*(1+Dashboard!$C$14/12)^IF('Flujo de caja inflado'!AO$3&lt;=12,0,'Flujo de caja inflado'!AO$3-12)</f>
        <v>85758.845725324907</v>
      </c>
      <c r="AP8" s="289">
        <f>'Flujo de caja'!AP10*(1+Dashboard!$C$14/12)^IF('Flujo de caja inflado'!AP$3&lt;=12,0,'Flujo de caja inflado'!AP$3-12)</f>
        <v>86533.551409779422</v>
      </c>
      <c r="AQ8" s="289">
        <f>'Flujo de caja'!AQ10*(1+Dashboard!$C$14/12)^IF('Flujo de caja inflado'!AQ$3&lt;=12,0,'Flujo de caja inflado'!AQ$3-12)</f>
        <v>85245.356032001087</v>
      </c>
      <c r="AR8" s="289">
        <f>'Flujo de caja'!AR10*(1+Dashboard!$C$14/12)^IF('Flujo de caja inflado'!AR$3&lt;=12,0,'Flujo de caja inflado'!AR$3-12)</f>
        <v>82066.725968566039</v>
      </c>
      <c r="AS8" s="289">
        <f>'Flujo de caja'!AS10*(1+Dashboard!$C$14/12)^IF('Flujo de caja inflado'!AS$3&lt;=12,0,'Flujo de caja inflado'!AS$3-12)</f>
        <v>86308.353183061612</v>
      </c>
      <c r="AT8" s="289">
        <f>'Flujo de caja'!AT10*(1+Dashboard!$C$14/12)^IF('Flujo de caja inflado'!AT$3&lt;=12,0,'Flujo de caja inflado'!AT$3-12)</f>
        <v>82721.028598506018</v>
      </c>
      <c r="AU8" s="289">
        <f>'Flujo de caja'!AU10*(1+Dashboard!$C$14/12)^IF('Flujo de caja inflado'!AU$3&lt;=12,0,'Flujo de caja inflado'!AU$3-12)</f>
        <v>70125.601326257907</v>
      </c>
      <c r="AV8" s="289">
        <f>'Flujo de caja'!AV10*(1+Dashboard!$C$14/12)^IF('Flujo de caja inflado'!AV$3&lt;=12,0,'Flujo de caja inflado'!AV$3-12)</f>
        <v>58549.677515648858</v>
      </c>
      <c r="AW8" s="289">
        <f>'Flujo de caja'!AW10*(1+Dashboard!$C$14/12)^IF('Flujo de caja inflado'!AW$3&lt;=12,0,'Flujo de caja inflado'!AW$3-12)</f>
        <v>46895.801706287675</v>
      </c>
      <c r="AX8" s="289">
        <f>'Flujo de caja'!AX10*(1+Dashboard!$C$14/12)^IF('Flujo de caja inflado'!AX$3&lt;=12,0,'Flujo de caja inflado'!AX$3-12)</f>
        <v>35665.614617250838</v>
      </c>
      <c r="AY8" s="289">
        <f>'Flujo de caja'!AY10*(1+Dashboard!$C$14/12)^IF('Flujo de caja inflado'!AY$3&lt;=12,0,'Flujo de caja inflado'!AY$3-12)</f>
        <v>23352.628115920787</v>
      </c>
      <c r="AZ8" s="289">
        <f>'Flujo de caja'!AZ10*(1+Dashboard!$C$14/12)^IF('Flujo de caja inflado'!AZ$3&lt;=12,0,'Flujo de caja inflado'!AZ$3-12)</f>
        <v>8014.759030835874</v>
      </c>
      <c r="BA8" s="289">
        <f>'Flujo de caja'!BA10*(1+Dashboard!$C$14/12)^IF('Flujo de caja inflado'!BA$3&lt;=12,0,'Flujo de caja inflado'!BA$3-12)</f>
        <v>0</v>
      </c>
      <c r="BB8" s="289">
        <f>'Flujo de caja'!BB10*(1+Dashboard!$C$14/12)^IF('Flujo de caja inflado'!BB$3&lt;=12,0,'Flujo de caja inflado'!BB$3-12)</f>
        <v>0</v>
      </c>
      <c r="BC8" s="289">
        <f>'Flujo de caja'!BC10*(1+Dashboard!$C$14/12)^IF('Flujo de caja inflado'!BC$3&lt;=12,0,'Flujo de caja inflado'!BC$3-12)</f>
        <v>0</v>
      </c>
      <c r="BD8" s="289">
        <f>'Flujo de caja'!BD10*(1+Dashboard!$C$14/12)^IF('Flujo de caja inflado'!BD$3&lt;=12,0,'Flujo de caja inflado'!BD$3-12)</f>
        <v>0</v>
      </c>
      <c r="BE8" s="289">
        <f>'Flujo de caja'!BE10*(1+Dashboard!$C$14/12)^IF('Flujo de caja inflado'!BE$3&lt;=12,0,'Flujo de caja inflado'!BE$3-12)</f>
        <v>0</v>
      </c>
      <c r="BF8" s="289">
        <f>'Flujo de caja'!BF10*(1+Dashboard!$C$14/12)^IF('Flujo de caja inflado'!BF$3&lt;=12,0,'Flujo de caja inflado'!BF$3-12)</f>
        <v>0</v>
      </c>
      <c r="BG8" s="289">
        <f>'Flujo de caja'!BG10*(1+Dashboard!$C$14/12)^IF('Flujo de caja inflado'!BG$3&lt;=12,0,'Flujo de caja inflado'!BG$3-12)</f>
        <v>0</v>
      </c>
      <c r="BH8" s="289">
        <f>'Flujo de caja'!BH10*(1+Dashboard!$C$14/12)^IF('Flujo de caja inflado'!BH$3&lt;=12,0,'Flujo de caja inflado'!BH$3-12)</f>
        <v>0</v>
      </c>
      <c r="BI8" s="289">
        <f>'Flujo de caja'!BI10*(1+Dashboard!$C$14/12)^IF('Flujo de caja inflado'!BI$3&lt;=12,0,'Flujo de caja inflado'!BI$3-12)</f>
        <v>0</v>
      </c>
      <c r="BJ8" s="289">
        <f>'Flujo de caja'!BJ10*(1+Dashboard!$C$14/12)^IF('Flujo de caja inflado'!BJ$3&lt;=12,0,'Flujo de caja inflado'!BJ$3-12)</f>
        <v>0</v>
      </c>
      <c r="BK8" s="289">
        <f>'Flujo de caja'!BK10*(1+Dashboard!$C$14/12)^IF('Flujo de caja inflado'!BK$3&lt;=12,0,'Flujo de caja inflado'!BK$3-12)</f>
        <v>0</v>
      </c>
      <c r="BL8" s="289">
        <f>'Flujo de caja'!BL10*(1+Dashboard!$C$14/12)^IF('Flujo de caja inflado'!BL$3&lt;=12,0,'Flujo de caja inflado'!BL$3-12)</f>
        <v>0</v>
      </c>
      <c r="BM8" s="289">
        <f>'Flujo de caja'!BM10*(1+Dashboard!$C$14/12)^IF('Flujo de caja inflado'!BM$3&lt;=12,0,'Flujo de caja inflado'!BM$3-12)</f>
        <v>0</v>
      </c>
      <c r="BN8" s="289">
        <f>'Flujo de caja'!BN10*(1+Dashboard!$C$14/12)^IF('Flujo de caja inflado'!BN$3&lt;=12,0,'Flujo de caja inflado'!BN$3-12)</f>
        <v>0</v>
      </c>
      <c r="BO8" s="289">
        <f>'Flujo de caja'!BO10*(1+Dashboard!$C$14/12)^IF('Flujo de caja inflado'!BO$3&lt;=12,0,'Flujo de caja inflado'!BO$3-12)</f>
        <v>0</v>
      </c>
      <c r="BP8" s="289">
        <f>'Flujo de caja'!BP10*(1+Dashboard!$C$14/12)^IF('Flujo de caja inflado'!BP$3&lt;=12,0,'Flujo de caja inflado'!BP$3-12)</f>
        <v>0</v>
      </c>
      <c r="BQ8" s="289">
        <f>'Flujo de caja'!BQ10*(1+Dashboard!$C$14/12)^IF('Flujo de caja inflado'!BQ$3&lt;=12,0,'Flujo de caja inflado'!BQ$3-12)</f>
        <v>0</v>
      </c>
      <c r="BR8" s="289">
        <f>'Flujo de caja'!BR10*(1+Dashboard!$C$14/12)^IF('Flujo de caja inflado'!BR$3&lt;=12,0,'Flujo de caja inflado'!BR$3-12)</f>
        <v>0</v>
      </c>
      <c r="BS8" s="289" t="e">
        <f>'Flujo de caja'!#REF!*(1+Dashboard!$C$14/12)^IF('Flujo de caja inflado'!BS$3&lt;=12,0,'Flujo de caja inflado'!BS$3-12)</f>
        <v>#REF!</v>
      </c>
      <c r="BT8" s="289" t="e">
        <f>'Flujo de caja'!#REF!*(1+Dashboard!$C$14/12)^IF('Flujo de caja inflado'!BT$3&lt;=12,0,'Flujo de caja inflado'!BT$3-12)</f>
        <v>#REF!</v>
      </c>
      <c r="BU8" s="289" t="e">
        <f>'Flujo de caja'!#REF!*(1+Dashboard!$C$14/12)^IF('Flujo de caja inflado'!BU$3&lt;=12,0,'Flujo de caja inflado'!BU$3-12)</f>
        <v>#REF!</v>
      </c>
      <c r="BV8" s="289" t="e">
        <f>'Flujo de caja'!#REF!*(1+Dashboard!$C$14/12)^IF('Flujo de caja inflado'!BV$3&lt;=12,0,'Flujo de caja inflado'!BV$3-12)</f>
        <v>#REF!</v>
      </c>
      <c r="BW8" s="289" t="e">
        <f>'Flujo de caja'!#REF!*(1+Dashboard!$C$14/12)^IF('Flujo de caja inflado'!BW$3&lt;=12,0,'Flujo de caja inflado'!BW$3-12)</f>
        <v>#REF!</v>
      </c>
      <c r="BX8" s="289" t="e">
        <f>'Flujo de caja'!#REF!*(1+Dashboard!$C$14/12)^IF('Flujo de caja inflado'!BX$3&lt;=12,0,'Flujo de caja inflado'!BX$3-12)</f>
        <v>#REF!</v>
      </c>
      <c r="BY8" s="289" t="e">
        <f>'Flujo de caja'!#REF!*(1+Dashboard!$C$14/12)^IF('Flujo de caja inflado'!BY$3&lt;=12,0,'Flujo de caja inflado'!BY$3-12)</f>
        <v>#REF!</v>
      </c>
    </row>
    <row r="9" spans="1:79" x14ac:dyDescent="0.3">
      <c r="A9" s="21" t="s">
        <v>257</v>
      </c>
      <c r="B9" s="71" t="s">
        <v>22</v>
      </c>
      <c r="C9" s="290" t="e">
        <f>SUM(D9:BY9)</f>
        <v>#REF!</v>
      </c>
      <c r="D9" s="289">
        <f>D8</f>
        <v>0</v>
      </c>
      <c r="E9" s="289">
        <f t="shared" ref="E9:BP9" si="0">E8</f>
        <v>0</v>
      </c>
      <c r="F9" s="289">
        <f t="shared" si="0"/>
        <v>0</v>
      </c>
      <c r="G9" s="289">
        <f t="shared" si="0"/>
        <v>0</v>
      </c>
      <c r="H9" s="289">
        <f t="shared" si="0"/>
        <v>0</v>
      </c>
      <c r="I9" s="289">
        <f t="shared" si="0"/>
        <v>10038.748650526761</v>
      </c>
      <c r="J9" s="289">
        <f t="shared" si="0"/>
        <v>21067.0304380983</v>
      </c>
      <c r="K9" s="289">
        <f t="shared" si="0"/>
        <v>35143.671368430412</v>
      </c>
      <c r="L9" s="289">
        <f t="shared" si="0"/>
        <v>46171.953156001953</v>
      </c>
      <c r="M9" s="289">
        <f t="shared" si="0"/>
        <v>56210.701806528719</v>
      </c>
      <c r="N9" s="289">
        <f t="shared" si="0"/>
        <v>71276.875873905607</v>
      </c>
      <c r="O9" s="289">
        <f t="shared" si="0"/>
        <v>81315.624524432365</v>
      </c>
      <c r="P9" s="289">
        <f t="shared" si="0"/>
        <v>82579.50818701541</v>
      </c>
      <c r="Q9" s="289">
        <f t="shared" si="0"/>
        <v>85923.488622008255</v>
      </c>
      <c r="R9" s="289">
        <f t="shared" si="0"/>
        <v>83130.955791686501</v>
      </c>
      <c r="S9" s="289">
        <f t="shared" si="0"/>
        <v>82405.265949857945</v>
      </c>
      <c r="T9" s="289">
        <f t="shared" si="0"/>
        <v>87791.726478094046</v>
      </c>
      <c r="U9" s="289">
        <f t="shared" si="0"/>
        <v>82499.702875825038</v>
      </c>
      <c r="V9" s="289">
        <f t="shared" si="0"/>
        <v>83787.556307064733</v>
      </c>
      <c r="W9" s="289">
        <f t="shared" si="0"/>
        <v>86738.560435074745</v>
      </c>
      <c r="X9" s="289">
        <f t="shared" si="0"/>
        <v>83886.650177796488</v>
      </c>
      <c r="Y9" s="289">
        <f t="shared" si="0"/>
        <v>82681.300032992527</v>
      </c>
      <c r="Z9" s="289">
        <f t="shared" si="0"/>
        <v>88171.771959705075</v>
      </c>
      <c r="AA9" s="289">
        <f t="shared" si="0"/>
        <v>83333.194858106581</v>
      </c>
      <c r="AB9" s="289">
        <f t="shared" si="0"/>
        <v>85210.943798933207</v>
      </c>
      <c r="AC9" s="289">
        <f t="shared" si="0"/>
        <v>85595.413980420548</v>
      </c>
      <c r="AD9" s="289">
        <f t="shared" si="0"/>
        <v>85880.732027021979</v>
      </c>
      <c r="AE9" s="289">
        <f t="shared" si="0"/>
        <v>86739.37750332104</v>
      </c>
      <c r="AF9" s="289">
        <f t="shared" si="0"/>
        <v>88075.63595252471</v>
      </c>
      <c r="AG9" s="289">
        <f t="shared" si="0"/>
        <v>87318.603790870984</v>
      </c>
      <c r="AH9" s="289">
        <f t="shared" si="0"/>
        <v>88561.66668329871</v>
      </c>
      <c r="AI9" s="289">
        <f t="shared" si="0"/>
        <v>87799.238833119656</v>
      </c>
      <c r="AJ9" s="289">
        <f t="shared" si="0"/>
        <v>88571.082027618846</v>
      </c>
      <c r="AK9" s="289">
        <f t="shared" si="0"/>
        <v>89450.238685749558</v>
      </c>
      <c r="AL9" s="289">
        <f t="shared" si="0"/>
        <v>88094.294997470221</v>
      </c>
      <c r="AM9" s="289">
        <f t="shared" si="0"/>
        <v>88387.942647461794</v>
      </c>
      <c r="AN9" s="289">
        <f t="shared" si="0"/>
        <v>85959.532752178755</v>
      </c>
      <c r="AO9" s="289">
        <f t="shared" si="0"/>
        <v>85758.845725324907</v>
      </c>
      <c r="AP9" s="289">
        <f t="shared" si="0"/>
        <v>86533.551409779422</v>
      </c>
      <c r="AQ9" s="289">
        <f t="shared" si="0"/>
        <v>85245.356032001087</v>
      </c>
      <c r="AR9" s="289">
        <f t="shared" si="0"/>
        <v>82066.725968566039</v>
      </c>
      <c r="AS9" s="289">
        <f t="shared" si="0"/>
        <v>86308.353183061612</v>
      </c>
      <c r="AT9" s="289">
        <f t="shared" si="0"/>
        <v>82721.028598506018</v>
      </c>
      <c r="AU9" s="289">
        <f t="shared" si="0"/>
        <v>70125.601326257907</v>
      </c>
      <c r="AV9" s="289">
        <f t="shared" si="0"/>
        <v>58549.677515648858</v>
      </c>
      <c r="AW9" s="289">
        <f t="shared" si="0"/>
        <v>46895.801706287675</v>
      </c>
      <c r="AX9" s="289">
        <f t="shared" si="0"/>
        <v>35665.614617250838</v>
      </c>
      <c r="AY9" s="289">
        <f t="shared" si="0"/>
        <v>23352.628115920787</v>
      </c>
      <c r="AZ9" s="289">
        <f t="shared" si="0"/>
        <v>8014.759030835874</v>
      </c>
      <c r="BA9" s="289">
        <f t="shared" si="0"/>
        <v>0</v>
      </c>
      <c r="BB9" s="289">
        <f t="shared" si="0"/>
        <v>0</v>
      </c>
      <c r="BC9" s="289">
        <f t="shared" si="0"/>
        <v>0</v>
      </c>
      <c r="BD9" s="289">
        <f t="shared" si="0"/>
        <v>0</v>
      </c>
      <c r="BE9" s="289">
        <f t="shared" si="0"/>
        <v>0</v>
      </c>
      <c r="BF9" s="289">
        <f t="shared" si="0"/>
        <v>0</v>
      </c>
      <c r="BG9" s="289">
        <f t="shared" si="0"/>
        <v>0</v>
      </c>
      <c r="BH9" s="289">
        <f t="shared" si="0"/>
        <v>0</v>
      </c>
      <c r="BI9" s="289">
        <f t="shared" si="0"/>
        <v>0</v>
      </c>
      <c r="BJ9" s="289">
        <f t="shared" si="0"/>
        <v>0</v>
      </c>
      <c r="BK9" s="289">
        <f t="shared" si="0"/>
        <v>0</v>
      </c>
      <c r="BL9" s="289">
        <f t="shared" si="0"/>
        <v>0</v>
      </c>
      <c r="BM9" s="289">
        <f t="shared" si="0"/>
        <v>0</v>
      </c>
      <c r="BN9" s="289">
        <f t="shared" si="0"/>
        <v>0</v>
      </c>
      <c r="BO9" s="289">
        <f t="shared" si="0"/>
        <v>0</v>
      </c>
      <c r="BP9" s="289">
        <f t="shared" si="0"/>
        <v>0</v>
      </c>
      <c r="BQ9" s="289">
        <f t="shared" ref="BQ9:BY9" si="1">BQ8</f>
        <v>0</v>
      </c>
      <c r="BR9" s="289">
        <f t="shared" si="1"/>
        <v>0</v>
      </c>
      <c r="BS9" s="289" t="e">
        <f t="shared" si="1"/>
        <v>#REF!</v>
      </c>
      <c r="BT9" s="289" t="e">
        <f t="shared" si="1"/>
        <v>#REF!</v>
      </c>
      <c r="BU9" s="289" t="e">
        <f t="shared" si="1"/>
        <v>#REF!</v>
      </c>
      <c r="BV9" s="289" t="e">
        <f t="shared" si="1"/>
        <v>#REF!</v>
      </c>
      <c r="BW9" s="289" t="e">
        <f t="shared" si="1"/>
        <v>#REF!</v>
      </c>
      <c r="BX9" s="289" t="e">
        <f t="shared" si="1"/>
        <v>#REF!</v>
      </c>
      <c r="BY9" s="289" t="e">
        <f t="shared" si="1"/>
        <v>#REF!</v>
      </c>
    </row>
    <row r="11" spans="1:79" x14ac:dyDescent="0.3">
      <c r="A11" s="20" t="s">
        <v>14</v>
      </c>
      <c r="B11" s="6"/>
      <c r="C11" s="68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</row>
    <row r="12" spans="1:79" x14ac:dyDescent="0.3">
      <c r="A12" s="12" t="s">
        <v>88</v>
      </c>
      <c r="B12" s="71" t="s">
        <v>22</v>
      </c>
      <c r="C12" s="72">
        <f>SUM(D12:BY12)</f>
        <v>12519825.201864602</v>
      </c>
      <c r="D12" s="289">
        <f>'Flujo de caja'!D15*(1+Dashboard!$C$14/12)^IF('Flujo de caja inflado'!D$3&lt;=12,0,'Flujo de caja inflado'!D$3-12)</f>
        <v>0</v>
      </c>
      <c r="E12" s="289">
        <f>'[1]Flujo de caja'!E12*(1+[1]Dashboard!$C$14/12)^IF('Flujo de caja inflado'!E$3&lt;=12,0,'Flujo de caja inflado'!E$3-12)</f>
        <v>0</v>
      </c>
      <c r="F12" s="289">
        <f>'[1]Flujo de caja'!F12*(1+[1]Dashboard!$C$14/12)^IF('Flujo de caja inflado'!F$3&lt;=12,0,'Flujo de caja inflado'!F$3-12)</f>
        <v>0</v>
      </c>
      <c r="G12" s="289">
        <f>'[1]Flujo de caja'!G12*(1+[1]Dashboard!$C$14/12)^IF('Flujo de caja inflado'!G$3&lt;=12,0,'Flujo de caja inflado'!G$3-12)</f>
        <v>0</v>
      </c>
      <c r="H12" s="289">
        <f>'[1]Flujo de caja'!H12*(1+[1]Dashboard!$C$14/12)^IF('Flujo de caja inflado'!H$3&lt;=12,0,'Flujo de caja inflado'!H$3-12)</f>
        <v>0</v>
      </c>
      <c r="I12" s="289">
        <f>'[1]Flujo de caja'!I12*(1+[1]Dashboard!$C$14/12)^IF('Flujo de caja inflado'!I$3&lt;=12,0,'Flujo de caja inflado'!I$3-12)</f>
        <v>0</v>
      </c>
      <c r="J12" s="289">
        <f>'[1]Flujo de caja'!J12*(1+[1]Dashboard!$C$14/12)^IF('Flujo de caja inflado'!J$3&lt;=12,0,'Flujo de caja inflado'!J$3-12)</f>
        <v>0</v>
      </c>
      <c r="K12" s="289">
        <f>'[1]Flujo de caja'!K12*(1+[1]Dashboard!$C$14/12)^IF('Flujo de caja inflado'!K$3&lt;=12,0,'Flujo de caja inflado'!K$3-12)</f>
        <v>0</v>
      </c>
      <c r="L12" s="289">
        <f>'[1]Flujo de caja'!L12*(1+[1]Dashboard!$C$14/12)^IF('Flujo de caja inflado'!L$3&lt;=12,0,'Flujo de caja inflado'!L$3-12)</f>
        <v>0</v>
      </c>
      <c r="M12" s="289">
        <f>'[1]Flujo de caja'!M12*(1+[1]Dashboard!$C$14/12)^IF('Flujo de caja inflado'!M$3&lt;=12,0,'Flujo de caja inflado'!M$3-12)</f>
        <v>0</v>
      </c>
      <c r="N12" s="289">
        <f>'[1]Flujo de caja'!N12*(1+[1]Dashboard!$C$14/12)^IF('Flujo de caja inflado'!N$3&lt;=12,0,'Flujo de caja inflado'!N$3-12)</f>
        <v>0</v>
      </c>
      <c r="O12" s="289">
        <f>'[1]Flujo de caja'!O12*(1+[1]Dashboard!$C$14/12)^IF('Flujo de caja inflado'!O$3&lt;=12,0,'Flujo de caja inflado'!O$3-12)</f>
        <v>0</v>
      </c>
      <c r="P12" s="289">
        <f>'[1]Flujo de caja'!P12*(1+[1]Dashboard!$C$14/12)^IF('Flujo de caja inflado'!P$3&lt;=12,0,'Flujo de caja inflado'!P$3-12)</f>
        <v>0</v>
      </c>
      <c r="Q12" s="289">
        <f>'[1]Flujo de caja'!Q12*(1+[1]Dashboard!$C$14/12)^IF('Flujo de caja inflado'!Q$3&lt;=12,0,'Flujo de caja inflado'!Q$3-12)</f>
        <v>0</v>
      </c>
      <c r="R12" s="289">
        <f>'[1]Flujo de caja'!R12*(1+[1]Dashboard!$C$14/12)^IF('Flujo de caja inflado'!R$3&lt;=12,0,'Flujo de caja inflado'!R$3-12)</f>
        <v>0</v>
      </c>
      <c r="S12" s="289">
        <f>'[1]Flujo de caja'!S12*(1+[1]Dashboard!$C$14/12)^IF('Flujo de caja inflado'!S$3&lt;=12,0,'Flujo de caja inflado'!S$3-12)</f>
        <v>0</v>
      </c>
      <c r="T12" s="289">
        <f>'[1]Flujo de caja'!T12*(1+[1]Dashboard!$C$14/12)^IF('Flujo de caja inflado'!T$3&lt;=12,0,'Flujo de caja inflado'!T$3-12)</f>
        <v>0</v>
      </c>
      <c r="U12" s="289">
        <f>'[1]Flujo de caja'!U12*(1+[1]Dashboard!$C$14/12)^IF('Flujo de caja inflado'!U$3&lt;=12,0,'Flujo de caja inflado'!U$3-12)</f>
        <v>0</v>
      </c>
      <c r="V12" s="289">
        <f>'[1]Flujo de caja'!V12*(1+[1]Dashboard!$C$14/12)^IF('Flujo de caja inflado'!V$3&lt;=12,0,'Flujo de caja inflado'!V$3-12)</f>
        <v>0</v>
      </c>
      <c r="W12" s="289">
        <f>'[1]Flujo de caja'!W12*(1+[1]Dashboard!$C$14/12)^IF('Flujo de caja inflado'!W$3&lt;=12,0,'Flujo de caja inflado'!W$3-12)</f>
        <v>0</v>
      </c>
      <c r="X12" s="289">
        <f>'[1]Flujo de caja'!X12*(1+[1]Dashboard!$C$14/12)^IF('Flujo de caja inflado'!X$3&lt;=12,0,'Flujo de caja inflado'!X$3-12)</f>
        <v>0</v>
      </c>
      <c r="Y12" s="289">
        <f>'[1]Flujo de caja'!Y12*(1+[1]Dashboard!$C$14/12)^IF('Flujo de caja inflado'!Y$3&lt;=12,0,'Flujo de caja inflado'!Y$3-12)</f>
        <v>0</v>
      </c>
      <c r="Z12" s="289">
        <f>'[1]Flujo de caja'!Z12*(1+[1]Dashboard!$C$14/12)^IF('Flujo de caja inflado'!Z$3&lt;=12,0,'Flujo de caja inflado'!Z$3-12)</f>
        <v>0</v>
      </c>
      <c r="AA12" s="289">
        <f>'[1]Flujo de caja'!AA12*(1+[1]Dashboard!$C$14/12)^IF('Flujo de caja inflado'!AA$3&lt;=12,0,'Flujo de caja inflado'!AA$3-12)</f>
        <v>220836.03829721204</v>
      </c>
      <c r="AB12" s="289">
        <f>'[1]Flujo de caja'!AB12*(1+[1]Dashboard!$C$14/12)^IF('Flujo de caja inflado'!AB$3&lt;=12,0,'Flujo de caja inflado'!AB$3-12)</f>
        <v>221756.18845678374</v>
      </c>
      <c r="AC12" s="289">
        <f>'[1]Flujo de caja'!AC12*(1+[1]Dashboard!$C$14/12)^IF('Flujo de caja inflado'!AC$3&lt;=12,0,'Flujo de caja inflado'!AC$3-12)</f>
        <v>222680.17257535367</v>
      </c>
      <c r="AD12" s="289">
        <f>'[1]Flujo de caja'!AD12*(1+[1]Dashboard!$C$14/12)^IF('Flujo de caja inflado'!AD$3&lt;=12,0,'Flujo de caja inflado'!AD$3-12)</f>
        <v>223608.00662775108</v>
      </c>
      <c r="AE12" s="289">
        <f>'[1]Flujo de caja'!AE12*(1+[1]Dashboard!$C$14/12)^IF('Flujo de caja inflado'!AE$3&lt;=12,0,'Flujo de caja inflado'!AE$3-12)</f>
        <v>224539.70665536664</v>
      </c>
      <c r="AF12" s="289">
        <f>'[1]Flujo de caja'!AF12*(1+[1]Dashboard!$C$14/12)^IF('Flujo de caja inflado'!AF$3&lt;=12,0,'Flujo de caja inflado'!AF$3-12)</f>
        <v>225475.28876643069</v>
      </c>
      <c r="AG12" s="289">
        <f>'[1]Flujo de caja'!AG12*(1+[1]Dashboard!$C$14/12)^IF('Flujo de caja inflado'!AG$3&lt;=12,0,'Flujo de caja inflado'!AG$3-12)</f>
        <v>226414.76913629079</v>
      </c>
      <c r="AH12" s="289">
        <f>'[1]Flujo de caja'!AH12*(1+[1]Dashboard!$C$14/12)^IF('Flujo de caja inflado'!AH$3&lt;=12,0,'Flujo de caja inflado'!AH$3-12)</f>
        <v>227358.16400769204</v>
      </c>
      <c r="AI12" s="289">
        <f>'[1]Flujo de caja'!AI12*(1+[1]Dashboard!$C$14/12)^IF('Flujo de caja inflado'!AI$3&lt;=12,0,'Flujo de caja inflado'!AI$3-12)</f>
        <v>228305.48969105742</v>
      </c>
      <c r="AJ12" s="289">
        <f>'[1]Flujo de caja'!AJ12*(1+[1]Dashboard!$C$14/12)^IF('Flujo de caja inflado'!AJ$3&lt;=12,0,'Flujo de caja inflado'!AJ$3-12)</f>
        <v>229256.76256477015</v>
      </c>
      <c r="AK12" s="289">
        <f>'[1]Flujo de caja'!AK12*(1+[1]Dashboard!$C$14/12)^IF('Flujo de caja inflado'!AK$3&lt;=12,0,'Flujo de caja inflado'!AK$3-12)</f>
        <v>230211.99907545667</v>
      </c>
      <c r="AL12" s="289">
        <f>'[1]Flujo de caja'!AL12*(1+[1]Dashboard!$C$14/12)^IF('Flujo de caja inflado'!AL$3&lt;=12,0,'Flujo de caja inflado'!AL$3-12)</f>
        <v>231171.21573827116</v>
      </c>
      <c r="AM12" s="289">
        <f>'[1]Flujo de caja'!AM12*(1+[1]Dashboard!$C$14/12)^IF('Flujo de caja inflado'!AM$3&lt;=12,0,'Flujo de caja inflado'!AM$3-12)</f>
        <v>232134.42913718059</v>
      </c>
      <c r="AN12" s="289">
        <f>'[1]Flujo de caja'!AN12*(1+[1]Dashboard!$C$14/12)^IF('Flujo de caja inflado'!AN$3&lt;=12,0,'Flujo de caja inflado'!AN$3-12)</f>
        <v>233101.65592525213</v>
      </c>
      <c r="AO12" s="289">
        <f>'[1]Flujo de caja'!AO12*(1+[1]Dashboard!$C$14/12)^IF('Flujo de caja inflado'!AO$3&lt;=12,0,'Flujo de caja inflado'!AO$3-12)</f>
        <v>234072.91282494075</v>
      </c>
      <c r="AP12" s="289">
        <f>'[1]Flujo de caja'!AP12*(1+[1]Dashboard!$C$14/12)^IF('Flujo de caja inflado'!AP$3&lt;=12,0,'Flujo de caja inflado'!AP$3-12)</f>
        <v>235048.21662837797</v>
      </c>
      <c r="AQ12" s="289">
        <f>'[1]Flujo de caja'!AQ12*(1+[1]Dashboard!$C$14/12)^IF('Flujo de caja inflado'!AQ$3&lt;=12,0,'Flujo de caja inflado'!AQ$3-12)</f>
        <v>236027.58419766289</v>
      </c>
      <c r="AR12" s="289">
        <f>'[1]Flujo de caja'!AR12*(1+[1]Dashboard!$C$14/12)^IF('Flujo de caja inflado'!AR$3&lt;=12,0,'Flujo de caja inflado'!AR$3-12)</f>
        <v>237011.03246515311</v>
      </c>
      <c r="AS12" s="289">
        <f>'[1]Flujo de caja'!AS12*(1+[1]Dashboard!$C$14/12)^IF('Flujo de caja inflado'!AS$3&lt;=12,0,'Flujo de caja inflado'!AS$3-12)</f>
        <v>237998.57843375791</v>
      </c>
      <c r="AT12" s="289">
        <f>'[1]Flujo de caja'!AT12*(1+[1]Dashboard!$C$14/12)^IF('Flujo de caja inflado'!AT$3&lt;=12,0,'Flujo de caja inflado'!AT$3-12)</f>
        <v>238990.23917723203</v>
      </c>
      <c r="AU12" s="289">
        <f>'[1]Flujo de caja'!AU12*(1+[1]Dashboard!$C$14/12)^IF('Flujo de caja inflado'!AU$3&lt;=12,0,'Flujo de caja inflado'!AU$3-12)</f>
        <v>239986.03184047042</v>
      </c>
      <c r="AV12" s="289">
        <f>'[1]Flujo de caja'!AV12*(1+[1]Dashboard!$C$14/12)^IF('Flujo de caja inflado'!AV$3&lt;=12,0,'Flujo de caja inflado'!AV$3-12)</f>
        <v>240985.97363980574</v>
      </c>
      <c r="AW12" s="289">
        <f>'[1]Flujo de caja'!AW12*(1+[1]Dashboard!$C$14/12)^IF('Flujo de caja inflado'!AW$3&lt;=12,0,'Flujo de caja inflado'!AW$3-12)</f>
        <v>241990.08186330492</v>
      </c>
      <c r="AX12" s="289">
        <f>'[1]Flujo de caja'!AX12*(1+[1]Dashboard!$C$14/12)^IF('Flujo de caja inflado'!AX$3&lt;=12,0,'Flujo de caja inflado'!AX$3-12)</f>
        <v>242998.37387106873</v>
      </c>
      <c r="AY12" s="289">
        <f>'[1]Flujo de caja'!AY12*(1+[1]Dashboard!$C$14/12)^IF('Flujo de caja inflado'!AY$3&lt;=12,0,'Flujo de caja inflado'!AY$3-12)</f>
        <v>244010.86709553146</v>
      </c>
      <c r="AZ12" s="289">
        <f>'[1]Flujo de caja'!AZ12*(1+[1]Dashboard!$C$14/12)^IF('Flujo de caja inflado'!AZ$3&lt;=12,0,'Flujo de caja inflado'!AZ$3-12)</f>
        <v>245027.57904176283</v>
      </c>
      <c r="BA12" s="289">
        <f>'[1]Flujo de caja'!BA12*(1+[1]Dashboard!$C$14/12)^IF('Flujo de caja inflado'!BA$3&lt;=12,0,'Flujo de caja inflado'!BA$3-12)</f>
        <v>246048.52728777021</v>
      </c>
      <c r="BB12" s="289">
        <f>'[1]Flujo de caja'!BB12*(1+[1]Dashboard!$C$14/12)^IF('Flujo de caja inflado'!BB$3&lt;=12,0,'Flujo de caja inflado'!BB$3-12)</f>
        <v>247073.72948480261</v>
      </c>
      <c r="BC12" s="289">
        <f>'[1]Flujo de caja'!BC12*(1+[1]Dashboard!$C$14/12)^IF('Flujo de caja inflado'!BC$3&lt;=12,0,'Flujo de caja inflado'!BC$3-12)</f>
        <v>248103.20335765593</v>
      </c>
      <c r="BD12" s="289">
        <f>'[1]Flujo de caja'!BD12*(1+[1]Dashboard!$C$14/12)^IF('Flujo de caja inflado'!BD$3&lt;=12,0,'Flujo de caja inflado'!BD$3-12)</f>
        <v>249136.96670497948</v>
      </c>
      <c r="BE12" s="289">
        <f>'[1]Flujo de caja'!BE12*(1+[1]Dashboard!$C$14/12)^IF('Flujo de caja inflado'!BE$3&lt;=12,0,'Flujo de caja inflado'!BE$3-12)</f>
        <v>250175.03739958364</v>
      </c>
      <c r="BF12" s="289">
        <f>'[1]Flujo de caja'!BF12*(1+[1]Dashboard!$C$14/12)^IF('Flujo de caja inflado'!BF$3&lt;=12,0,'Flujo de caja inflado'!BF$3-12)</f>
        <v>251217.43338874853</v>
      </c>
      <c r="BG12" s="289">
        <f>'[1]Flujo de caja'!BG12*(1+[1]Dashboard!$C$14/12)^IF('Flujo de caja inflado'!BG$3&lt;=12,0,'Flujo de caja inflado'!BG$3-12)</f>
        <v>252264.17269453499</v>
      </c>
      <c r="BH12" s="289">
        <f>'[1]Flujo de caja'!BH12*(1+[1]Dashboard!$C$14/12)^IF('Flujo de caja inflado'!BH$3&lt;=12,0,'Flujo de caja inflado'!BH$3-12)</f>
        <v>253315.27341409551</v>
      </c>
      <c r="BI12" s="289">
        <f>'[1]Flujo de caja'!BI12*(1+[1]Dashboard!$C$14/12)^IF('Flujo de caja inflado'!BI$3&lt;=12,0,'Flujo de caja inflado'!BI$3-12)</f>
        <v>254370.75371998758</v>
      </c>
      <c r="BJ12" s="289">
        <f>'[1]Flujo de caja'!BJ12*(1+[1]Dashboard!$C$14/12)^IF('Flujo de caja inflado'!BJ$3&lt;=12,0,'Flujo de caja inflado'!BJ$3-12)</f>
        <v>255430.63186048763</v>
      </c>
      <c r="BK12" s="289">
        <f>'[1]Flujo de caja'!BK12*(1+[1]Dashboard!$C$14/12)^IF('Flujo de caja inflado'!BK$3&lt;=12,0,'Flujo de caja inflado'!BK$3-12)</f>
        <v>256494.92615990629</v>
      </c>
      <c r="BL12" s="289">
        <f>'[1]Flujo de caja'!BL12*(1+[1]Dashboard!$C$14/12)^IF('Flujo de caja inflado'!BL$3&lt;=12,0,'Flujo de caja inflado'!BL$3-12)</f>
        <v>257563.65501890591</v>
      </c>
      <c r="BM12" s="289">
        <f>'[1]Flujo de caja'!BM12*(1+[1]Dashboard!$C$14/12)^IF('Flujo de caja inflado'!BM$3&lt;=12,0,'Flujo de caja inflado'!BM$3-12)</f>
        <v>258636.83691481798</v>
      </c>
      <c r="BN12" s="289">
        <f>'[1]Flujo de caja'!BN12*(1+[1]Dashboard!$C$14/12)^IF('Flujo de caja inflado'!BN$3&lt;=12,0,'Flujo de caja inflado'!BN$3-12)</f>
        <v>259714.49040196306</v>
      </c>
      <c r="BO12" s="289">
        <f>'[1]Flujo de caja'!BO12*(1+[1]Dashboard!$C$14/12)^IF('Flujo de caja inflado'!BO$3&lt;=12,0,'Flujo de caja inflado'!BO$3-12)</f>
        <v>260796.6341119713</v>
      </c>
      <c r="BP12" s="289">
        <f>'[1]Flujo de caja'!BP12*(1+[1]Dashboard!$C$14/12)^IF('Flujo de caja inflado'!BP$3&lt;=12,0,'Flujo de caja inflado'!BP$3-12)</f>
        <v>261883.28675410448</v>
      </c>
      <c r="BQ12" s="289">
        <f>'[1]Flujo de caja'!BQ12*(1+[1]Dashboard!$C$14/12)^IF('Flujo de caja inflado'!BQ$3&lt;=12,0,'Flujo de caja inflado'!BQ$3-12)</f>
        <v>262974.46711557993</v>
      </c>
      <c r="BR12" s="289">
        <f>'[1]Flujo de caja'!BR12*(1+[1]Dashboard!$C$14/12)^IF('Flujo de caja inflado'!BR$3&lt;=12,0,'Flujo de caja inflado'!BR$3-12)</f>
        <v>264070.1940618949</v>
      </c>
      <c r="BS12" s="289">
        <f>'[1]Flujo de caja'!BS12*(1+[1]Dashboard!$C$14/12)^IF('Flujo de caja inflado'!BS$3&lt;=12,0,'Flujo de caja inflado'!BS$3-12)</f>
        <v>265170.48653715273</v>
      </c>
      <c r="BT12" s="289">
        <f>'[1]Flujo de caja'!BT12*(1+[1]Dashboard!$C$14/12)^IF('Flujo de caja inflado'!BT$3&lt;=12,0,'Flujo de caja inflado'!BT$3-12)</f>
        <v>266275.36356439086</v>
      </c>
      <c r="BU12" s="289">
        <f>'[1]Flujo de caja'!BU12*(1+[1]Dashboard!$C$14/12)^IF('Flujo de caja inflado'!BU$3&lt;=12,0,'Flujo de caja inflado'!BU$3-12)</f>
        <v>267384.84424590919</v>
      </c>
      <c r="BV12" s="289">
        <f>'[1]Flujo de caja'!BV12*(1+[1]Dashboard!$C$14/12)^IF('Flujo de caja inflado'!BV$3&lt;=12,0,'Flujo de caja inflado'!BV$3-12)</f>
        <v>268498.94776360044</v>
      </c>
      <c r="BW12" s="289">
        <f>'[1]Flujo de caja'!BW12*(1+[1]Dashboard!$C$14/12)^IF('Flujo de caja inflado'!BW$3&lt;=12,0,'Flujo de caja inflado'!BW$3-12)</f>
        <v>269617.69337928214</v>
      </c>
      <c r="BX12" s="289">
        <f>'[1]Flujo de caja'!BX12*(1+[1]Dashboard!$C$14/12)^IF('Flujo de caja inflado'!BX$3&lt;=12,0,'Flujo de caja inflado'!BX$3-12)</f>
        <v>270741.10043502913</v>
      </c>
      <c r="BY12" s="289">
        <f>'[1]Flujo de caja'!BY12*(1+[1]Dashboard!$C$14/12)^IF('Flujo de caja inflado'!BY$3&lt;=12,0,'Flujo de caja inflado'!BY$3-12)</f>
        <v>271869.18835350842</v>
      </c>
    </row>
    <row r="13" spans="1:79" x14ac:dyDescent="0.3">
      <c r="A13" s="21" t="s">
        <v>33</v>
      </c>
      <c r="B13" s="71" t="s">
        <v>22</v>
      </c>
      <c r="C13" s="69">
        <f>SUM(D13:BY13)</f>
        <v>12519825.201864602</v>
      </c>
      <c r="D13" s="69">
        <f>D12</f>
        <v>0</v>
      </c>
      <c r="E13" s="69">
        <f t="shared" ref="E13:BP13" si="2">E12</f>
        <v>0</v>
      </c>
      <c r="F13" s="69">
        <f t="shared" si="2"/>
        <v>0</v>
      </c>
      <c r="G13" s="69">
        <f t="shared" si="2"/>
        <v>0</v>
      </c>
      <c r="H13" s="69">
        <f t="shared" si="2"/>
        <v>0</v>
      </c>
      <c r="I13" s="69">
        <f t="shared" si="2"/>
        <v>0</v>
      </c>
      <c r="J13" s="69">
        <f t="shared" si="2"/>
        <v>0</v>
      </c>
      <c r="K13" s="69">
        <f t="shared" si="2"/>
        <v>0</v>
      </c>
      <c r="L13" s="69">
        <f t="shared" si="2"/>
        <v>0</v>
      </c>
      <c r="M13" s="69">
        <f t="shared" si="2"/>
        <v>0</v>
      </c>
      <c r="N13" s="69">
        <f t="shared" si="2"/>
        <v>0</v>
      </c>
      <c r="O13" s="69">
        <f t="shared" si="2"/>
        <v>0</v>
      </c>
      <c r="P13" s="69">
        <f t="shared" si="2"/>
        <v>0</v>
      </c>
      <c r="Q13" s="69">
        <f t="shared" si="2"/>
        <v>0</v>
      </c>
      <c r="R13" s="69">
        <f t="shared" si="2"/>
        <v>0</v>
      </c>
      <c r="S13" s="69">
        <f t="shared" si="2"/>
        <v>0</v>
      </c>
      <c r="T13" s="69">
        <f t="shared" si="2"/>
        <v>0</v>
      </c>
      <c r="U13" s="69">
        <f t="shared" si="2"/>
        <v>0</v>
      </c>
      <c r="V13" s="69">
        <f t="shared" si="2"/>
        <v>0</v>
      </c>
      <c r="W13" s="69">
        <f t="shared" si="2"/>
        <v>0</v>
      </c>
      <c r="X13" s="69">
        <f t="shared" si="2"/>
        <v>0</v>
      </c>
      <c r="Y13" s="69">
        <f t="shared" si="2"/>
        <v>0</v>
      </c>
      <c r="Z13" s="69">
        <f t="shared" si="2"/>
        <v>0</v>
      </c>
      <c r="AA13" s="69">
        <f t="shared" si="2"/>
        <v>220836.03829721204</v>
      </c>
      <c r="AB13" s="69">
        <f t="shared" si="2"/>
        <v>221756.18845678374</v>
      </c>
      <c r="AC13" s="69">
        <f t="shared" si="2"/>
        <v>222680.17257535367</v>
      </c>
      <c r="AD13" s="69">
        <f t="shared" si="2"/>
        <v>223608.00662775108</v>
      </c>
      <c r="AE13" s="69">
        <f t="shared" si="2"/>
        <v>224539.70665536664</v>
      </c>
      <c r="AF13" s="69">
        <f t="shared" si="2"/>
        <v>225475.28876643069</v>
      </c>
      <c r="AG13" s="69">
        <f t="shared" si="2"/>
        <v>226414.76913629079</v>
      </c>
      <c r="AH13" s="69">
        <f t="shared" si="2"/>
        <v>227358.16400769204</v>
      </c>
      <c r="AI13" s="69">
        <f t="shared" si="2"/>
        <v>228305.48969105742</v>
      </c>
      <c r="AJ13" s="69">
        <f t="shared" si="2"/>
        <v>229256.76256477015</v>
      </c>
      <c r="AK13" s="69">
        <f t="shared" si="2"/>
        <v>230211.99907545667</v>
      </c>
      <c r="AL13" s="69">
        <f t="shared" si="2"/>
        <v>231171.21573827116</v>
      </c>
      <c r="AM13" s="69">
        <f t="shared" si="2"/>
        <v>232134.42913718059</v>
      </c>
      <c r="AN13" s="69">
        <f t="shared" si="2"/>
        <v>233101.65592525213</v>
      </c>
      <c r="AO13" s="69">
        <f t="shared" si="2"/>
        <v>234072.91282494075</v>
      </c>
      <c r="AP13" s="69">
        <f t="shared" si="2"/>
        <v>235048.21662837797</v>
      </c>
      <c r="AQ13" s="69">
        <f t="shared" si="2"/>
        <v>236027.58419766289</v>
      </c>
      <c r="AR13" s="69">
        <f t="shared" si="2"/>
        <v>237011.03246515311</v>
      </c>
      <c r="AS13" s="69">
        <f t="shared" si="2"/>
        <v>237998.57843375791</v>
      </c>
      <c r="AT13" s="69">
        <f t="shared" si="2"/>
        <v>238990.23917723203</v>
      </c>
      <c r="AU13" s="69">
        <f t="shared" si="2"/>
        <v>239986.03184047042</v>
      </c>
      <c r="AV13" s="69">
        <f t="shared" si="2"/>
        <v>240985.97363980574</v>
      </c>
      <c r="AW13" s="69">
        <f t="shared" si="2"/>
        <v>241990.08186330492</v>
      </c>
      <c r="AX13" s="69">
        <f t="shared" si="2"/>
        <v>242998.37387106873</v>
      </c>
      <c r="AY13" s="69">
        <f t="shared" si="2"/>
        <v>244010.86709553146</v>
      </c>
      <c r="AZ13" s="69">
        <f t="shared" si="2"/>
        <v>245027.57904176283</v>
      </c>
      <c r="BA13" s="69">
        <f t="shared" si="2"/>
        <v>246048.52728777021</v>
      </c>
      <c r="BB13" s="69">
        <f t="shared" si="2"/>
        <v>247073.72948480261</v>
      </c>
      <c r="BC13" s="69">
        <f t="shared" si="2"/>
        <v>248103.20335765593</v>
      </c>
      <c r="BD13" s="69">
        <f t="shared" si="2"/>
        <v>249136.96670497948</v>
      </c>
      <c r="BE13" s="69">
        <f t="shared" si="2"/>
        <v>250175.03739958364</v>
      </c>
      <c r="BF13" s="69">
        <f t="shared" si="2"/>
        <v>251217.43338874853</v>
      </c>
      <c r="BG13" s="69">
        <f t="shared" si="2"/>
        <v>252264.17269453499</v>
      </c>
      <c r="BH13" s="69">
        <f t="shared" si="2"/>
        <v>253315.27341409551</v>
      </c>
      <c r="BI13" s="69">
        <f t="shared" si="2"/>
        <v>254370.75371998758</v>
      </c>
      <c r="BJ13" s="69">
        <f t="shared" si="2"/>
        <v>255430.63186048763</v>
      </c>
      <c r="BK13" s="69">
        <f t="shared" si="2"/>
        <v>256494.92615990629</v>
      </c>
      <c r="BL13" s="69">
        <f t="shared" si="2"/>
        <v>257563.65501890591</v>
      </c>
      <c r="BM13" s="69">
        <f t="shared" si="2"/>
        <v>258636.83691481798</v>
      </c>
      <c r="BN13" s="69">
        <f t="shared" si="2"/>
        <v>259714.49040196306</v>
      </c>
      <c r="BO13" s="69">
        <f t="shared" si="2"/>
        <v>260796.6341119713</v>
      </c>
      <c r="BP13" s="69">
        <f t="shared" si="2"/>
        <v>261883.28675410448</v>
      </c>
      <c r="BQ13" s="69">
        <f t="shared" ref="BQ13:BY13" si="3">BQ12</f>
        <v>262974.46711557993</v>
      </c>
      <c r="BR13" s="69">
        <f t="shared" si="3"/>
        <v>264070.1940618949</v>
      </c>
      <c r="BS13" s="69">
        <f t="shared" si="3"/>
        <v>265170.48653715273</v>
      </c>
      <c r="BT13" s="69">
        <f t="shared" si="3"/>
        <v>266275.36356439086</v>
      </c>
      <c r="BU13" s="69">
        <f t="shared" si="3"/>
        <v>267384.84424590919</v>
      </c>
      <c r="BV13" s="69">
        <f t="shared" si="3"/>
        <v>268498.94776360044</v>
      </c>
      <c r="BW13" s="69">
        <f t="shared" si="3"/>
        <v>269617.69337928214</v>
      </c>
      <c r="BX13" s="69">
        <f t="shared" si="3"/>
        <v>270741.10043502913</v>
      </c>
      <c r="BY13" s="69">
        <f t="shared" si="3"/>
        <v>271869.18835350842</v>
      </c>
    </row>
    <row r="14" spans="1:79" x14ac:dyDescent="0.3">
      <c r="B14" s="6"/>
      <c r="C14" s="68"/>
      <c r="D14" s="291"/>
      <c r="E14" s="291"/>
      <c r="F14" s="291"/>
      <c r="G14" s="291"/>
      <c r="H14" s="291"/>
      <c r="I14" s="291"/>
      <c r="J14" s="291"/>
      <c r="K14" s="291"/>
      <c r="L14" s="291"/>
      <c r="M14" s="291"/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</row>
    <row r="15" spans="1:79" x14ac:dyDescent="0.3">
      <c r="A15" s="20" t="s">
        <v>34</v>
      </c>
      <c r="B15" s="6" t="s">
        <v>22</v>
      </c>
      <c r="C15" s="67" t="e">
        <f>C13+C9</f>
        <v>#REF!</v>
      </c>
      <c r="D15" s="292">
        <f>D13+D9</f>
        <v>0</v>
      </c>
      <c r="E15" s="292">
        <f t="shared" ref="E15:BP15" si="4">E13+E9</f>
        <v>0</v>
      </c>
      <c r="F15" s="292">
        <f t="shared" si="4"/>
        <v>0</v>
      </c>
      <c r="G15" s="292">
        <f t="shared" si="4"/>
        <v>0</v>
      </c>
      <c r="H15" s="292">
        <f t="shared" si="4"/>
        <v>0</v>
      </c>
      <c r="I15" s="292">
        <f t="shared" si="4"/>
        <v>10038.748650526761</v>
      </c>
      <c r="J15" s="292">
        <f t="shared" si="4"/>
        <v>21067.0304380983</v>
      </c>
      <c r="K15" s="292">
        <f t="shared" si="4"/>
        <v>35143.671368430412</v>
      </c>
      <c r="L15" s="292">
        <f t="shared" si="4"/>
        <v>46171.953156001953</v>
      </c>
      <c r="M15" s="292">
        <f t="shared" si="4"/>
        <v>56210.701806528719</v>
      </c>
      <c r="N15" s="292">
        <f t="shared" si="4"/>
        <v>71276.875873905607</v>
      </c>
      <c r="O15" s="292">
        <f t="shared" si="4"/>
        <v>81315.624524432365</v>
      </c>
      <c r="P15" s="292">
        <f t="shared" si="4"/>
        <v>82579.50818701541</v>
      </c>
      <c r="Q15" s="292">
        <f t="shared" si="4"/>
        <v>85923.488622008255</v>
      </c>
      <c r="R15" s="292">
        <f t="shared" si="4"/>
        <v>83130.955791686501</v>
      </c>
      <c r="S15" s="292">
        <f t="shared" si="4"/>
        <v>82405.265949857945</v>
      </c>
      <c r="T15" s="292">
        <f t="shared" si="4"/>
        <v>87791.726478094046</v>
      </c>
      <c r="U15" s="292">
        <f t="shared" si="4"/>
        <v>82499.702875825038</v>
      </c>
      <c r="V15" s="292">
        <f t="shared" si="4"/>
        <v>83787.556307064733</v>
      </c>
      <c r="W15" s="292">
        <f t="shared" si="4"/>
        <v>86738.560435074745</v>
      </c>
      <c r="X15" s="292">
        <f t="shared" si="4"/>
        <v>83886.650177796488</v>
      </c>
      <c r="Y15" s="292">
        <f t="shared" si="4"/>
        <v>82681.300032992527</v>
      </c>
      <c r="Z15" s="292">
        <f t="shared" si="4"/>
        <v>88171.771959705075</v>
      </c>
      <c r="AA15" s="292">
        <f t="shared" si="4"/>
        <v>304169.23315531865</v>
      </c>
      <c r="AB15" s="292">
        <f t="shared" si="4"/>
        <v>306967.13225571695</v>
      </c>
      <c r="AC15" s="292">
        <f t="shared" si="4"/>
        <v>308275.58655577421</v>
      </c>
      <c r="AD15" s="292">
        <f t="shared" si="4"/>
        <v>309488.73865477304</v>
      </c>
      <c r="AE15" s="292">
        <f t="shared" si="4"/>
        <v>311279.08415868768</v>
      </c>
      <c r="AF15" s="292">
        <f t="shared" si="4"/>
        <v>313550.92471895542</v>
      </c>
      <c r="AG15" s="292">
        <f t="shared" si="4"/>
        <v>313733.37292716175</v>
      </c>
      <c r="AH15" s="292">
        <f t="shared" si="4"/>
        <v>315919.83069099078</v>
      </c>
      <c r="AI15" s="292">
        <f t="shared" si="4"/>
        <v>316104.7285241771</v>
      </c>
      <c r="AJ15" s="292">
        <f t="shared" si="4"/>
        <v>317827.84459238901</v>
      </c>
      <c r="AK15" s="292">
        <f t="shared" si="4"/>
        <v>319662.23776120623</v>
      </c>
      <c r="AL15" s="292">
        <f t="shared" si="4"/>
        <v>319265.51073574135</v>
      </c>
      <c r="AM15" s="292">
        <f t="shared" si="4"/>
        <v>320522.3717846424</v>
      </c>
      <c r="AN15" s="292">
        <f t="shared" si="4"/>
        <v>319061.18867743085</v>
      </c>
      <c r="AO15" s="292">
        <f t="shared" si="4"/>
        <v>319831.75855026569</v>
      </c>
      <c r="AP15" s="292">
        <f t="shared" si="4"/>
        <v>321581.76803815737</v>
      </c>
      <c r="AQ15" s="292">
        <f t="shared" si="4"/>
        <v>321272.94022966397</v>
      </c>
      <c r="AR15" s="292">
        <f t="shared" si="4"/>
        <v>319077.75843371917</v>
      </c>
      <c r="AS15" s="292">
        <f t="shared" si="4"/>
        <v>324306.93161681952</v>
      </c>
      <c r="AT15" s="292">
        <f t="shared" si="4"/>
        <v>321711.26777573803</v>
      </c>
      <c r="AU15" s="292">
        <f t="shared" si="4"/>
        <v>310111.63316672831</v>
      </c>
      <c r="AV15" s="292">
        <f t="shared" si="4"/>
        <v>299535.65115545457</v>
      </c>
      <c r="AW15" s="292">
        <f t="shared" si="4"/>
        <v>288885.88356959261</v>
      </c>
      <c r="AX15" s="292">
        <f t="shared" si="4"/>
        <v>278663.98848831956</v>
      </c>
      <c r="AY15" s="292">
        <f t="shared" si="4"/>
        <v>267363.49521145225</v>
      </c>
      <c r="AZ15" s="292">
        <f t="shared" si="4"/>
        <v>253042.33807259871</v>
      </c>
      <c r="BA15" s="292">
        <f t="shared" si="4"/>
        <v>246048.52728777021</v>
      </c>
      <c r="BB15" s="292">
        <f t="shared" si="4"/>
        <v>247073.72948480261</v>
      </c>
      <c r="BC15" s="292">
        <f t="shared" si="4"/>
        <v>248103.20335765593</v>
      </c>
      <c r="BD15" s="292">
        <f t="shared" si="4"/>
        <v>249136.96670497948</v>
      </c>
      <c r="BE15" s="292">
        <f t="shared" si="4"/>
        <v>250175.03739958364</v>
      </c>
      <c r="BF15" s="292">
        <f t="shared" si="4"/>
        <v>251217.43338874853</v>
      </c>
      <c r="BG15" s="292">
        <f t="shared" si="4"/>
        <v>252264.17269453499</v>
      </c>
      <c r="BH15" s="292">
        <f t="shared" si="4"/>
        <v>253315.27341409551</v>
      </c>
      <c r="BI15" s="292">
        <f t="shared" si="4"/>
        <v>254370.75371998758</v>
      </c>
      <c r="BJ15" s="292">
        <f t="shared" si="4"/>
        <v>255430.63186048763</v>
      </c>
      <c r="BK15" s="292">
        <f t="shared" si="4"/>
        <v>256494.92615990629</v>
      </c>
      <c r="BL15" s="292">
        <f t="shared" si="4"/>
        <v>257563.65501890591</v>
      </c>
      <c r="BM15" s="292">
        <f t="shared" si="4"/>
        <v>258636.83691481798</v>
      </c>
      <c r="BN15" s="292">
        <f t="shared" si="4"/>
        <v>259714.49040196306</v>
      </c>
      <c r="BO15" s="292">
        <f t="shared" si="4"/>
        <v>260796.6341119713</v>
      </c>
      <c r="BP15" s="292">
        <f t="shared" si="4"/>
        <v>261883.28675410448</v>
      </c>
      <c r="BQ15" s="292">
        <f t="shared" ref="BQ15:BY15" si="5">BQ13+BQ9</f>
        <v>262974.46711557993</v>
      </c>
      <c r="BR15" s="292">
        <f t="shared" si="5"/>
        <v>264070.1940618949</v>
      </c>
      <c r="BS15" s="292" t="e">
        <f t="shared" si="5"/>
        <v>#REF!</v>
      </c>
      <c r="BT15" s="292" t="e">
        <f t="shared" si="5"/>
        <v>#REF!</v>
      </c>
      <c r="BU15" s="292" t="e">
        <f t="shared" si="5"/>
        <v>#REF!</v>
      </c>
      <c r="BV15" s="292" t="e">
        <f t="shared" si="5"/>
        <v>#REF!</v>
      </c>
      <c r="BW15" s="292" t="e">
        <f t="shared" si="5"/>
        <v>#REF!</v>
      </c>
      <c r="BX15" s="292" t="e">
        <f t="shared" si="5"/>
        <v>#REF!</v>
      </c>
      <c r="BY15" s="292" t="e">
        <f t="shared" si="5"/>
        <v>#REF!</v>
      </c>
    </row>
    <row r="16" spans="1:79" x14ac:dyDescent="0.3">
      <c r="B16" s="6"/>
      <c r="C16" s="68"/>
      <c r="D16" s="291"/>
      <c r="E16" s="291"/>
      <c r="F16" s="291"/>
      <c r="G16" s="291"/>
      <c r="H16" s="291"/>
      <c r="I16" s="291"/>
      <c r="J16" s="291"/>
      <c r="K16" s="291"/>
      <c r="L16" s="291"/>
      <c r="M16" s="291"/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</row>
    <row r="17" spans="1:77" x14ac:dyDescent="0.3">
      <c r="A17" s="19" t="s">
        <v>35</v>
      </c>
      <c r="B17" s="6"/>
      <c r="C17" s="68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  <c r="AK17" s="291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</row>
    <row r="18" spans="1:77" x14ac:dyDescent="0.3">
      <c r="A18" s="24" t="s">
        <v>269</v>
      </c>
      <c r="B18" s="6" t="s">
        <v>22</v>
      </c>
      <c r="C18" s="72" t="e">
        <f>MAX(D18:BY18)</f>
        <v>#REF!</v>
      </c>
      <c r="D18" s="291">
        <f>D9</f>
        <v>0</v>
      </c>
      <c r="E18" s="291">
        <f t="shared" ref="E18:BP18" si="6">E9</f>
        <v>0</v>
      </c>
      <c r="F18" s="291">
        <f t="shared" si="6"/>
        <v>0</v>
      </c>
      <c r="G18" s="291">
        <f t="shared" si="6"/>
        <v>0</v>
      </c>
      <c r="H18" s="291">
        <f t="shared" si="6"/>
        <v>0</v>
      </c>
      <c r="I18" s="291">
        <f t="shared" si="6"/>
        <v>10038.748650526761</v>
      </c>
      <c r="J18" s="291">
        <f t="shared" si="6"/>
        <v>21067.0304380983</v>
      </c>
      <c r="K18" s="291">
        <f t="shared" si="6"/>
        <v>35143.671368430412</v>
      </c>
      <c r="L18" s="291">
        <f t="shared" si="6"/>
        <v>46171.953156001953</v>
      </c>
      <c r="M18" s="291">
        <f t="shared" si="6"/>
        <v>56210.701806528719</v>
      </c>
      <c r="N18" s="291">
        <f t="shared" si="6"/>
        <v>71276.875873905607</v>
      </c>
      <c r="O18" s="291">
        <f t="shared" si="6"/>
        <v>81315.624524432365</v>
      </c>
      <c r="P18" s="291">
        <f t="shared" si="6"/>
        <v>82579.50818701541</v>
      </c>
      <c r="Q18" s="291">
        <f t="shared" si="6"/>
        <v>85923.488622008255</v>
      </c>
      <c r="R18" s="291">
        <f t="shared" si="6"/>
        <v>83130.955791686501</v>
      </c>
      <c r="S18" s="291">
        <f t="shared" si="6"/>
        <v>82405.265949857945</v>
      </c>
      <c r="T18" s="291">
        <f t="shared" si="6"/>
        <v>87791.726478094046</v>
      </c>
      <c r="U18" s="291">
        <f t="shared" si="6"/>
        <v>82499.702875825038</v>
      </c>
      <c r="V18" s="291">
        <f t="shared" si="6"/>
        <v>83787.556307064733</v>
      </c>
      <c r="W18" s="291">
        <f t="shared" si="6"/>
        <v>86738.560435074745</v>
      </c>
      <c r="X18" s="291">
        <f t="shared" si="6"/>
        <v>83886.650177796488</v>
      </c>
      <c r="Y18" s="291">
        <f t="shared" si="6"/>
        <v>82681.300032992527</v>
      </c>
      <c r="Z18" s="291">
        <f t="shared" si="6"/>
        <v>88171.771959705075</v>
      </c>
      <c r="AA18" s="291">
        <f t="shared" si="6"/>
        <v>83333.194858106581</v>
      </c>
      <c r="AB18" s="291">
        <f t="shared" si="6"/>
        <v>85210.943798933207</v>
      </c>
      <c r="AC18" s="291">
        <f t="shared" si="6"/>
        <v>85595.413980420548</v>
      </c>
      <c r="AD18" s="291">
        <f t="shared" si="6"/>
        <v>85880.732027021979</v>
      </c>
      <c r="AE18" s="291">
        <f t="shared" si="6"/>
        <v>86739.37750332104</v>
      </c>
      <c r="AF18" s="291">
        <f t="shared" si="6"/>
        <v>88075.63595252471</v>
      </c>
      <c r="AG18" s="291">
        <f t="shared" si="6"/>
        <v>87318.603790870984</v>
      </c>
      <c r="AH18" s="291">
        <f t="shared" si="6"/>
        <v>88561.66668329871</v>
      </c>
      <c r="AI18" s="291">
        <f t="shared" si="6"/>
        <v>87799.238833119656</v>
      </c>
      <c r="AJ18" s="291">
        <f t="shared" si="6"/>
        <v>88571.082027618846</v>
      </c>
      <c r="AK18" s="291">
        <f t="shared" si="6"/>
        <v>89450.238685749558</v>
      </c>
      <c r="AL18" s="291">
        <f t="shared" si="6"/>
        <v>88094.294997470221</v>
      </c>
      <c r="AM18" s="291">
        <f t="shared" si="6"/>
        <v>88387.942647461794</v>
      </c>
      <c r="AN18" s="291">
        <f t="shared" si="6"/>
        <v>85959.532752178755</v>
      </c>
      <c r="AO18" s="291">
        <f t="shared" si="6"/>
        <v>85758.845725324907</v>
      </c>
      <c r="AP18" s="291">
        <f t="shared" si="6"/>
        <v>86533.551409779422</v>
      </c>
      <c r="AQ18" s="291">
        <f t="shared" si="6"/>
        <v>85245.356032001087</v>
      </c>
      <c r="AR18" s="291">
        <f t="shared" si="6"/>
        <v>82066.725968566039</v>
      </c>
      <c r="AS18" s="291">
        <f t="shared" si="6"/>
        <v>86308.353183061612</v>
      </c>
      <c r="AT18" s="291">
        <f t="shared" si="6"/>
        <v>82721.028598506018</v>
      </c>
      <c r="AU18" s="291">
        <f t="shared" si="6"/>
        <v>70125.601326257907</v>
      </c>
      <c r="AV18" s="291">
        <f t="shared" si="6"/>
        <v>58549.677515648858</v>
      </c>
      <c r="AW18" s="291">
        <f t="shared" si="6"/>
        <v>46895.801706287675</v>
      </c>
      <c r="AX18" s="291">
        <f t="shared" si="6"/>
        <v>35665.614617250838</v>
      </c>
      <c r="AY18" s="291">
        <f t="shared" si="6"/>
        <v>23352.628115920787</v>
      </c>
      <c r="AZ18" s="291">
        <f t="shared" si="6"/>
        <v>8014.759030835874</v>
      </c>
      <c r="BA18" s="291">
        <f t="shared" si="6"/>
        <v>0</v>
      </c>
      <c r="BB18" s="291">
        <f t="shared" si="6"/>
        <v>0</v>
      </c>
      <c r="BC18" s="291">
        <f t="shared" si="6"/>
        <v>0</v>
      </c>
      <c r="BD18" s="291">
        <f t="shared" si="6"/>
        <v>0</v>
      </c>
      <c r="BE18" s="291">
        <f t="shared" si="6"/>
        <v>0</v>
      </c>
      <c r="BF18" s="291">
        <f t="shared" si="6"/>
        <v>0</v>
      </c>
      <c r="BG18" s="291">
        <f t="shared" si="6"/>
        <v>0</v>
      </c>
      <c r="BH18" s="291">
        <f t="shared" si="6"/>
        <v>0</v>
      </c>
      <c r="BI18" s="291">
        <f t="shared" si="6"/>
        <v>0</v>
      </c>
      <c r="BJ18" s="291">
        <f t="shared" si="6"/>
        <v>0</v>
      </c>
      <c r="BK18" s="291">
        <f t="shared" si="6"/>
        <v>0</v>
      </c>
      <c r="BL18" s="291">
        <f t="shared" si="6"/>
        <v>0</v>
      </c>
      <c r="BM18" s="291">
        <f t="shared" si="6"/>
        <v>0</v>
      </c>
      <c r="BN18" s="291">
        <f t="shared" si="6"/>
        <v>0</v>
      </c>
      <c r="BO18" s="291">
        <f t="shared" si="6"/>
        <v>0</v>
      </c>
      <c r="BP18" s="291">
        <f t="shared" si="6"/>
        <v>0</v>
      </c>
      <c r="BQ18" s="291">
        <f t="shared" ref="BQ18:BY18" si="7">BQ9</f>
        <v>0</v>
      </c>
      <c r="BR18" s="291">
        <f t="shared" si="7"/>
        <v>0</v>
      </c>
      <c r="BS18" s="291" t="e">
        <f t="shared" si="7"/>
        <v>#REF!</v>
      </c>
      <c r="BT18" s="291" t="e">
        <f t="shared" si="7"/>
        <v>#REF!</v>
      </c>
      <c r="BU18" s="291" t="e">
        <f t="shared" si="7"/>
        <v>#REF!</v>
      </c>
      <c r="BV18" s="291" t="e">
        <f t="shared" si="7"/>
        <v>#REF!</v>
      </c>
      <c r="BW18" s="291" t="e">
        <f t="shared" si="7"/>
        <v>#REF!</v>
      </c>
      <c r="BX18" s="291" t="e">
        <f t="shared" si="7"/>
        <v>#REF!</v>
      </c>
      <c r="BY18" s="291" t="e">
        <f t="shared" si="7"/>
        <v>#REF!</v>
      </c>
    </row>
    <row r="19" spans="1:77" x14ac:dyDescent="0.3">
      <c r="A19" s="24" t="s">
        <v>65</v>
      </c>
      <c r="B19" s="6" t="s">
        <v>22</v>
      </c>
      <c r="C19" s="72">
        <f>MAX(D19:BY19)</f>
        <v>271869.18835350842</v>
      </c>
      <c r="D19" s="291">
        <f>D13</f>
        <v>0</v>
      </c>
      <c r="E19" s="291">
        <f t="shared" ref="E19:BP19" si="8">E13</f>
        <v>0</v>
      </c>
      <c r="F19" s="291">
        <f t="shared" si="8"/>
        <v>0</v>
      </c>
      <c r="G19" s="291">
        <f t="shared" si="8"/>
        <v>0</v>
      </c>
      <c r="H19" s="291">
        <f t="shared" si="8"/>
        <v>0</v>
      </c>
      <c r="I19" s="291">
        <f t="shared" si="8"/>
        <v>0</v>
      </c>
      <c r="J19" s="291">
        <f t="shared" si="8"/>
        <v>0</v>
      </c>
      <c r="K19" s="291">
        <f t="shared" si="8"/>
        <v>0</v>
      </c>
      <c r="L19" s="291">
        <f t="shared" si="8"/>
        <v>0</v>
      </c>
      <c r="M19" s="291">
        <f t="shared" si="8"/>
        <v>0</v>
      </c>
      <c r="N19" s="291">
        <f t="shared" si="8"/>
        <v>0</v>
      </c>
      <c r="O19" s="291">
        <f t="shared" si="8"/>
        <v>0</v>
      </c>
      <c r="P19" s="291">
        <f t="shared" si="8"/>
        <v>0</v>
      </c>
      <c r="Q19" s="291">
        <f t="shared" si="8"/>
        <v>0</v>
      </c>
      <c r="R19" s="291">
        <f t="shared" si="8"/>
        <v>0</v>
      </c>
      <c r="S19" s="291">
        <f t="shared" si="8"/>
        <v>0</v>
      </c>
      <c r="T19" s="291">
        <f t="shared" si="8"/>
        <v>0</v>
      </c>
      <c r="U19" s="291">
        <f t="shared" si="8"/>
        <v>0</v>
      </c>
      <c r="V19" s="291">
        <f t="shared" si="8"/>
        <v>0</v>
      </c>
      <c r="W19" s="291">
        <f t="shared" si="8"/>
        <v>0</v>
      </c>
      <c r="X19" s="291">
        <f t="shared" si="8"/>
        <v>0</v>
      </c>
      <c r="Y19" s="291">
        <f t="shared" si="8"/>
        <v>0</v>
      </c>
      <c r="Z19" s="291">
        <f t="shared" si="8"/>
        <v>0</v>
      </c>
      <c r="AA19" s="291">
        <f t="shared" si="8"/>
        <v>220836.03829721204</v>
      </c>
      <c r="AB19" s="291">
        <f t="shared" si="8"/>
        <v>221756.18845678374</v>
      </c>
      <c r="AC19" s="291">
        <f t="shared" si="8"/>
        <v>222680.17257535367</v>
      </c>
      <c r="AD19" s="291">
        <f t="shared" si="8"/>
        <v>223608.00662775108</v>
      </c>
      <c r="AE19" s="291">
        <f t="shared" si="8"/>
        <v>224539.70665536664</v>
      </c>
      <c r="AF19" s="291">
        <f t="shared" si="8"/>
        <v>225475.28876643069</v>
      </c>
      <c r="AG19" s="291">
        <f t="shared" si="8"/>
        <v>226414.76913629079</v>
      </c>
      <c r="AH19" s="291">
        <f t="shared" si="8"/>
        <v>227358.16400769204</v>
      </c>
      <c r="AI19" s="291">
        <f t="shared" si="8"/>
        <v>228305.48969105742</v>
      </c>
      <c r="AJ19" s="291">
        <f t="shared" si="8"/>
        <v>229256.76256477015</v>
      </c>
      <c r="AK19" s="291">
        <f t="shared" si="8"/>
        <v>230211.99907545667</v>
      </c>
      <c r="AL19" s="291">
        <f t="shared" si="8"/>
        <v>231171.21573827116</v>
      </c>
      <c r="AM19" s="291">
        <f t="shared" si="8"/>
        <v>232134.42913718059</v>
      </c>
      <c r="AN19" s="291">
        <f t="shared" si="8"/>
        <v>233101.65592525213</v>
      </c>
      <c r="AO19" s="291">
        <f t="shared" si="8"/>
        <v>234072.91282494075</v>
      </c>
      <c r="AP19" s="291">
        <f t="shared" si="8"/>
        <v>235048.21662837797</v>
      </c>
      <c r="AQ19" s="291">
        <f t="shared" si="8"/>
        <v>236027.58419766289</v>
      </c>
      <c r="AR19" s="291">
        <f t="shared" si="8"/>
        <v>237011.03246515311</v>
      </c>
      <c r="AS19" s="291">
        <f t="shared" si="8"/>
        <v>237998.57843375791</v>
      </c>
      <c r="AT19" s="291">
        <f t="shared" si="8"/>
        <v>238990.23917723203</v>
      </c>
      <c r="AU19" s="291">
        <f t="shared" si="8"/>
        <v>239986.03184047042</v>
      </c>
      <c r="AV19" s="291">
        <f t="shared" si="8"/>
        <v>240985.97363980574</v>
      </c>
      <c r="AW19" s="291">
        <f t="shared" si="8"/>
        <v>241990.08186330492</v>
      </c>
      <c r="AX19" s="291">
        <f t="shared" si="8"/>
        <v>242998.37387106873</v>
      </c>
      <c r="AY19" s="291">
        <f t="shared" si="8"/>
        <v>244010.86709553146</v>
      </c>
      <c r="AZ19" s="291">
        <f t="shared" si="8"/>
        <v>245027.57904176283</v>
      </c>
      <c r="BA19" s="291">
        <f t="shared" si="8"/>
        <v>246048.52728777021</v>
      </c>
      <c r="BB19" s="291">
        <f t="shared" si="8"/>
        <v>247073.72948480261</v>
      </c>
      <c r="BC19" s="291">
        <f t="shared" si="8"/>
        <v>248103.20335765593</v>
      </c>
      <c r="BD19" s="291">
        <f t="shared" si="8"/>
        <v>249136.96670497948</v>
      </c>
      <c r="BE19" s="291">
        <f t="shared" si="8"/>
        <v>250175.03739958364</v>
      </c>
      <c r="BF19" s="291">
        <f t="shared" si="8"/>
        <v>251217.43338874853</v>
      </c>
      <c r="BG19" s="291">
        <f t="shared" si="8"/>
        <v>252264.17269453499</v>
      </c>
      <c r="BH19" s="291">
        <f t="shared" si="8"/>
        <v>253315.27341409551</v>
      </c>
      <c r="BI19" s="291">
        <f t="shared" si="8"/>
        <v>254370.75371998758</v>
      </c>
      <c r="BJ19" s="291">
        <f t="shared" si="8"/>
        <v>255430.63186048763</v>
      </c>
      <c r="BK19" s="291">
        <f t="shared" si="8"/>
        <v>256494.92615990629</v>
      </c>
      <c r="BL19" s="291">
        <f t="shared" si="8"/>
        <v>257563.65501890591</v>
      </c>
      <c r="BM19" s="291">
        <f t="shared" si="8"/>
        <v>258636.83691481798</v>
      </c>
      <c r="BN19" s="291">
        <f t="shared" si="8"/>
        <v>259714.49040196306</v>
      </c>
      <c r="BO19" s="291">
        <f t="shared" si="8"/>
        <v>260796.6341119713</v>
      </c>
      <c r="BP19" s="291">
        <f t="shared" si="8"/>
        <v>261883.28675410448</v>
      </c>
      <c r="BQ19" s="291">
        <f t="shared" ref="BQ19:BY19" si="9">BQ13</f>
        <v>262974.46711557993</v>
      </c>
      <c r="BR19" s="291">
        <f t="shared" si="9"/>
        <v>264070.1940618949</v>
      </c>
      <c r="BS19" s="291">
        <f t="shared" si="9"/>
        <v>265170.48653715273</v>
      </c>
      <c r="BT19" s="291">
        <f t="shared" si="9"/>
        <v>266275.36356439086</v>
      </c>
      <c r="BU19" s="291">
        <f t="shared" si="9"/>
        <v>267384.84424590919</v>
      </c>
      <c r="BV19" s="291">
        <f t="shared" si="9"/>
        <v>268498.94776360044</v>
      </c>
      <c r="BW19" s="291">
        <f t="shared" si="9"/>
        <v>269617.69337928214</v>
      </c>
      <c r="BX19" s="291">
        <f t="shared" si="9"/>
        <v>270741.10043502913</v>
      </c>
      <c r="BY19" s="291">
        <f t="shared" si="9"/>
        <v>271869.18835350842</v>
      </c>
    </row>
    <row r="20" spans="1:77" x14ac:dyDescent="0.3">
      <c r="A20" s="20" t="s">
        <v>36</v>
      </c>
      <c r="B20" s="6" t="s">
        <v>22</v>
      </c>
      <c r="C20" s="69" t="e">
        <f>MAX(D20:BY20)</f>
        <v>#REF!</v>
      </c>
      <c r="D20" s="292">
        <f>SUM(D18:D19)</f>
        <v>0</v>
      </c>
      <c r="E20" s="292">
        <f t="shared" ref="E20:BP20" si="10">SUM(E18:E19)</f>
        <v>0</v>
      </c>
      <c r="F20" s="292">
        <f t="shared" si="10"/>
        <v>0</v>
      </c>
      <c r="G20" s="292">
        <f t="shared" si="10"/>
        <v>0</v>
      </c>
      <c r="H20" s="292">
        <f t="shared" si="10"/>
        <v>0</v>
      </c>
      <c r="I20" s="292">
        <f t="shared" si="10"/>
        <v>10038.748650526761</v>
      </c>
      <c r="J20" s="292">
        <f t="shared" si="10"/>
        <v>21067.0304380983</v>
      </c>
      <c r="K20" s="292">
        <f t="shared" si="10"/>
        <v>35143.671368430412</v>
      </c>
      <c r="L20" s="292">
        <f t="shared" si="10"/>
        <v>46171.953156001953</v>
      </c>
      <c r="M20" s="292">
        <f t="shared" si="10"/>
        <v>56210.701806528719</v>
      </c>
      <c r="N20" s="292">
        <f t="shared" si="10"/>
        <v>71276.875873905607</v>
      </c>
      <c r="O20" s="292">
        <f t="shared" si="10"/>
        <v>81315.624524432365</v>
      </c>
      <c r="P20" s="292">
        <f t="shared" si="10"/>
        <v>82579.50818701541</v>
      </c>
      <c r="Q20" s="292">
        <f t="shared" si="10"/>
        <v>85923.488622008255</v>
      </c>
      <c r="R20" s="292">
        <f t="shared" si="10"/>
        <v>83130.955791686501</v>
      </c>
      <c r="S20" s="292">
        <f t="shared" si="10"/>
        <v>82405.265949857945</v>
      </c>
      <c r="T20" s="292">
        <f t="shared" si="10"/>
        <v>87791.726478094046</v>
      </c>
      <c r="U20" s="292">
        <f t="shared" si="10"/>
        <v>82499.702875825038</v>
      </c>
      <c r="V20" s="292">
        <f t="shared" si="10"/>
        <v>83787.556307064733</v>
      </c>
      <c r="W20" s="292">
        <f t="shared" si="10"/>
        <v>86738.560435074745</v>
      </c>
      <c r="X20" s="292">
        <f t="shared" si="10"/>
        <v>83886.650177796488</v>
      </c>
      <c r="Y20" s="292">
        <f t="shared" si="10"/>
        <v>82681.300032992527</v>
      </c>
      <c r="Z20" s="292">
        <f t="shared" si="10"/>
        <v>88171.771959705075</v>
      </c>
      <c r="AA20" s="292">
        <f t="shared" si="10"/>
        <v>304169.23315531865</v>
      </c>
      <c r="AB20" s="292">
        <f t="shared" si="10"/>
        <v>306967.13225571695</v>
      </c>
      <c r="AC20" s="292">
        <f t="shared" si="10"/>
        <v>308275.58655577421</v>
      </c>
      <c r="AD20" s="292">
        <f t="shared" si="10"/>
        <v>309488.73865477304</v>
      </c>
      <c r="AE20" s="292">
        <f t="shared" si="10"/>
        <v>311279.08415868768</v>
      </c>
      <c r="AF20" s="292">
        <f t="shared" si="10"/>
        <v>313550.92471895542</v>
      </c>
      <c r="AG20" s="292">
        <f t="shared" si="10"/>
        <v>313733.37292716175</v>
      </c>
      <c r="AH20" s="292">
        <f t="shared" si="10"/>
        <v>315919.83069099078</v>
      </c>
      <c r="AI20" s="292">
        <f t="shared" si="10"/>
        <v>316104.7285241771</v>
      </c>
      <c r="AJ20" s="292">
        <f t="shared" si="10"/>
        <v>317827.84459238901</v>
      </c>
      <c r="AK20" s="292">
        <f t="shared" si="10"/>
        <v>319662.23776120623</v>
      </c>
      <c r="AL20" s="292">
        <f t="shared" si="10"/>
        <v>319265.51073574135</v>
      </c>
      <c r="AM20" s="292">
        <f t="shared" si="10"/>
        <v>320522.3717846424</v>
      </c>
      <c r="AN20" s="292">
        <f t="shared" si="10"/>
        <v>319061.18867743085</v>
      </c>
      <c r="AO20" s="292">
        <f t="shared" si="10"/>
        <v>319831.75855026569</v>
      </c>
      <c r="AP20" s="292">
        <f t="shared" si="10"/>
        <v>321581.76803815737</v>
      </c>
      <c r="AQ20" s="292">
        <f t="shared" si="10"/>
        <v>321272.94022966397</v>
      </c>
      <c r="AR20" s="292">
        <f t="shared" si="10"/>
        <v>319077.75843371917</v>
      </c>
      <c r="AS20" s="292">
        <f t="shared" si="10"/>
        <v>324306.93161681952</v>
      </c>
      <c r="AT20" s="292">
        <f t="shared" si="10"/>
        <v>321711.26777573803</v>
      </c>
      <c r="AU20" s="292">
        <f t="shared" si="10"/>
        <v>310111.63316672831</v>
      </c>
      <c r="AV20" s="292">
        <f t="shared" si="10"/>
        <v>299535.65115545457</v>
      </c>
      <c r="AW20" s="292">
        <f t="shared" si="10"/>
        <v>288885.88356959261</v>
      </c>
      <c r="AX20" s="292">
        <f t="shared" si="10"/>
        <v>278663.98848831956</v>
      </c>
      <c r="AY20" s="292">
        <f t="shared" si="10"/>
        <v>267363.49521145225</v>
      </c>
      <c r="AZ20" s="292">
        <f t="shared" si="10"/>
        <v>253042.33807259871</v>
      </c>
      <c r="BA20" s="292">
        <f t="shared" si="10"/>
        <v>246048.52728777021</v>
      </c>
      <c r="BB20" s="292">
        <f t="shared" si="10"/>
        <v>247073.72948480261</v>
      </c>
      <c r="BC20" s="292">
        <f t="shared" si="10"/>
        <v>248103.20335765593</v>
      </c>
      <c r="BD20" s="292">
        <f t="shared" si="10"/>
        <v>249136.96670497948</v>
      </c>
      <c r="BE20" s="292">
        <f t="shared" si="10"/>
        <v>250175.03739958364</v>
      </c>
      <c r="BF20" s="292">
        <f t="shared" si="10"/>
        <v>251217.43338874853</v>
      </c>
      <c r="BG20" s="292">
        <f t="shared" si="10"/>
        <v>252264.17269453499</v>
      </c>
      <c r="BH20" s="292">
        <f t="shared" si="10"/>
        <v>253315.27341409551</v>
      </c>
      <c r="BI20" s="292">
        <f t="shared" si="10"/>
        <v>254370.75371998758</v>
      </c>
      <c r="BJ20" s="292">
        <f t="shared" si="10"/>
        <v>255430.63186048763</v>
      </c>
      <c r="BK20" s="292">
        <f t="shared" si="10"/>
        <v>256494.92615990629</v>
      </c>
      <c r="BL20" s="292">
        <f t="shared" si="10"/>
        <v>257563.65501890591</v>
      </c>
      <c r="BM20" s="292">
        <f t="shared" si="10"/>
        <v>258636.83691481798</v>
      </c>
      <c r="BN20" s="292">
        <f t="shared" si="10"/>
        <v>259714.49040196306</v>
      </c>
      <c r="BO20" s="292">
        <f t="shared" si="10"/>
        <v>260796.6341119713</v>
      </c>
      <c r="BP20" s="292">
        <f t="shared" si="10"/>
        <v>261883.28675410448</v>
      </c>
      <c r="BQ20" s="292">
        <f t="shared" ref="BQ20:BY20" si="11">SUM(BQ18:BQ19)</f>
        <v>262974.46711557993</v>
      </c>
      <c r="BR20" s="292">
        <f t="shared" si="11"/>
        <v>264070.1940618949</v>
      </c>
      <c r="BS20" s="292" t="e">
        <f t="shared" si="11"/>
        <v>#REF!</v>
      </c>
      <c r="BT20" s="292" t="e">
        <f t="shared" si="11"/>
        <v>#REF!</v>
      </c>
      <c r="BU20" s="292" t="e">
        <f t="shared" si="11"/>
        <v>#REF!</v>
      </c>
      <c r="BV20" s="292" t="e">
        <f t="shared" si="11"/>
        <v>#REF!</v>
      </c>
      <c r="BW20" s="292" t="e">
        <f t="shared" si="11"/>
        <v>#REF!</v>
      </c>
      <c r="BX20" s="292" t="e">
        <f t="shared" si="11"/>
        <v>#REF!</v>
      </c>
      <c r="BY20" s="292" t="e">
        <f t="shared" si="11"/>
        <v>#REF!</v>
      </c>
    </row>
    <row r="21" spans="1:77" x14ac:dyDescent="0.3">
      <c r="B21" s="6"/>
      <c r="C21" s="258"/>
      <c r="D21" s="291"/>
      <c r="E21" s="291"/>
      <c r="F21" s="291"/>
      <c r="G21" s="291"/>
      <c r="H21" s="291"/>
      <c r="I21" s="291"/>
      <c r="J21" s="291"/>
      <c r="K21" s="291"/>
      <c r="L21" s="291"/>
      <c r="M21" s="291"/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</row>
    <row r="22" spans="1:77" x14ac:dyDescent="0.3">
      <c r="A22" s="20" t="s">
        <v>7</v>
      </c>
      <c r="B22" s="6" t="s">
        <v>22</v>
      </c>
      <c r="C22" s="67">
        <f>SUM(E22:BT22)</f>
        <v>1751365.85</v>
      </c>
      <c r="D22" s="291">
        <v>0</v>
      </c>
      <c r="E22" s="291">
        <v>0</v>
      </c>
      <c r="F22" s="291">
        <f>[1]Costeo!C9</f>
        <v>1751365.85</v>
      </c>
      <c r="G22" s="291">
        <v>0</v>
      </c>
      <c r="H22" s="291">
        <v>0</v>
      </c>
      <c r="I22" s="291">
        <v>0</v>
      </c>
      <c r="J22" s="291">
        <v>0</v>
      </c>
      <c r="K22" s="291">
        <v>0</v>
      </c>
      <c r="L22" s="291">
        <v>0</v>
      </c>
      <c r="M22" s="291">
        <v>0</v>
      </c>
      <c r="N22" s="291">
        <v>0</v>
      </c>
      <c r="O22" s="291">
        <v>0</v>
      </c>
      <c r="P22" s="291">
        <v>0</v>
      </c>
      <c r="Q22" s="291">
        <v>0</v>
      </c>
      <c r="R22" s="291">
        <v>0</v>
      </c>
      <c r="S22" s="291">
        <v>0</v>
      </c>
      <c r="T22" s="291">
        <v>0</v>
      </c>
      <c r="U22" s="291">
        <v>0</v>
      </c>
      <c r="V22" s="291">
        <v>0</v>
      </c>
      <c r="W22" s="291">
        <v>0</v>
      </c>
      <c r="X22" s="291">
        <v>0</v>
      </c>
      <c r="Y22" s="291">
        <v>0</v>
      </c>
      <c r="Z22" s="291">
        <v>0</v>
      </c>
      <c r="AA22" s="291">
        <v>0</v>
      </c>
      <c r="AB22" s="291">
        <v>0</v>
      </c>
      <c r="AC22" s="291">
        <v>0</v>
      </c>
      <c r="AD22" s="291">
        <v>0</v>
      </c>
      <c r="AE22" s="291">
        <v>0</v>
      </c>
      <c r="AF22" s="291">
        <v>0</v>
      </c>
      <c r="AG22" s="291">
        <v>0</v>
      </c>
      <c r="AH22" s="291">
        <v>0</v>
      </c>
      <c r="AI22" s="291">
        <v>0</v>
      </c>
      <c r="AJ22" s="291">
        <v>0</v>
      </c>
      <c r="AK22" s="291">
        <v>0</v>
      </c>
      <c r="AL22" s="291">
        <v>0</v>
      </c>
      <c r="AM22" s="291">
        <v>0</v>
      </c>
      <c r="AN22" s="291">
        <v>0</v>
      </c>
      <c r="AO22" s="291">
        <v>0</v>
      </c>
      <c r="AP22" s="291">
        <v>0</v>
      </c>
      <c r="AQ22" s="291">
        <v>0</v>
      </c>
      <c r="AR22" s="291">
        <v>0</v>
      </c>
      <c r="AS22" s="291">
        <v>0</v>
      </c>
      <c r="AT22" s="291">
        <v>0</v>
      </c>
      <c r="AU22" s="291">
        <v>0</v>
      </c>
      <c r="AV22" s="291">
        <v>0</v>
      </c>
      <c r="AW22" s="291">
        <v>0</v>
      </c>
      <c r="AX22" s="291">
        <v>0</v>
      </c>
      <c r="AY22" s="291">
        <v>0</v>
      </c>
    </row>
    <row r="23" spans="1:77" x14ac:dyDescent="0.3">
      <c r="B23" s="6"/>
      <c r="C23" s="68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</row>
    <row r="24" spans="1:77" x14ac:dyDescent="0.3">
      <c r="A24" s="19" t="s">
        <v>37</v>
      </c>
      <c r="B24" s="6"/>
      <c r="C24" s="68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</row>
    <row r="25" spans="1:77" x14ac:dyDescent="0.3">
      <c r="A25" s="24" t="s">
        <v>218</v>
      </c>
      <c r="B25" s="6"/>
      <c r="C25" s="68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291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</row>
    <row r="26" spans="1:77" x14ac:dyDescent="0.3">
      <c r="A26" s="193" t="s">
        <v>58</v>
      </c>
      <c r="B26" s="6" t="s">
        <v>22</v>
      </c>
      <c r="C26" s="72" t="e">
        <f>SUM(D26:BY26)</f>
        <v>#REF!</v>
      </c>
      <c r="D26" s="291">
        <f>'Flujo de caja'!D30*(1+Dashboard!$C$22/12)^IF('Flujo de caja inflado'!D$3&lt;=12,0,'Flujo de caja inflado'!D$3-12)</f>
        <v>0</v>
      </c>
      <c r="E26" s="291">
        <f>'Flujo de caja'!E30*(1+Dashboard!$C$22/12)^IF('Flujo de caja inflado'!E$3&lt;=12,0,'Flujo de caja inflado'!E$3-12)</f>
        <v>0</v>
      </c>
      <c r="F26" s="291">
        <f>'Flujo de caja'!F30*(1+Dashboard!$C$22/12)^IF('Flujo de caja inflado'!F$3&lt;=12,0,'Flujo de caja inflado'!F$3-12)</f>
        <v>0</v>
      </c>
      <c r="G26" s="291">
        <f>'Flujo de caja'!G30*(1+Dashboard!$C$22/12)^IF('Flujo de caja inflado'!G$3&lt;=12,0,'Flujo de caja inflado'!G$3-12)</f>
        <v>0</v>
      </c>
      <c r="H26" s="291">
        <f>'Flujo de caja'!H30*(1+Dashboard!$C$22/12)^IF('Flujo de caja inflado'!H$3&lt;=12,0,'Flujo de caja inflado'!H$3-12)</f>
        <v>0</v>
      </c>
      <c r="I26" s="291">
        <f>'Flujo de caja'!I30*(1+Dashboard!$C$22/12)^IF('Flujo de caja inflado'!I$3&lt;=12,0,'Flujo de caja inflado'!I$3-12)</f>
        <v>0</v>
      </c>
      <c r="J26" s="291">
        <f>'Flujo de caja'!J30*(1+Dashboard!$C$22/12)^IF('Flujo de caja inflado'!J$3&lt;=12,0,'Flujo de caja inflado'!J$3-12)</f>
        <v>0</v>
      </c>
      <c r="K26" s="291">
        <f>'Flujo de caja'!K30*(1+Dashboard!$C$22/12)^IF('Flujo de caja inflado'!K$3&lt;=12,0,'Flujo de caja inflado'!K$3-12)</f>
        <v>0</v>
      </c>
      <c r="L26" s="291">
        <f>'Flujo de caja'!L30*(1+Dashboard!$C$22/12)^IF('Flujo de caja inflado'!L$3&lt;=12,0,'Flujo de caja inflado'!L$3-12)</f>
        <v>0</v>
      </c>
      <c r="M26" s="291">
        <f>'Flujo de caja'!M30*(1+Dashboard!$C$22/12)^IF('Flujo de caja inflado'!M$3&lt;=12,0,'Flujo de caja inflado'!M$3-12)</f>
        <v>0</v>
      </c>
      <c r="N26" s="291">
        <f>'Flujo de caja'!N30*(1+Dashboard!$C$22/12)^IF('Flujo de caja inflado'!N$3&lt;=12,0,'Flujo de caja inflado'!N$3-12)</f>
        <v>0</v>
      </c>
      <c r="O26" s="291">
        <f>'Flujo de caja'!O30*(1+Dashboard!$C$22/12)^IF('Flujo de caja inflado'!O$3&lt;=12,0,'Flujo de caja inflado'!O$3-12)</f>
        <v>0</v>
      </c>
      <c r="P26" s="291">
        <f>'Flujo de caja'!P30*(1+Dashboard!$C$22/12)^IF('Flujo de caja inflado'!P$3&lt;=12,0,'Flujo de caja inflado'!P$3-12)</f>
        <v>0</v>
      </c>
      <c r="Q26" s="291">
        <f>'Flujo de caja'!Q30*(1+Dashboard!$C$22/12)^IF('Flujo de caja inflado'!Q$3&lt;=12,0,'Flujo de caja inflado'!Q$3-12)</f>
        <v>0</v>
      </c>
      <c r="R26" s="291">
        <f>'Flujo de caja'!R30*(1+Dashboard!$C$22/12)^IF('Flujo de caja inflado'!R$3&lt;=12,0,'Flujo de caja inflado'!R$3-12)</f>
        <v>0</v>
      </c>
      <c r="S26" s="291">
        <f>'Flujo de caja'!S30*(1+Dashboard!$C$22/12)^IF('Flujo de caja inflado'!S$3&lt;=12,0,'Flujo de caja inflado'!S$3-12)</f>
        <v>0</v>
      </c>
      <c r="T26" s="291">
        <f>'Flujo de caja'!T30*(1+Dashboard!$C$22/12)^IF('Flujo de caja inflado'!T$3&lt;=12,0,'Flujo de caja inflado'!T$3-12)</f>
        <v>0</v>
      </c>
      <c r="U26" s="291">
        <f>'Flujo de caja'!U30*(1+Dashboard!$C$22/12)^IF('Flujo de caja inflado'!U$3&lt;=12,0,'Flujo de caja inflado'!U$3-12)</f>
        <v>0</v>
      </c>
      <c r="V26" s="291">
        <f>'Flujo de caja'!V30*(1+Dashboard!$C$22/12)^IF('Flujo de caja inflado'!V$3&lt;=12,0,'Flujo de caja inflado'!V$3-12)</f>
        <v>0</v>
      </c>
      <c r="W26" s="291">
        <f>'Flujo de caja'!W30*(1+Dashboard!$C$22/12)^IF('Flujo de caja inflado'!W$3&lt;=12,0,'Flujo de caja inflado'!W$3-12)</f>
        <v>0</v>
      </c>
      <c r="X26" s="291">
        <f>'Flujo de caja'!X30*(1+Dashboard!$C$22/12)^IF('Flujo de caja inflado'!X$3&lt;=12,0,'Flujo de caja inflado'!X$3-12)</f>
        <v>0</v>
      </c>
      <c r="Y26" s="291">
        <f>'Flujo de caja'!Y30*(1+Dashboard!$C$22/12)^IF('Flujo de caja inflado'!Y$3&lt;=12,0,'Flujo de caja inflado'!Y$3-12)</f>
        <v>0</v>
      </c>
      <c r="Z26" s="291">
        <f>'Flujo de caja'!Z30*(1+Dashboard!$C$22/12)^IF('Flujo de caja inflado'!Z$3&lt;=12,0,'Flujo de caja inflado'!Z$3-12)</f>
        <v>0</v>
      </c>
      <c r="AA26" s="291">
        <f>'Flujo de caja'!AA30*(1+Dashboard!$C$22/12)^IF('Flujo de caja inflado'!AA$3&lt;=12,0,'Flujo de caja inflado'!AA$3-12)</f>
        <v>0</v>
      </c>
      <c r="AB26" s="291">
        <f>'Flujo de caja'!AB30*(1+Dashboard!$C$22/12)^IF('Flujo de caja inflado'!AB$3&lt;=12,0,'Flujo de caja inflado'!AB$3-12)</f>
        <v>0</v>
      </c>
      <c r="AC26" s="291">
        <f>'Flujo de caja'!AC30*(1+Dashboard!$C$22/12)^IF('Flujo de caja inflado'!AC$3&lt;=12,0,'Flujo de caja inflado'!AC$3-12)</f>
        <v>0</v>
      </c>
      <c r="AD26" s="291">
        <f>'Flujo de caja'!AD30*(1+Dashboard!$C$22/12)^IF('Flujo de caja inflado'!AD$3&lt;=12,0,'Flujo de caja inflado'!AD$3-12)</f>
        <v>0</v>
      </c>
      <c r="AE26" s="291">
        <f>'Flujo de caja'!AE30*(1+Dashboard!$C$22/12)^IF('Flujo de caja inflado'!AE$3&lt;=12,0,'Flujo de caja inflado'!AE$3-12)</f>
        <v>0</v>
      </c>
      <c r="AF26" s="291">
        <f>'Flujo de caja'!AF30*(1+Dashboard!$C$22/12)^IF('Flujo de caja inflado'!AF$3&lt;=12,0,'Flujo de caja inflado'!AF$3-12)</f>
        <v>0</v>
      </c>
      <c r="AG26" s="291">
        <f>'Flujo de caja'!AG30*(1+Dashboard!$C$22/12)^IF('Flujo de caja inflado'!AG$3&lt;=12,0,'Flujo de caja inflado'!AG$3-12)</f>
        <v>0</v>
      </c>
      <c r="AH26" s="291">
        <f>'Flujo de caja'!AH30*(1+Dashboard!$C$22/12)^IF('Flujo de caja inflado'!AH$3&lt;=12,0,'Flujo de caja inflado'!AH$3-12)</f>
        <v>0</v>
      </c>
      <c r="AI26" s="291">
        <f>'Flujo de caja'!AI30*(1+Dashboard!$C$22/12)^IF('Flujo de caja inflado'!AI$3&lt;=12,0,'Flujo de caja inflado'!AI$3-12)</f>
        <v>0</v>
      </c>
      <c r="AJ26" s="291">
        <f>'Flujo de caja'!AJ30*(1+Dashboard!$C$22/12)^IF('Flujo de caja inflado'!AJ$3&lt;=12,0,'Flujo de caja inflado'!AJ$3-12)</f>
        <v>0</v>
      </c>
      <c r="AK26" s="291">
        <f>'Flujo de caja'!AK30*(1+Dashboard!$C$22/12)^IF('Flujo de caja inflado'!AK$3&lt;=12,0,'Flujo de caja inflado'!AK$3-12)</f>
        <v>0</v>
      </c>
      <c r="AL26" s="291">
        <f>'Flujo de caja'!AL30*(1+Dashboard!$C$22/12)^IF('Flujo de caja inflado'!AL$3&lt;=12,0,'Flujo de caja inflado'!AL$3-12)</f>
        <v>0</v>
      </c>
      <c r="AM26" s="291">
        <f>'Flujo de caja'!AM30*(1+Dashboard!$C$22/12)^IF('Flujo de caja inflado'!AM$3&lt;=12,0,'Flujo de caja inflado'!AM$3-12)</f>
        <v>0</v>
      </c>
      <c r="AN26" s="291">
        <f>'Flujo de caja'!AN30*(1+Dashboard!$C$22/12)^IF('Flujo de caja inflado'!AN$3&lt;=12,0,'Flujo de caja inflado'!AN$3-12)</f>
        <v>0</v>
      </c>
      <c r="AO26" s="291">
        <f>'Flujo de caja'!AO30*(1+Dashboard!$C$22/12)^IF('Flujo de caja inflado'!AO$3&lt;=12,0,'Flujo de caja inflado'!AO$3-12)</f>
        <v>0</v>
      </c>
      <c r="AP26" s="291">
        <f>'Flujo de caja'!AP30*(1+Dashboard!$C$22/12)^IF('Flujo de caja inflado'!AP$3&lt;=12,0,'Flujo de caja inflado'!AP$3-12)</f>
        <v>0</v>
      </c>
      <c r="AQ26" s="291">
        <f>'Flujo de caja'!AQ30*(1+Dashboard!$C$22/12)^IF('Flujo de caja inflado'!AQ$3&lt;=12,0,'Flujo de caja inflado'!AQ$3-12)</f>
        <v>0</v>
      </c>
      <c r="AR26" s="291">
        <f>'Flujo de caja'!AR30*(1+Dashboard!$C$22/12)^IF('Flujo de caja inflado'!AR$3&lt;=12,0,'Flujo de caja inflado'!AR$3-12)</f>
        <v>0</v>
      </c>
      <c r="AS26" s="291">
        <f>'Flujo de caja'!AS30*(1+Dashboard!$C$22/12)^IF('Flujo de caja inflado'!AS$3&lt;=12,0,'Flujo de caja inflado'!AS$3-12)</f>
        <v>0</v>
      </c>
      <c r="AT26" s="291">
        <f>'Flujo de caja'!AT30*(1+Dashboard!$C$22/12)^IF('Flujo de caja inflado'!AT$3&lt;=12,0,'Flujo de caja inflado'!AT$3-12)</f>
        <v>0</v>
      </c>
      <c r="AU26" s="291">
        <f>'Flujo de caja'!AU30*(1+Dashboard!$C$22/12)^IF('Flujo de caja inflado'!AU$3&lt;=12,0,'Flujo de caja inflado'!AU$3-12)</f>
        <v>0</v>
      </c>
      <c r="AV26" s="291">
        <f>'Flujo de caja'!AV30*(1+Dashboard!$C$22/12)^IF('Flujo de caja inflado'!AV$3&lt;=12,0,'Flujo de caja inflado'!AV$3-12)</f>
        <v>0</v>
      </c>
      <c r="AW26" s="291">
        <f>'Flujo de caja'!AW30*(1+Dashboard!$C$22/12)^IF('Flujo de caja inflado'!AW$3&lt;=12,0,'Flujo de caja inflado'!AW$3-12)</f>
        <v>0</v>
      </c>
      <c r="AX26" s="291">
        <f>'Flujo de caja'!AX30*(1+Dashboard!$C$22/12)^IF('Flujo de caja inflado'!AX$3&lt;=12,0,'Flujo de caja inflado'!AX$3-12)</f>
        <v>0</v>
      </c>
      <c r="AY26" s="291">
        <f>'Flujo de caja'!AY30*(1+Dashboard!$C$22/12)^IF('Flujo de caja inflado'!AY$3&lt;=12,0,'Flujo de caja inflado'!AY$3-12)</f>
        <v>0</v>
      </c>
      <c r="AZ26" s="291">
        <f>'Flujo de caja'!AZ30*(1+Dashboard!$C$22/12)^IF('Flujo de caja inflado'!AZ$3&lt;=12,0,'Flujo de caja inflado'!AZ$3-12)</f>
        <v>0</v>
      </c>
      <c r="BA26" s="291">
        <f>'Flujo de caja'!BA30*(1+Dashboard!$C$22/12)^IF('Flujo de caja inflado'!BA$3&lt;=12,0,'Flujo de caja inflado'!BA$3-12)</f>
        <v>0</v>
      </c>
      <c r="BB26" s="291">
        <f>'Flujo de caja'!BB30*(1+Dashboard!$C$22/12)^IF('Flujo de caja inflado'!BB$3&lt;=12,0,'Flujo de caja inflado'!BB$3-12)</f>
        <v>0</v>
      </c>
      <c r="BC26" s="291">
        <f>'Flujo de caja'!BC30*(1+Dashboard!$C$22/12)^IF('Flujo de caja inflado'!BC$3&lt;=12,0,'Flujo de caja inflado'!BC$3-12)</f>
        <v>0</v>
      </c>
      <c r="BD26" s="291">
        <f>'Flujo de caja'!BD30*(1+Dashboard!$C$22/12)^IF('Flujo de caja inflado'!BD$3&lt;=12,0,'Flujo de caja inflado'!BD$3-12)</f>
        <v>0</v>
      </c>
      <c r="BE26" s="291">
        <f>'Flujo de caja'!BE30*(1+Dashboard!$C$22/12)^IF('Flujo de caja inflado'!BE$3&lt;=12,0,'Flujo de caja inflado'!BE$3-12)</f>
        <v>0</v>
      </c>
      <c r="BF26" s="291">
        <f>'Flujo de caja'!BF30*(1+Dashboard!$C$22/12)^IF('Flujo de caja inflado'!BF$3&lt;=12,0,'Flujo de caja inflado'!BF$3-12)</f>
        <v>0</v>
      </c>
      <c r="BG26" s="291">
        <f>'Flujo de caja'!BG30*(1+Dashboard!$C$22/12)^IF('Flujo de caja inflado'!BG$3&lt;=12,0,'Flujo de caja inflado'!BG$3-12)</f>
        <v>0</v>
      </c>
      <c r="BH26" s="291">
        <f>'Flujo de caja'!BH30*(1+Dashboard!$C$22/12)^IF('Flujo de caja inflado'!BH$3&lt;=12,0,'Flujo de caja inflado'!BH$3-12)</f>
        <v>0</v>
      </c>
      <c r="BI26" s="291">
        <f>'Flujo de caja'!BI30*(1+Dashboard!$C$22/12)^IF('Flujo de caja inflado'!BI$3&lt;=12,0,'Flujo de caja inflado'!BI$3-12)</f>
        <v>0</v>
      </c>
      <c r="BJ26" s="291">
        <f>'Flujo de caja'!BJ30*(1+Dashboard!$C$22/12)^IF('Flujo de caja inflado'!BJ$3&lt;=12,0,'Flujo de caja inflado'!BJ$3-12)</f>
        <v>0</v>
      </c>
      <c r="BK26" s="291">
        <f>'Flujo de caja'!BK30*(1+Dashboard!$C$22/12)^IF('Flujo de caja inflado'!BK$3&lt;=12,0,'Flujo de caja inflado'!BK$3-12)</f>
        <v>0</v>
      </c>
      <c r="BL26" s="291">
        <f>'Flujo de caja'!BL30*(1+Dashboard!$C$22/12)^IF('Flujo de caja inflado'!BL$3&lt;=12,0,'Flujo de caja inflado'!BL$3-12)</f>
        <v>0</v>
      </c>
      <c r="BM26" s="291">
        <f>'Flujo de caja'!BM30*(1+Dashboard!$C$22/12)^IF('Flujo de caja inflado'!BM$3&lt;=12,0,'Flujo de caja inflado'!BM$3-12)</f>
        <v>0</v>
      </c>
      <c r="BN26" s="291">
        <f>'Flujo de caja'!BN30*(1+Dashboard!$C$22/12)^IF('Flujo de caja inflado'!BN$3&lt;=12,0,'Flujo de caja inflado'!BN$3-12)</f>
        <v>0</v>
      </c>
      <c r="BO26" s="291">
        <f>'Flujo de caja'!BO30*(1+Dashboard!$C$22/12)^IF('Flujo de caja inflado'!BO$3&lt;=12,0,'Flujo de caja inflado'!BO$3-12)</f>
        <v>0</v>
      </c>
      <c r="BP26" s="291">
        <f>'Flujo de caja'!BP30*(1+Dashboard!$C$22/12)^IF('Flujo de caja inflado'!BP$3&lt;=12,0,'Flujo de caja inflado'!BP$3-12)</f>
        <v>0</v>
      </c>
      <c r="BQ26" s="291">
        <f>'Flujo de caja'!BQ30*(1+Dashboard!$C$22/12)^IF('Flujo de caja inflado'!BQ$3&lt;=12,0,'Flujo de caja inflado'!BQ$3-12)</f>
        <v>0</v>
      </c>
      <c r="BR26" s="291">
        <f>'Flujo de caja'!BR30*(1+Dashboard!$C$22/12)^IF('Flujo de caja inflado'!BR$3&lt;=12,0,'Flujo de caja inflado'!BR$3-12)</f>
        <v>0</v>
      </c>
      <c r="BS26" s="291" t="e">
        <f>'Flujo de caja'!#REF!*(1+Dashboard!$C$22/12)^IF('Flujo de caja inflado'!BS$3&lt;=12,0,'Flujo de caja inflado'!BS$3-12)</f>
        <v>#REF!</v>
      </c>
      <c r="BT26" s="291" t="e">
        <f>'Flujo de caja'!#REF!*(1+Dashboard!$C$22/12)^IF('Flujo de caja inflado'!BT$3&lt;=12,0,'Flujo de caja inflado'!BT$3-12)</f>
        <v>#REF!</v>
      </c>
      <c r="BU26" s="291" t="e">
        <f>'Flujo de caja'!#REF!*(1+Dashboard!$C$22/12)^IF('Flujo de caja inflado'!BU$3&lt;=12,0,'Flujo de caja inflado'!BU$3-12)</f>
        <v>#REF!</v>
      </c>
      <c r="BV26" s="291" t="e">
        <f>'Flujo de caja'!#REF!*(1+Dashboard!$C$22/12)^IF('Flujo de caja inflado'!BV$3&lt;=12,0,'Flujo de caja inflado'!BV$3-12)</f>
        <v>#REF!</v>
      </c>
      <c r="BW26" s="291" t="e">
        <f>'Flujo de caja'!#REF!*(1+Dashboard!$C$22/12)^IF('Flujo de caja inflado'!BW$3&lt;=12,0,'Flujo de caja inflado'!BW$3-12)</f>
        <v>#REF!</v>
      </c>
      <c r="BX26" s="291" t="e">
        <f>'Flujo de caja'!#REF!*(1+Dashboard!$C$22/12)^IF('Flujo de caja inflado'!BX$3&lt;=12,0,'Flujo de caja inflado'!BX$3-12)</f>
        <v>#REF!</v>
      </c>
      <c r="BY26" s="291" t="e">
        <f>'Flujo de caja'!#REF!*(1+Dashboard!$C$22/12)^IF('Flujo de caja inflado'!BY$3&lt;=12,0,'Flujo de caja inflado'!BY$3-12)</f>
        <v>#REF!</v>
      </c>
    </row>
    <row r="27" spans="1:77" x14ac:dyDescent="0.3">
      <c r="A27" s="193" t="s">
        <v>113</v>
      </c>
      <c r="B27" s="6" t="s">
        <v>22</v>
      </c>
      <c r="C27" s="72" t="e">
        <f t="shared" ref="C27:C37" si="12">SUM(D27:BY27)</f>
        <v>#REF!</v>
      </c>
      <c r="D27" s="291">
        <f>'Flujo de caja'!D31*(1+Dashboard!$C$22/12)^IF('Flujo de caja inflado'!D$3&lt;=12,0,'Flujo de caja inflado'!D$3-12)</f>
        <v>0</v>
      </c>
      <c r="E27" s="291">
        <f>'Flujo de caja'!E31*(1+Dashboard!$C$22/12)^IF('Flujo de caja inflado'!E$3&lt;=12,0,'Flujo de caja inflado'!E$3-12)</f>
        <v>0</v>
      </c>
      <c r="F27" s="291">
        <f>'Flujo de caja'!F31*(1+Dashboard!$C$22/12)^IF('Flujo de caja inflado'!F$3&lt;=12,0,'Flujo de caja inflado'!F$3-12)</f>
        <v>109454</v>
      </c>
      <c r="G27" s="291">
        <f>'Flujo de caja'!G31*(1+Dashboard!$C$22/12)^IF('Flujo de caja inflado'!G$3&lt;=12,0,'Flujo de caja inflado'!G$3-12)</f>
        <v>109454</v>
      </c>
      <c r="H27" s="291">
        <f>'Flujo de caja'!H31*(1+Dashboard!$C$22/12)^IF('Flujo de caja inflado'!H$3&lt;=12,0,'Flujo de caja inflado'!H$3-12)</f>
        <v>0</v>
      </c>
      <c r="I27" s="291">
        <f>'Flujo de caja'!I31*(1+Dashboard!$C$22/12)^IF('Flujo de caja inflado'!I$3&lt;=12,0,'Flujo de caja inflado'!I$3-12)</f>
        <v>0</v>
      </c>
      <c r="J27" s="291">
        <f>'Flujo de caja'!J31*(1+Dashboard!$C$22/12)^IF('Flujo de caja inflado'!J$3&lt;=12,0,'Flujo de caja inflado'!J$3-12)</f>
        <v>0</v>
      </c>
      <c r="K27" s="291">
        <f>'Flujo de caja'!K31*(1+Dashboard!$C$22/12)^IF('Flujo de caja inflado'!K$3&lt;=12,0,'Flujo de caja inflado'!K$3-12)</f>
        <v>0</v>
      </c>
      <c r="L27" s="291">
        <f>'Flujo de caja'!L31*(1+Dashboard!$C$22/12)^IF('Flujo de caja inflado'!L$3&lt;=12,0,'Flujo de caja inflado'!L$3-12)</f>
        <v>0</v>
      </c>
      <c r="M27" s="291">
        <f>'Flujo de caja'!M31*(1+Dashboard!$C$22/12)^IF('Flujo de caja inflado'!M$3&lt;=12,0,'Flujo de caja inflado'!M$3-12)</f>
        <v>0</v>
      </c>
      <c r="N27" s="291">
        <f>'Flujo de caja'!N31*(1+Dashboard!$C$22/12)^IF('Flujo de caja inflado'!N$3&lt;=12,0,'Flujo de caja inflado'!N$3-12)</f>
        <v>0</v>
      </c>
      <c r="O27" s="291">
        <f>'Flujo de caja'!O31*(1+Dashboard!$C$22/12)^IF('Flujo de caja inflado'!O$3&lt;=12,0,'Flujo de caja inflado'!O$3-12)</f>
        <v>0</v>
      </c>
      <c r="P27" s="291">
        <f>'Flujo de caja'!P31*(1+Dashboard!$C$22/12)^IF('Flujo de caja inflado'!P$3&lt;=12,0,'Flujo de caja inflado'!P$3-12)</f>
        <v>0</v>
      </c>
      <c r="Q27" s="291">
        <f>'Flujo de caja'!Q31*(1+Dashboard!$C$22/12)^IF('Flujo de caja inflado'!Q$3&lt;=12,0,'Flujo de caja inflado'!Q$3-12)</f>
        <v>0</v>
      </c>
      <c r="R27" s="291">
        <f>'Flujo de caja'!R31*(1+Dashboard!$C$22/12)^IF('Flujo de caja inflado'!R$3&lt;=12,0,'Flujo de caja inflado'!R$3-12)</f>
        <v>0</v>
      </c>
      <c r="S27" s="291">
        <f>'Flujo de caja'!S31*(1+Dashboard!$C$22/12)^IF('Flujo de caja inflado'!S$3&lt;=12,0,'Flujo de caja inflado'!S$3-12)</f>
        <v>0</v>
      </c>
      <c r="T27" s="291">
        <f>'Flujo de caja'!T31*(1+Dashboard!$C$22/12)^IF('Flujo de caja inflado'!T$3&lt;=12,0,'Flujo de caja inflado'!T$3-12)</f>
        <v>0</v>
      </c>
      <c r="U27" s="291">
        <f>'Flujo de caja'!U31*(1+Dashboard!$C$22/12)^IF('Flujo de caja inflado'!U$3&lt;=12,0,'Flujo de caja inflado'!U$3-12)</f>
        <v>0</v>
      </c>
      <c r="V27" s="291">
        <f>'Flujo de caja'!V31*(1+Dashboard!$C$22/12)^IF('Flujo de caja inflado'!V$3&lt;=12,0,'Flujo de caja inflado'!V$3-12)</f>
        <v>0</v>
      </c>
      <c r="W27" s="291">
        <f>'Flujo de caja'!W31*(1+Dashboard!$C$22/12)^IF('Flujo de caja inflado'!W$3&lt;=12,0,'Flujo de caja inflado'!W$3-12)</f>
        <v>0</v>
      </c>
      <c r="X27" s="291">
        <f>'Flujo de caja'!X31*(1+Dashboard!$C$22/12)^IF('Flujo de caja inflado'!X$3&lt;=12,0,'Flujo de caja inflado'!X$3-12)</f>
        <v>0</v>
      </c>
      <c r="Y27" s="291">
        <f>'Flujo de caja'!Y31*(1+Dashboard!$C$22/12)^IF('Flujo de caja inflado'!Y$3&lt;=12,0,'Flujo de caja inflado'!Y$3-12)</f>
        <v>0</v>
      </c>
      <c r="Z27" s="291">
        <f>'Flujo de caja'!Z31*(1+Dashboard!$C$22/12)^IF('Flujo de caja inflado'!Z$3&lt;=12,0,'Flujo de caja inflado'!Z$3-12)</f>
        <v>0</v>
      </c>
      <c r="AA27" s="291">
        <f>'Flujo de caja'!AA31*(1+Dashboard!$C$22/12)^IF('Flujo de caja inflado'!AA$3&lt;=12,0,'Flujo de caja inflado'!AA$3-12)</f>
        <v>0</v>
      </c>
      <c r="AB27" s="291">
        <f>'Flujo de caja'!AB31*(1+Dashboard!$C$22/12)^IF('Flujo de caja inflado'!AB$3&lt;=12,0,'Flujo de caja inflado'!AB$3-12)</f>
        <v>0</v>
      </c>
      <c r="AC27" s="291">
        <f>'Flujo de caja'!AC31*(1+Dashboard!$C$22/12)^IF('Flujo de caja inflado'!AC$3&lt;=12,0,'Flujo de caja inflado'!AC$3-12)</f>
        <v>0</v>
      </c>
      <c r="AD27" s="291">
        <f>'Flujo de caja'!AD31*(1+Dashboard!$C$22/12)^IF('Flujo de caja inflado'!AD$3&lt;=12,0,'Flujo de caja inflado'!AD$3-12)</f>
        <v>0</v>
      </c>
      <c r="AE27" s="291">
        <f>'Flujo de caja'!AE31*(1+Dashboard!$C$22/12)^IF('Flujo de caja inflado'!AE$3&lt;=12,0,'Flujo de caja inflado'!AE$3-12)</f>
        <v>0</v>
      </c>
      <c r="AF27" s="291">
        <f>'Flujo de caja'!AF31*(1+Dashboard!$C$22/12)^IF('Flujo de caja inflado'!AF$3&lt;=12,0,'Flujo de caja inflado'!AF$3-12)</f>
        <v>0</v>
      </c>
      <c r="AG27" s="291">
        <f>'Flujo de caja'!AG31*(1+Dashboard!$C$22/12)^IF('Flujo de caja inflado'!AG$3&lt;=12,0,'Flujo de caja inflado'!AG$3-12)</f>
        <v>0</v>
      </c>
      <c r="AH27" s="291">
        <f>'Flujo de caja'!AH31*(1+Dashboard!$C$22/12)^IF('Flujo de caja inflado'!AH$3&lt;=12,0,'Flujo de caja inflado'!AH$3-12)</f>
        <v>0</v>
      </c>
      <c r="AI27" s="291">
        <f>'Flujo de caja'!AI31*(1+Dashboard!$C$22/12)^IF('Flujo de caja inflado'!AI$3&lt;=12,0,'Flujo de caja inflado'!AI$3-12)</f>
        <v>0</v>
      </c>
      <c r="AJ27" s="291">
        <f>'Flujo de caja'!AJ31*(1+Dashboard!$C$22/12)^IF('Flujo de caja inflado'!AJ$3&lt;=12,0,'Flujo de caja inflado'!AJ$3-12)</f>
        <v>0</v>
      </c>
      <c r="AK27" s="291">
        <f>'Flujo de caja'!AK31*(1+Dashboard!$C$22/12)^IF('Flujo de caja inflado'!AK$3&lt;=12,0,'Flujo de caja inflado'!AK$3-12)</f>
        <v>0</v>
      </c>
      <c r="AL27" s="291">
        <f>'Flujo de caja'!AL31*(1+Dashboard!$C$22/12)^IF('Flujo de caja inflado'!AL$3&lt;=12,0,'Flujo de caja inflado'!AL$3-12)</f>
        <v>0</v>
      </c>
      <c r="AM27" s="291">
        <f>'Flujo de caja'!AM31*(1+Dashboard!$C$22/12)^IF('Flujo de caja inflado'!AM$3&lt;=12,0,'Flujo de caja inflado'!AM$3-12)</f>
        <v>0</v>
      </c>
      <c r="AN27" s="291">
        <f>'Flujo de caja'!AN31*(1+Dashboard!$C$22/12)^IF('Flujo de caja inflado'!AN$3&lt;=12,0,'Flujo de caja inflado'!AN$3-12)</f>
        <v>0</v>
      </c>
      <c r="AO27" s="291">
        <f>'Flujo de caja'!AO31*(1+Dashboard!$C$22/12)^IF('Flujo de caja inflado'!AO$3&lt;=12,0,'Flujo de caja inflado'!AO$3-12)</f>
        <v>0</v>
      </c>
      <c r="AP27" s="291">
        <f>'Flujo de caja'!AP31*(1+Dashboard!$C$22/12)^IF('Flujo de caja inflado'!AP$3&lt;=12,0,'Flujo de caja inflado'!AP$3-12)</f>
        <v>0</v>
      </c>
      <c r="AQ27" s="291">
        <f>'Flujo de caja'!AQ31*(1+Dashboard!$C$22/12)^IF('Flujo de caja inflado'!AQ$3&lt;=12,0,'Flujo de caja inflado'!AQ$3-12)</f>
        <v>0</v>
      </c>
      <c r="AR27" s="291">
        <f>'Flujo de caja'!AR31*(1+Dashboard!$C$22/12)^IF('Flujo de caja inflado'!AR$3&lt;=12,0,'Flujo de caja inflado'!AR$3-12)</f>
        <v>0</v>
      </c>
      <c r="AS27" s="291">
        <f>'Flujo de caja'!AS31*(1+Dashboard!$C$22/12)^IF('Flujo de caja inflado'!AS$3&lt;=12,0,'Flujo de caja inflado'!AS$3-12)</f>
        <v>0</v>
      </c>
      <c r="AT27" s="291">
        <f>'Flujo de caja'!AT31*(1+Dashboard!$C$22/12)^IF('Flujo de caja inflado'!AT$3&lt;=12,0,'Flujo de caja inflado'!AT$3-12)</f>
        <v>0</v>
      </c>
      <c r="AU27" s="291">
        <f>'Flujo de caja'!AU31*(1+Dashboard!$C$22/12)^IF('Flujo de caja inflado'!AU$3&lt;=12,0,'Flujo de caja inflado'!AU$3-12)</f>
        <v>0</v>
      </c>
      <c r="AV27" s="291">
        <f>'Flujo de caja'!AV31*(1+Dashboard!$C$22/12)^IF('Flujo de caja inflado'!AV$3&lt;=12,0,'Flujo de caja inflado'!AV$3-12)</f>
        <v>0</v>
      </c>
      <c r="AW27" s="291">
        <f>'Flujo de caja'!AW31*(1+Dashboard!$C$22/12)^IF('Flujo de caja inflado'!AW$3&lt;=12,0,'Flujo de caja inflado'!AW$3-12)</f>
        <v>0</v>
      </c>
      <c r="AX27" s="291">
        <f>'Flujo de caja'!AX31*(1+Dashboard!$C$22/12)^IF('Flujo de caja inflado'!AX$3&lt;=12,0,'Flujo de caja inflado'!AX$3-12)</f>
        <v>0</v>
      </c>
      <c r="AY27" s="291">
        <f>'Flujo de caja'!AY31*(1+Dashboard!$C$22/12)^IF('Flujo de caja inflado'!AY$3&lt;=12,0,'Flujo de caja inflado'!AY$3-12)</f>
        <v>0</v>
      </c>
      <c r="AZ27" s="291">
        <f>'Flujo de caja'!AZ31*(1+Dashboard!$C$22/12)^IF('Flujo de caja inflado'!AZ$3&lt;=12,0,'Flujo de caja inflado'!AZ$3-12)</f>
        <v>0</v>
      </c>
      <c r="BA27" s="291">
        <f>'Flujo de caja'!BA31*(1+Dashboard!$C$22/12)^IF('Flujo de caja inflado'!BA$3&lt;=12,0,'Flujo de caja inflado'!BA$3-12)</f>
        <v>0</v>
      </c>
      <c r="BB27" s="291">
        <f>'Flujo de caja'!BB31*(1+Dashboard!$C$22/12)^IF('Flujo de caja inflado'!BB$3&lt;=12,0,'Flujo de caja inflado'!BB$3-12)</f>
        <v>0</v>
      </c>
      <c r="BC27" s="291">
        <f>'Flujo de caja'!BC31*(1+Dashboard!$C$22/12)^IF('Flujo de caja inflado'!BC$3&lt;=12,0,'Flujo de caja inflado'!BC$3-12)</f>
        <v>0</v>
      </c>
      <c r="BD27" s="291">
        <f>'Flujo de caja'!BD31*(1+Dashboard!$C$22/12)^IF('Flujo de caja inflado'!BD$3&lt;=12,0,'Flujo de caja inflado'!BD$3-12)</f>
        <v>0</v>
      </c>
      <c r="BE27" s="291">
        <f>'Flujo de caja'!BE31*(1+Dashboard!$C$22/12)^IF('Flujo de caja inflado'!BE$3&lt;=12,0,'Flujo de caja inflado'!BE$3-12)</f>
        <v>0</v>
      </c>
      <c r="BF27" s="291">
        <f>'Flujo de caja'!BF31*(1+Dashboard!$C$22/12)^IF('Flujo de caja inflado'!BF$3&lt;=12,0,'Flujo de caja inflado'!BF$3-12)</f>
        <v>0</v>
      </c>
      <c r="BG27" s="291">
        <f>'Flujo de caja'!BG31*(1+Dashboard!$C$22/12)^IF('Flujo de caja inflado'!BG$3&lt;=12,0,'Flujo de caja inflado'!BG$3-12)</f>
        <v>0</v>
      </c>
      <c r="BH27" s="291">
        <f>'Flujo de caja'!BH31*(1+Dashboard!$C$22/12)^IF('Flujo de caja inflado'!BH$3&lt;=12,0,'Flujo de caja inflado'!BH$3-12)</f>
        <v>0</v>
      </c>
      <c r="BI27" s="291">
        <f>'Flujo de caja'!BI31*(1+Dashboard!$C$22/12)^IF('Flujo de caja inflado'!BI$3&lt;=12,0,'Flujo de caja inflado'!BI$3-12)</f>
        <v>0</v>
      </c>
      <c r="BJ27" s="291">
        <f>'Flujo de caja'!BJ31*(1+Dashboard!$C$22/12)^IF('Flujo de caja inflado'!BJ$3&lt;=12,0,'Flujo de caja inflado'!BJ$3-12)</f>
        <v>0</v>
      </c>
      <c r="BK27" s="291">
        <f>'Flujo de caja'!BK31*(1+Dashboard!$C$22/12)^IF('Flujo de caja inflado'!BK$3&lt;=12,0,'Flujo de caja inflado'!BK$3-12)</f>
        <v>0</v>
      </c>
      <c r="BL27" s="291">
        <f>'Flujo de caja'!BL31*(1+Dashboard!$C$22/12)^IF('Flujo de caja inflado'!BL$3&lt;=12,0,'Flujo de caja inflado'!BL$3-12)</f>
        <v>0</v>
      </c>
      <c r="BM27" s="291">
        <f>'Flujo de caja'!BM31*(1+Dashboard!$C$22/12)^IF('Flujo de caja inflado'!BM$3&lt;=12,0,'Flujo de caja inflado'!BM$3-12)</f>
        <v>0</v>
      </c>
      <c r="BN27" s="291">
        <f>'Flujo de caja'!BN31*(1+Dashboard!$C$22/12)^IF('Flujo de caja inflado'!BN$3&lt;=12,0,'Flujo de caja inflado'!BN$3-12)</f>
        <v>0</v>
      </c>
      <c r="BO27" s="291">
        <f>'Flujo de caja'!BO31*(1+Dashboard!$C$22/12)^IF('Flujo de caja inflado'!BO$3&lt;=12,0,'Flujo de caja inflado'!BO$3-12)</f>
        <v>0</v>
      </c>
      <c r="BP27" s="291">
        <f>'Flujo de caja'!BP31*(1+Dashboard!$C$22/12)^IF('Flujo de caja inflado'!BP$3&lt;=12,0,'Flujo de caja inflado'!BP$3-12)</f>
        <v>0</v>
      </c>
      <c r="BQ27" s="291">
        <f>'Flujo de caja'!BQ31*(1+Dashboard!$C$22/12)^IF('Flujo de caja inflado'!BQ$3&lt;=12,0,'Flujo de caja inflado'!BQ$3-12)</f>
        <v>0</v>
      </c>
      <c r="BR27" s="291">
        <f>'Flujo de caja'!BR31*(1+Dashboard!$C$22/12)^IF('Flujo de caja inflado'!BR$3&lt;=12,0,'Flujo de caja inflado'!BR$3-12)</f>
        <v>0</v>
      </c>
      <c r="BS27" s="291" t="e">
        <f>'Flujo de caja'!#REF!*(1+Dashboard!$C$22/12)^IF('Flujo de caja inflado'!BS$3&lt;=12,0,'Flujo de caja inflado'!BS$3-12)</f>
        <v>#REF!</v>
      </c>
      <c r="BT27" s="291" t="e">
        <f>'Flujo de caja'!#REF!*(1+Dashboard!$C$22/12)^IF('Flujo de caja inflado'!BT$3&lt;=12,0,'Flujo de caja inflado'!BT$3-12)</f>
        <v>#REF!</v>
      </c>
      <c r="BU27" s="291" t="e">
        <f>'Flujo de caja'!#REF!*(1+Dashboard!$C$22/12)^IF('Flujo de caja inflado'!BU$3&lt;=12,0,'Flujo de caja inflado'!BU$3-12)</f>
        <v>#REF!</v>
      </c>
      <c r="BV27" s="291" t="e">
        <f>'Flujo de caja'!#REF!*(1+Dashboard!$C$22/12)^IF('Flujo de caja inflado'!BV$3&lt;=12,0,'Flujo de caja inflado'!BV$3-12)</f>
        <v>#REF!</v>
      </c>
      <c r="BW27" s="291" t="e">
        <f>'Flujo de caja'!#REF!*(1+Dashboard!$C$22/12)^IF('Flujo de caja inflado'!BW$3&lt;=12,0,'Flujo de caja inflado'!BW$3-12)</f>
        <v>#REF!</v>
      </c>
      <c r="BX27" s="291" t="e">
        <f>'Flujo de caja'!#REF!*(1+Dashboard!$C$22/12)^IF('Flujo de caja inflado'!BX$3&lt;=12,0,'Flujo de caja inflado'!BX$3-12)</f>
        <v>#REF!</v>
      </c>
      <c r="BY27" s="291" t="e">
        <f>'Flujo de caja'!#REF!*(1+Dashboard!$C$22/12)^IF('Flujo de caja inflado'!BY$3&lt;=12,0,'Flujo de caja inflado'!BY$3-12)</f>
        <v>#REF!</v>
      </c>
    </row>
    <row r="28" spans="1:77" x14ac:dyDescent="0.3">
      <c r="A28" s="193" t="s">
        <v>114</v>
      </c>
      <c r="B28" s="6" t="s">
        <v>22</v>
      </c>
      <c r="C28" s="72" t="e">
        <f t="shared" si="12"/>
        <v>#REF!</v>
      </c>
      <c r="D28" s="291">
        <f>'Flujo de caja'!D32*(1+Dashboard!$C$22/12)^IF('Flujo de caja inflado'!D$3&lt;=12,0,'Flujo de caja inflado'!D$3-12)</f>
        <v>0</v>
      </c>
      <c r="E28" s="291">
        <f>'Flujo de caja'!E32*(1+Dashboard!$C$22/12)^IF('Flujo de caja inflado'!E$3&lt;=12,0,'Flujo de caja inflado'!E$3-12)</f>
        <v>0</v>
      </c>
      <c r="F28" s="291">
        <f>'Flujo de caja'!F32*(1+Dashboard!$C$22/12)^IF('Flujo de caja inflado'!F$3&lt;=12,0,'Flujo de caja inflado'!F$3-12)</f>
        <v>0</v>
      </c>
      <c r="G28" s="291">
        <f>'Flujo de caja'!G32*(1+Dashboard!$C$22/12)^IF('Flujo de caja inflado'!G$3&lt;=12,0,'Flujo de caja inflado'!G$3-12)</f>
        <v>41636.666666666664</v>
      </c>
      <c r="H28" s="291">
        <f>'Flujo de caja'!H32*(1+Dashboard!$C$22/12)^IF('Flujo de caja inflado'!H$3&lt;=12,0,'Flujo de caja inflado'!H$3-12)</f>
        <v>41636.666666666664</v>
      </c>
      <c r="I28" s="291">
        <f>'Flujo de caja'!I32*(1+Dashboard!$C$22/12)^IF('Flujo de caja inflado'!I$3&lt;=12,0,'Flujo de caja inflado'!I$3-12)</f>
        <v>41636.666666666664</v>
      </c>
      <c r="J28" s="291">
        <f>'Flujo de caja'!J32*(1+Dashboard!$C$22/12)^IF('Flujo de caja inflado'!J$3&lt;=12,0,'Flujo de caja inflado'!J$3-12)</f>
        <v>0</v>
      </c>
      <c r="K28" s="291">
        <f>'Flujo de caja'!K32*(1+Dashboard!$C$22/12)^IF('Flujo de caja inflado'!K$3&lt;=12,0,'Flujo de caja inflado'!K$3-12)</f>
        <v>0</v>
      </c>
      <c r="L28" s="291">
        <f>'Flujo de caja'!L32*(1+Dashboard!$C$22/12)^IF('Flujo de caja inflado'!L$3&lt;=12,0,'Flujo de caja inflado'!L$3-12)</f>
        <v>0</v>
      </c>
      <c r="M28" s="291">
        <f>'Flujo de caja'!M32*(1+Dashboard!$C$22/12)^IF('Flujo de caja inflado'!M$3&lt;=12,0,'Flujo de caja inflado'!M$3-12)</f>
        <v>0</v>
      </c>
      <c r="N28" s="291">
        <f>'Flujo de caja'!N32*(1+Dashboard!$C$22/12)^IF('Flujo de caja inflado'!N$3&lt;=12,0,'Flujo de caja inflado'!N$3-12)</f>
        <v>0</v>
      </c>
      <c r="O28" s="291">
        <f>'Flujo de caja'!O32*(1+Dashboard!$C$22/12)^IF('Flujo de caja inflado'!O$3&lt;=12,0,'Flujo de caja inflado'!O$3-12)</f>
        <v>0</v>
      </c>
      <c r="P28" s="291">
        <f>'Flujo de caja'!P32*(1+Dashboard!$C$22/12)^IF('Flujo de caja inflado'!P$3&lt;=12,0,'Flujo de caja inflado'!P$3-12)</f>
        <v>0</v>
      </c>
      <c r="Q28" s="291">
        <f>'Flujo de caja'!Q32*(1+Dashboard!$C$22/12)^IF('Flujo de caja inflado'!Q$3&lt;=12,0,'Flujo de caja inflado'!Q$3-12)</f>
        <v>0</v>
      </c>
      <c r="R28" s="291">
        <f>'Flujo de caja'!R32*(1+Dashboard!$C$22/12)^IF('Flujo de caja inflado'!R$3&lt;=12,0,'Flujo de caja inflado'!R$3-12)</f>
        <v>0</v>
      </c>
      <c r="S28" s="291">
        <f>'Flujo de caja'!S32*(1+Dashboard!$C$22/12)^IF('Flujo de caja inflado'!S$3&lt;=12,0,'Flujo de caja inflado'!S$3-12)</f>
        <v>0</v>
      </c>
      <c r="T28" s="291">
        <f>'Flujo de caja'!T32*(1+Dashboard!$C$22/12)^IF('Flujo de caja inflado'!T$3&lt;=12,0,'Flujo de caja inflado'!T$3-12)</f>
        <v>0</v>
      </c>
      <c r="U28" s="291">
        <f>'Flujo de caja'!U32*(1+Dashboard!$C$22/12)^IF('Flujo de caja inflado'!U$3&lt;=12,0,'Flujo de caja inflado'!U$3-12)</f>
        <v>0</v>
      </c>
      <c r="V28" s="291">
        <f>'Flujo de caja'!V32*(1+Dashboard!$C$22/12)^IF('Flujo de caja inflado'!V$3&lt;=12,0,'Flujo de caja inflado'!V$3-12)</f>
        <v>0</v>
      </c>
      <c r="W28" s="291">
        <f>'Flujo de caja'!W32*(1+Dashboard!$C$22/12)^IF('Flujo de caja inflado'!W$3&lt;=12,0,'Flujo de caja inflado'!W$3-12)</f>
        <v>0</v>
      </c>
      <c r="X28" s="291">
        <f>'Flujo de caja'!X32*(1+Dashboard!$C$22/12)^IF('Flujo de caja inflado'!X$3&lt;=12,0,'Flujo de caja inflado'!X$3-12)</f>
        <v>0</v>
      </c>
      <c r="Y28" s="291">
        <f>'Flujo de caja'!Y32*(1+Dashboard!$C$22/12)^IF('Flujo de caja inflado'!Y$3&lt;=12,0,'Flujo de caja inflado'!Y$3-12)</f>
        <v>0</v>
      </c>
      <c r="Z28" s="291">
        <f>'Flujo de caja'!Z32*(1+Dashboard!$C$22/12)^IF('Flujo de caja inflado'!Z$3&lt;=12,0,'Flujo de caja inflado'!Z$3-12)</f>
        <v>0</v>
      </c>
      <c r="AA28" s="291">
        <f>'Flujo de caja'!AA32*(1+Dashboard!$C$22/12)^IF('Flujo de caja inflado'!AA$3&lt;=12,0,'Flujo de caja inflado'!AA$3-12)</f>
        <v>0</v>
      </c>
      <c r="AB28" s="291">
        <f>'Flujo de caja'!AB32*(1+Dashboard!$C$22/12)^IF('Flujo de caja inflado'!AB$3&lt;=12,0,'Flujo de caja inflado'!AB$3-12)</f>
        <v>0</v>
      </c>
      <c r="AC28" s="291">
        <f>'Flujo de caja'!AC32*(1+Dashboard!$C$22/12)^IF('Flujo de caja inflado'!AC$3&lt;=12,0,'Flujo de caja inflado'!AC$3-12)</f>
        <v>0</v>
      </c>
      <c r="AD28" s="291">
        <f>'Flujo de caja'!AD32*(1+Dashboard!$C$22/12)^IF('Flujo de caja inflado'!AD$3&lt;=12,0,'Flujo de caja inflado'!AD$3-12)</f>
        <v>0</v>
      </c>
      <c r="AE28" s="291">
        <f>'Flujo de caja'!AE32*(1+Dashboard!$C$22/12)^IF('Flujo de caja inflado'!AE$3&lt;=12,0,'Flujo de caja inflado'!AE$3-12)</f>
        <v>0</v>
      </c>
      <c r="AF28" s="291">
        <f>'Flujo de caja'!AF32*(1+Dashboard!$C$22/12)^IF('Flujo de caja inflado'!AF$3&lt;=12,0,'Flujo de caja inflado'!AF$3-12)</f>
        <v>0</v>
      </c>
      <c r="AG28" s="291">
        <f>'Flujo de caja'!AG32*(1+Dashboard!$C$22/12)^IF('Flujo de caja inflado'!AG$3&lt;=12,0,'Flujo de caja inflado'!AG$3-12)</f>
        <v>0</v>
      </c>
      <c r="AH28" s="291">
        <f>'Flujo de caja'!AH32*(1+Dashboard!$C$22/12)^IF('Flujo de caja inflado'!AH$3&lt;=12,0,'Flujo de caja inflado'!AH$3-12)</f>
        <v>0</v>
      </c>
      <c r="AI28" s="291">
        <f>'Flujo de caja'!AI32*(1+Dashboard!$C$22/12)^IF('Flujo de caja inflado'!AI$3&lt;=12,0,'Flujo de caja inflado'!AI$3-12)</f>
        <v>0</v>
      </c>
      <c r="AJ28" s="291">
        <f>'Flujo de caja'!AJ32*(1+Dashboard!$C$22/12)^IF('Flujo de caja inflado'!AJ$3&lt;=12,0,'Flujo de caja inflado'!AJ$3-12)</f>
        <v>0</v>
      </c>
      <c r="AK28" s="291">
        <f>'Flujo de caja'!AK32*(1+Dashboard!$C$22/12)^IF('Flujo de caja inflado'!AK$3&lt;=12,0,'Flujo de caja inflado'!AK$3-12)</f>
        <v>0</v>
      </c>
      <c r="AL28" s="291">
        <f>'Flujo de caja'!AL32*(1+Dashboard!$C$22/12)^IF('Flujo de caja inflado'!AL$3&lt;=12,0,'Flujo de caja inflado'!AL$3-12)</f>
        <v>0</v>
      </c>
      <c r="AM28" s="291">
        <f>'Flujo de caja'!AM32*(1+Dashboard!$C$22/12)^IF('Flujo de caja inflado'!AM$3&lt;=12,0,'Flujo de caja inflado'!AM$3-12)</f>
        <v>0</v>
      </c>
      <c r="AN28" s="291">
        <f>'Flujo de caja'!AN32*(1+Dashboard!$C$22/12)^IF('Flujo de caja inflado'!AN$3&lt;=12,0,'Flujo de caja inflado'!AN$3-12)</f>
        <v>0</v>
      </c>
      <c r="AO28" s="291">
        <f>'Flujo de caja'!AO32*(1+Dashboard!$C$22/12)^IF('Flujo de caja inflado'!AO$3&lt;=12,0,'Flujo de caja inflado'!AO$3-12)</f>
        <v>0</v>
      </c>
      <c r="AP28" s="291">
        <f>'Flujo de caja'!AP32*(1+Dashboard!$C$22/12)^IF('Flujo de caja inflado'!AP$3&lt;=12,0,'Flujo de caja inflado'!AP$3-12)</f>
        <v>0</v>
      </c>
      <c r="AQ28" s="291">
        <f>'Flujo de caja'!AQ32*(1+Dashboard!$C$22/12)^IF('Flujo de caja inflado'!AQ$3&lt;=12,0,'Flujo de caja inflado'!AQ$3-12)</f>
        <v>0</v>
      </c>
      <c r="AR28" s="291">
        <f>'Flujo de caja'!AR32*(1+Dashboard!$C$22/12)^IF('Flujo de caja inflado'!AR$3&lt;=12,0,'Flujo de caja inflado'!AR$3-12)</f>
        <v>0</v>
      </c>
      <c r="AS28" s="291">
        <f>'Flujo de caja'!AS32*(1+Dashboard!$C$22/12)^IF('Flujo de caja inflado'!AS$3&lt;=12,0,'Flujo de caja inflado'!AS$3-12)</f>
        <v>0</v>
      </c>
      <c r="AT28" s="291">
        <f>'Flujo de caja'!AT32*(1+Dashboard!$C$22/12)^IF('Flujo de caja inflado'!AT$3&lt;=12,0,'Flujo de caja inflado'!AT$3-12)</f>
        <v>0</v>
      </c>
      <c r="AU28" s="291">
        <f>'Flujo de caja'!AU32*(1+Dashboard!$C$22/12)^IF('Flujo de caja inflado'!AU$3&lt;=12,0,'Flujo de caja inflado'!AU$3-12)</f>
        <v>0</v>
      </c>
      <c r="AV28" s="291">
        <f>'Flujo de caja'!AV32*(1+Dashboard!$C$22/12)^IF('Flujo de caja inflado'!AV$3&lt;=12,0,'Flujo de caja inflado'!AV$3-12)</f>
        <v>0</v>
      </c>
      <c r="AW28" s="291">
        <f>'Flujo de caja'!AW32*(1+Dashboard!$C$22/12)^IF('Flujo de caja inflado'!AW$3&lt;=12,0,'Flujo de caja inflado'!AW$3-12)</f>
        <v>0</v>
      </c>
      <c r="AX28" s="291">
        <f>'Flujo de caja'!AX32*(1+Dashboard!$C$22/12)^IF('Flujo de caja inflado'!AX$3&lt;=12,0,'Flujo de caja inflado'!AX$3-12)</f>
        <v>0</v>
      </c>
      <c r="AY28" s="291">
        <f>'Flujo de caja'!AY32*(1+Dashboard!$C$22/12)^IF('Flujo de caja inflado'!AY$3&lt;=12,0,'Flujo de caja inflado'!AY$3-12)</f>
        <v>0</v>
      </c>
      <c r="AZ28" s="291">
        <f>'Flujo de caja'!AZ32*(1+Dashboard!$C$22/12)^IF('Flujo de caja inflado'!AZ$3&lt;=12,0,'Flujo de caja inflado'!AZ$3-12)</f>
        <v>0</v>
      </c>
      <c r="BA28" s="291">
        <f>'Flujo de caja'!BA32*(1+Dashboard!$C$22/12)^IF('Flujo de caja inflado'!BA$3&lt;=12,0,'Flujo de caja inflado'!BA$3-12)</f>
        <v>0</v>
      </c>
      <c r="BB28" s="291">
        <f>'Flujo de caja'!BB32*(1+Dashboard!$C$22/12)^IF('Flujo de caja inflado'!BB$3&lt;=12,0,'Flujo de caja inflado'!BB$3-12)</f>
        <v>0</v>
      </c>
      <c r="BC28" s="291">
        <f>'Flujo de caja'!BC32*(1+Dashboard!$C$22/12)^IF('Flujo de caja inflado'!BC$3&lt;=12,0,'Flujo de caja inflado'!BC$3-12)</f>
        <v>0</v>
      </c>
      <c r="BD28" s="291">
        <f>'Flujo de caja'!BD32*(1+Dashboard!$C$22/12)^IF('Flujo de caja inflado'!BD$3&lt;=12,0,'Flujo de caja inflado'!BD$3-12)</f>
        <v>0</v>
      </c>
      <c r="BE28" s="291">
        <f>'Flujo de caja'!BE32*(1+Dashboard!$C$22/12)^IF('Flujo de caja inflado'!BE$3&lt;=12,0,'Flujo de caja inflado'!BE$3-12)</f>
        <v>0</v>
      </c>
      <c r="BF28" s="291">
        <f>'Flujo de caja'!BF32*(1+Dashboard!$C$22/12)^IF('Flujo de caja inflado'!BF$3&lt;=12,0,'Flujo de caja inflado'!BF$3-12)</f>
        <v>0</v>
      </c>
      <c r="BG28" s="291">
        <f>'Flujo de caja'!BG32*(1+Dashboard!$C$22/12)^IF('Flujo de caja inflado'!BG$3&lt;=12,0,'Flujo de caja inflado'!BG$3-12)</f>
        <v>0</v>
      </c>
      <c r="BH28" s="291">
        <f>'Flujo de caja'!BH32*(1+Dashboard!$C$22/12)^IF('Flujo de caja inflado'!BH$3&lt;=12,0,'Flujo de caja inflado'!BH$3-12)</f>
        <v>0</v>
      </c>
      <c r="BI28" s="291">
        <f>'Flujo de caja'!BI32*(1+Dashboard!$C$22/12)^IF('Flujo de caja inflado'!BI$3&lt;=12,0,'Flujo de caja inflado'!BI$3-12)</f>
        <v>0</v>
      </c>
      <c r="BJ28" s="291">
        <f>'Flujo de caja'!BJ32*(1+Dashboard!$C$22/12)^IF('Flujo de caja inflado'!BJ$3&lt;=12,0,'Flujo de caja inflado'!BJ$3-12)</f>
        <v>0</v>
      </c>
      <c r="BK28" s="291">
        <f>'Flujo de caja'!BK32*(1+Dashboard!$C$22/12)^IF('Flujo de caja inflado'!BK$3&lt;=12,0,'Flujo de caja inflado'!BK$3-12)</f>
        <v>0</v>
      </c>
      <c r="BL28" s="291">
        <f>'Flujo de caja'!BL32*(1+Dashboard!$C$22/12)^IF('Flujo de caja inflado'!BL$3&lt;=12,0,'Flujo de caja inflado'!BL$3-12)</f>
        <v>0</v>
      </c>
      <c r="BM28" s="291">
        <f>'Flujo de caja'!BM32*(1+Dashboard!$C$22/12)^IF('Flujo de caja inflado'!BM$3&lt;=12,0,'Flujo de caja inflado'!BM$3-12)</f>
        <v>0</v>
      </c>
      <c r="BN28" s="291">
        <f>'Flujo de caja'!BN32*(1+Dashboard!$C$22/12)^IF('Flujo de caja inflado'!BN$3&lt;=12,0,'Flujo de caja inflado'!BN$3-12)</f>
        <v>0</v>
      </c>
      <c r="BO28" s="291">
        <f>'Flujo de caja'!BO32*(1+Dashboard!$C$22/12)^IF('Flujo de caja inflado'!BO$3&lt;=12,0,'Flujo de caja inflado'!BO$3-12)</f>
        <v>0</v>
      </c>
      <c r="BP28" s="291">
        <f>'Flujo de caja'!BP32*(1+Dashboard!$C$22/12)^IF('Flujo de caja inflado'!BP$3&lt;=12,0,'Flujo de caja inflado'!BP$3-12)</f>
        <v>0</v>
      </c>
      <c r="BQ28" s="291">
        <f>'Flujo de caja'!BQ32*(1+Dashboard!$C$22/12)^IF('Flujo de caja inflado'!BQ$3&lt;=12,0,'Flujo de caja inflado'!BQ$3-12)</f>
        <v>0</v>
      </c>
      <c r="BR28" s="291">
        <f>'Flujo de caja'!BR32*(1+Dashboard!$C$22/12)^IF('Flujo de caja inflado'!BR$3&lt;=12,0,'Flujo de caja inflado'!BR$3-12)</f>
        <v>0</v>
      </c>
      <c r="BS28" s="291" t="e">
        <f>'Flujo de caja'!#REF!*(1+Dashboard!$C$22/12)^IF('Flujo de caja inflado'!BS$3&lt;=12,0,'Flujo de caja inflado'!BS$3-12)</f>
        <v>#REF!</v>
      </c>
      <c r="BT28" s="291" t="e">
        <f>'Flujo de caja'!#REF!*(1+Dashboard!$C$22/12)^IF('Flujo de caja inflado'!BT$3&lt;=12,0,'Flujo de caja inflado'!BT$3-12)</f>
        <v>#REF!</v>
      </c>
      <c r="BU28" s="291" t="e">
        <f>'Flujo de caja'!#REF!*(1+Dashboard!$C$22/12)^IF('Flujo de caja inflado'!BU$3&lt;=12,0,'Flujo de caja inflado'!BU$3-12)</f>
        <v>#REF!</v>
      </c>
      <c r="BV28" s="291" t="e">
        <f>'Flujo de caja'!#REF!*(1+Dashboard!$C$22/12)^IF('Flujo de caja inflado'!BV$3&lt;=12,0,'Flujo de caja inflado'!BV$3-12)</f>
        <v>#REF!</v>
      </c>
      <c r="BW28" s="291" t="e">
        <f>'Flujo de caja'!#REF!*(1+Dashboard!$C$22/12)^IF('Flujo de caja inflado'!BW$3&lt;=12,0,'Flujo de caja inflado'!BW$3-12)</f>
        <v>#REF!</v>
      </c>
      <c r="BX28" s="291" t="e">
        <f>'Flujo de caja'!#REF!*(1+Dashboard!$C$22/12)^IF('Flujo de caja inflado'!BX$3&lt;=12,0,'Flujo de caja inflado'!BX$3-12)</f>
        <v>#REF!</v>
      </c>
      <c r="BY28" s="291" t="e">
        <f>'Flujo de caja'!#REF!*(1+Dashboard!$C$22/12)^IF('Flujo de caja inflado'!BY$3&lt;=12,0,'Flujo de caja inflado'!BY$3-12)</f>
        <v>#REF!</v>
      </c>
    </row>
    <row r="29" spans="1:77" x14ac:dyDescent="0.3">
      <c r="A29" s="193" t="s">
        <v>115</v>
      </c>
      <c r="B29" s="6" t="s">
        <v>22</v>
      </c>
      <c r="C29" s="72" t="e">
        <f t="shared" si="12"/>
        <v>#REF!</v>
      </c>
      <c r="D29" s="291">
        <f>'Flujo de caja'!D33*(1+Dashboard!$C$22/12)^IF('Flujo de caja inflado'!D$3&lt;=12,0,'Flujo de caja inflado'!D$3-12)</f>
        <v>0</v>
      </c>
      <c r="E29" s="291">
        <f>'Flujo de caja'!E33*(1+Dashboard!$C$22/12)^IF('Flujo de caja inflado'!E$3&lt;=12,0,'Flujo de caja inflado'!E$3-12)</f>
        <v>0</v>
      </c>
      <c r="F29" s="291">
        <f>'Flujo de caja'!F33*(1+Dashboard!$C$22/12)^IF('Flujo de caja inflado'!F$3&lt;=12,0,'Flujo de caja inflado'!F$3-12)</f>
        <v>0</v>
      </c>
      <c r="G29" s="291">
        <f>'Flujo de caja'!G33*(1+Dashboard!$C$22/12)^IF('Flujo de caja inflado'!G$3&lt;=12,0,'Flujo de caja inflado'!G$3-12)</f>
        <v>30800.666666666668</v>
      </c>
      <c r="H29" s="291">
        <f>'Flujo de caja'!H33*(1+Dashboard!$C$22/12)^IF('Flujo de caja inflado'!H$3&lt;=12,0,'Flujo de caja inflado'!H$3-12)</f>
        <v>30800.666666666668</v>
      </c>
      <c r="I29" s="291">
        <f>'Flujo de caja'!I33*(1+Dashboard!$C$22/12)^IF('Flujo de caja inflado'!I$3&lt;=12,0,'Flujo de caja inflado'!I$3-12)</f>
        <v>30800.666666666668</v>
      </c>
      <c r="J29" s="291">
        <f>'Flujo de caja'!J33*(1+Dashboard!$C$22/12)^IF('Flujo de caja inflado'!J$3&lt;=12,0,'Flujo de caja inflado'!J$3-12)</f>
        <v>0</v>
      </c>
      <c r="K29" s="291">
        <f>'Flujo de caja'!K33*(1+Dashboard!$C$22/12)^IF('Flujo de caja inflado'!K$3&lt;=12,0,'Flujo de caja inflado'!K$3-12)</f>
        <v>0</v>
      </c>
      <c r="L29" s="291">
        <f>'Flujo de caja'!L33*(1+Dashboard!$C$22/12)^IF('Flujo de caja inflado'!L$3&lt;=12,0,'Flujo de caja inflado'!L$3-12)</f>
        <v>0</v>
      </c>
      <c r="M29" s="291">
        <f>'Flujo de caja'!M33*(1+Dashboard!$C$22/12)^IF('Flujo de caja inflado'!M$3&lt;=12,0,'Flujo de caja inflado'!M$3-12)</f>
        <v>0</v>
      </c>
      <c r="N29" s="291">
        <f>'Flujo de caja'!N33*(1+Dashboard!$C$22/12)^IF('Flujo de caja inflado'!N$3&lt;=12,0,'Flujo de caja inflado'!N$3-12)</f>
        <v>0</v>
      </c>
      <c r="O29" s="291">
        <f>'Flujo de caja'!O33*(1+Dashboard!$C$22/12)^IF('Flujo de caja inflado'!O$3&lt;=12,0,'Flujo de caja inflado'!O$3-12)</f>
        <v>0</v>
      </c>
      <c r="P29" s="291">
        <f>'Flujo de caja'!P33*(1+Dashboard!$C$22/12)^IF('Flujo de caja inflado'!P$3&lt;=12,0,'Flujo de caja inflado'!P$3-12)</f>
        <v>0</v>
      </c>
      <c r="Q29" s="291">
        <f>'Flujo de caja'!Q33*(1+Dashboard!$C$22/12)^IF('Flujo de caja inflado'!Q$3&lt;=12,0,'Flujo de caja inflado'!Q$3-12)</f>
        <v>0</v>
      </c>
      <c r="R29" s="291">
        <f>'Flujo de caja'!R33*(1+Dashboard!$C$22/12)^IF('Flujo de caja inflado'!R$3&lt;=12,0,'Flujo de caja inflado'!R$3-12)</f>
        <v>0</v>
      </c>
      <c r="S29" s="291">
        <f>'Flujo de caja'!S33*(1+Dashboard!$C$22/12)^IF('Flujo de caja inflado'!S$3&lt;=12,0,'Flujo de caja inflado'!S$3-12)</f>
        <v>0</v>
      </c>
      <c r="T29" s="291">
        <f>'Flujo de caja'!T33*(1+Dashboard!$C$22/12)^IF('Flujo de caja inflado'!T$3&lt;=12,0,'Flujo de caja inflado'!T$3-12)</f>
        <v>0</v>
      </c>
      <c r="U29" s="291">
        <f>'Flujo de caja'!U33*(1+Dashboard!$C$22/12)^IF('Flujo de caja inflado'!U$3&lt;=12,0,'Flujo de caja inflado'!U$3-12)</f>
        <v>0</v>
      </c>
      <c r="V29" s="291">
        <f>'Flujo de caja'!V33*(1+Dashboard!$C$22/12)^IF('Flujo de caja inflado'!V$3&lt;=12,0,'Flujo de caja inflado'!V$3-12)</f>
        <v>0</v>
      </c>
      <c r="W29" s="291">
        <f>'Flujo de caja'!W33*(1+Dashboard!$C$22/12)^IF('Flujo de caja inflado'!W$3&lt;=12,0,'Flujo de caja inflado'!W$3-12)</f>
        <v>0</v>
      </c>
      <c r="X29" s="291">
        <f>'Flujo de caja'!X33*(1+Dashboard!$C$22/12)^IF('Flujo de caja inflado'!X$3&lt;=12,0,'Flujo de caja inflado'!X$3-12)</f>
        <v>0</v>
      </c>
      <c r="Y29" s="291">
        <f>'Flujo de caja'!Y33*(1+Dashboard!$C$22/12)^IF('Flujo de caja inflado'!Y$3&lt;=12,0,'Flujo de caja inflado'!Y$3-12)</f>
        <v>0</v>
      </c>
      <c r="Z29" s="291">
        <f>'Flujo de caja'!Z33*(1+Dashboard!$C$22/12)^IF('Flujo de caja inflado'!Z$3&lt;=12,0,'Flujo de caja inflado'!Z$3-12)</f>
        <v>0</v>
      </c>
      <c r="AA29" s="291">
        <f>'Flujo de caja'!AA33*(1+Dashboard!$C$22/12)^IF('Flujo de caja inflado'!AA$3&lt;=12,0,'Flujo de caja inflado'!AA$3-12)</f>
        <v>0</v>
      </c>
      <c r="AB29" s="291">
        <f>'Flujo de caja'!AB33*(1+Dashboard!$C$22/12)^IF('Flujo de caja inflado'!AB$3&lt;=12,0,'Flujo de caja inflado'!AB$3-12)</f>
        <v>0</v>
      </c>
      <c r="AC29" s="291">
        <f>'Flujo de caja'!AC33*(1+Dashboard!$C$22/12)^IF('Flujo de caja inflado'!AC$3&lt;=12,0,'Flujo de caja inflado'!AC$3-12)</f>
        <v>0</v>
      </c>
      <c r="AD29" s="291">
        <f>'Flujo de caja'!AD33*(1+Dashboard!$C$22/12)^IF('Flujo de caja inflado'!AD$3&lt;=12,0,'Flujo de caja inflado'!AD$3-12)</f>
        <v>0</v>
      </c>
      <c r="AE29" s="291">
        <f>'Flujo de caja'!AE33*(1+Dashboard!$C$22/12)^IF('Flujo de caja inflado'!AE$3&lt;=12,0,'Flujo de caja inflado'!AE$3-12)</f>
        <v>0</v>
      </c>
      <c r="AF29" s="291">
        <f>'Flujo de caja'!AF33*(1+Dashboard!$C$22/12)^IF('Flujo de caja inflado'!AF$3&lt;=12,0,'Flujo de caja inflado'!AF$3-12)</f>
        <v>0</v>
      </c>
      <c r="AG29" s="291">
        <f>'Flujo de caja'!AG33*(1+Dashboard!$C$22/12)^IF('Flujo de caja inflado'!AG$3&lt;=12,0,'Flujo de caja inflado'!AG$3-12)</f>
        <v>0</v>
      </c>
      <c r="AH29" s="291">
        <f>'Flujo de caja'!AH33*(1+Dashboard!$C$22/12)^IF('Flujo de caja inflado'!AH$3&lt;=12,0,'Flujo de caja inflado'!AH$3-12)</f>
        <v>0</v>
      </c>
      <c r="AI29" s="291">
        <f>'Flujo de caja'!AI33*(1+Dashboard!$C$22/12)^IF('Flujo de caja inflado'!AI$3&lt;=12,0,'Flujo de caja inflado'!AI$3-12)</f>
        <v>0</v>
      </c>
      <c r="AJ29" s="291">
        <f>'Flujo de caja'!AJ33*(1+Dashboard!$C$22/12)^IF('Flujo de caja inflado'!AJ$3&lt;=12,0,'Flujo de caja inflado'!AJ$3-12)</f>
        <v>0</v>
      </c>
      <c r="AK29" s="291">
        <f>'Flujo de caja'!AK33*(1+Dashboard!$C$22/12)^IF('Flujo de caja inflado'!AK$3&lt;=12,0,'Flujo de caja inflado'!AK$3-12)</f>
        <v>0</v>
      </c>
      <c r="AL29" s="291">
        <f>'Flujo de caja'!AL33*(1+Dashboard!$C$22/12)^IF('Flujo de caja inflado'!AL$3&lt;=12,0,'Flujo de caja inflado'!AL$3-12)</f>
        <v>0</v>
      </c>
      <c r="AM29" s="291">
        <f>'Flujo de caja'!AM33*(1+Dashboard!$C$22/12)^IF('Flujo de caja inflado'!AM$3&lt;=12,0,'Flujo de caja inflado'!AM$3-12)</f>
        <v>0</v>
      </c>
      <c r="AN29" s="291">
        <f>'Flujo de caja'!AN33*(1+Dashboard!$C$22/12)^IF('Flujo de caja inflado'!AN$3&lt;=12,0,'Flujo de caja inflado'!AN$3-12)</f>
        <v>0</v>
      </c>
      <c r="AO29" s="291">
        <f>'Flujo de caja'!AO33*(1+Dashboard!$C$22/12)^IF('Flujo de caja inflado'!AO$3&lt;=12,0,'Flujo de caja inflado'!AO$3-12)</f>
        <v>0</v>
      </c>
      <c r="AP29" s="291">
        <f>'Flujo de caja'!AP33*(1+Dashboard!$C$22/12)^IF('Flujo de caja inflado'!AP$3&lt;=12,0,'Flujo de caja inflado'!AP$3-12)</f>
        <v>0</v>
      </c>
      <c r="AQ29" s="291">
        <f>'Flujo de caja'!AQ33*(1+Dashboard!$C$22/12)^IF('Flujo de caja inflado'!AQ$3&lt;=12,0,'Flujo de caja inflado'!AQ$3-12)</f>
        <v>0</v>
      </c>
      <c r="AR29" s="291">
        <f>'Flujo de caja'!AR33*(1+Dashboard!$C$22/12)^IF('Flujo de caja inflado'!AR$3&lt;=12,0,'Flujo de caja inflado'!AR$3-12)</f>
        <v>0</v>
      </c>
      <c r="AS29" s="291">
        <f>'Flujo de caja'!AS33*(1+Dashboard!$C$22/12)^IF('Flujo de caja inflado'!AS$3&lt;=12,0,'Flujo de caja inflado'!AS$3-12)</f>
        <v>0</v>
      </c>
      <c r="AT29" s="291">
        <f>'Flujo de caja'!AT33*(1+Dashboard!$C$22/12)^IF('Flujo de caja inflado'!AT$3&lt;=12,0,'Flujo de caja inflado'!AT$3-12)</f>
        <v>0</v>
      </c>
      <c r="AU29" s="291">
        <f>'Flujo de caja'!AU33*(1+Dashboard!$C$22/12)^IF('Flujo de caja inflado'!AU$3&lt;=12,0,'Flujo de caja inflado'!AU$3-12)</f>
        <v>0</v>
      </c>
      <c r="AV29" s="291">
        <f>'Flujo de caja'!AV33*(1+Dashboard!$C$22/12)^IF('Flujo de caja inflado'!AV$3&lt;=12,0,'Flujo de caja inflado'!AV$3-12)</f>
        <v>0</v>
      </c>
      <c r="AW29" s="291">
        <f>'Flujo de caja'!AW33*(1+Dashboard!$C$22/12)^IF('Flujo de caja inflado'!AW$3&lt;=12,0,'Flujo de caja inflado'!AW$3-12)</f>
        <v>0</v>
      </c>
      <c r="AX29" s="291">
        <f>'Flujo de caja'!AX33*(1+Dashboard!$C$22/12)^IF('Flujo de caja inflado'!AX$3&lt;=12,0,'Flujo de caja inflado'!AX$3-12)</f>
        <v>0</v>
      </c>
      <c r="AY29" s="291">
        <f>'Flujo de caja'!AY33*(1+Dashboard!$C$22/12)^IF('Flujo de caja inflado'!AY$3&lt;=12,0,'Flujo de caja inflado'!AY$3-12)</f>
        <v>0</v>
      </c>
      <c r="AZ29" s="291">
        <f>'Flujo de caja'!AZ33*(1+Dashboard!$C$22/12)^IF('Flujo de caja inflado'!AZ$3&lt;=12,0,'Flujo de caja inflado'!AZ$3-12)</f>
        <v>0</v>
      </c>
      <c r="BA29" s="291">
        <f>'Flujo de caja'!BA33*(1+Dashboard!$C$22/12)^IF('Flujo de caja inflado'!BA$3&lt;=12,0,'Flujo de caja inflado'!BA$3-12)</f>
        <v>0</v>
      </c>
      <c r="BB29" s="291">
        <f>'Flujo de caja'!BB33*(1+Dashboard!$C$22/12)^IF('Flujo de caja inflado'!BB$3&lt;=12,0,'Flujo de caja inflado'!BB$3-12)</f>
        <v>0</v>
      </c>
      <c r="BC29" s="291">
        <f>'Flujo de caja'!BC33*(1+Dashboard!$C$22/12)^IF('Flujo de caja inflado'!BC$3&lt;=12,0,'Flujo de caja inflado'!BC$3-12)</f>
        <v>0</v>
      </c>
      <c r="BD29" s="291">
        <f>'Flujo de caja'!BD33*(1+Dashboard!$C$22/12)^IF('Flujo de caja inflado'!BD$3&lt;=12,0,'Flujo de caja inflado'!BD$3-12)</f>
        <v>0</v>
      </c>
      <c r="BE29" s="291">
        <f>'Flujo de caja'!BE33*(1+Dashboard!$C$22/12)^IF('Flujo de caja inflado'!BE$3&lt;=12,0,'Flujo de caja inflado'!BE$3-12)</f>
        <v>0</v>
      </c>
      <c r="BF29" s="291">
        <f>'Flujo de caja'!BF33*(1+Dashboard!$C$22/12)^IF('Flujo de caja inflado'!BF$3&lt;=12,0,'Flujo de caja inflado'!BF$3-12)</f>
        <v>0</v>
      </c>
      <c r="BG29" s="291">
        <f>'Flujo de caja'!BG33*(1+Dashboard!$C$22/12)^IF('Flujo de caja inflado'!BG$3&lt;=12,0,'Flujo de caja inflado'!BG$3-12)</f>
        <v>0</v>
      </c>
      <c r="BH29" s="291">
        <f>'Flujo de caja'!BH33*(1+Dashboard!$C$22/12)^IF('Flujo de caja inflado'!BH$3&lt;=12,0,'Flujo de caja inflado'!BH$3-12)</f>
        <v>0</v>
      </c>
      <c r="BI29" s="291">
        <f>'Flujo de caja'!BI33*(1+Dashboard!$C$22/12)^IF('Flujo de caja inflado'!BI$3&lt;=12,0,'Flujo de caja inflado'!BI$3-12)</f>
        <v>0</v>
      </c>
      <c r="BJ29" s="291">
        <f>'Flujo de caja'!BJ33*(1+Dashboard!$C$22/12)^IF('Flujo de caja inflado'!BJ$3&lt;=12,0,'Flujo de caja inflado'!BJ$3-12)</f>
        <v>0</v>
      </c>
      <c r="BK29" s="291">
        <f>'Flujo de caja'!BK33*(1+Dashboard!$C$22/12)^IF('Flujo de caja inflado'!BK$3&lt;=12,0,'Flujo de caja inflado'!BK$3-12)</f>
        <v>0</v>
      </c>
      <c r="BL29" s="291">
        <f>'Flujo de caja'!BL33*(1+Dashboard!$C$22/12)^IF('Flujo de caja inflado'!BL$3&lt;=12,0,'Flujo de caja inflado'!BL$3-12)</f>
        <v>0</v>
      </c>
      <c r="BM29" s="291">
        <f>'Flujo de caja'!BM33*(1+Dashboard!$C$22/12)^IF('Flujo de caja inflado'!BM$3&lt;=12,0,'Flujo de caja inflado'!BM$3-12)</f>
        <v>0</v>
      </c>
      <c r="BN29" s="291">
        <f>'Flujo de caja'!BN33*(1+Dashboard!$C$22/12)^IF('Flujo de caja inflado'!BN$3&lt;=12,0,'Flujo de caja inflado'!BN$3-12)</f>
        <v>0</v>
      </c>
      <c r="BO29" s="291">
        <f>'Flujo de caja'!BO33*(1+Dashboard!$C$22/12)^IF('Flujo de caja inflado'!BO$3&lt;=12,0,'Flujo de caja inflado'!BO$3-12)</f>
        <v>0</v>
      </c>
      <c r="BP29" s="291">
        <f>'Flujo de caja'!BP33*(1+Dashboard!$C$22/12)^IF('Flujo de caja inflado'!BP$3&lt;=12,0,'Flujo de caja inflado'!BP$3-12)</f>
        <v>0</v>
      </c>
      <c r="BQ29" s="291">
        <f>'Flujo de caja'!BQ33*(1+Dashboard!$C$22/12)^IF('Flujo de caja inflado'!BQ$3&lt;=12,0,'Flujo de caja inflado'!BQ$3-12)</f>
        <v>0</v>
      </c>
      <c r="BR29" s="291">
        <f>'Flujo de caja'!BR33*(1+Dashboard!$C$22/12)^IF('Flujo de caja inflado'!BR$3&lt;=12,0,'Flujo de caja inflado'!BR$3-12)</f>
        <v>0</v>
      </c>
      <c r="BS29" s="291" t="e">
        <f>'Flujo de caja'!#REF!*(1+Dashboard!$C$22/12)^IF('Flujo de caja inflado'!BS$3&lt;=12,0,'Flujo de caja inflado'!BS$3-12)</f>
        <v>#REF!</v>
      </c>
      <c r="BT29" s="291" t="e">
        <f>'Flujo de caja'!#REF!*(1+Dashboard!$C$22/12)^IF('Flujo de caja inflado'!BT$3&lt;=12,0,'Flujo de caja inflado'!BT$3-12)</f>
        <v>#REF!</v>
      </c>
      <c r="BU29" s="291" t="e">
        <f>'Flujo de caja'!#REF!*(1+Dashboard!$C$22/12)^IF('Flujo de caja inflado'!BU$3&lt;=12,0,'Flujo de caja inflado'!BU$3-12)</f>
        <v>#REF!</v>
      </c>
      <c r="BV29" s="291" t="e">
        <f>'Flujo de caja'!#REF!*(1+Dashboard!$C$22/12)^IF('Flujo de caja inflado'!BV$3&lt;=12,0,'Flujo de caja inflado'!BV$3-12)</f>
        <v>#REF!</v>
      </c>
      <c r="BW29" s="291" t="e">
        <f>'Flujo de caja'!#REF!*(1+Dashboard!$C$22/12)^IF('Flujo de caja inflado'!BW$3&lt;=12,0,'Flujo de caja inflado'!BW$3-12)</f>
        <v>#REF!</v>
      </c>
      <c r="BX29" s="291" t="e">
        <f>'Flujo de caja'!#REF!*(1+Dashboard!$C$22/12)^IF('Flujo de caja inflado'!BX$3&lt;=12,0,'Flujo de caja inflado'!BX$3-12)</f>
        <v>#REF!</v>
      </c>
      <c r="BY29" s="291" t="e">
        <f>'Flujo de caja'!#REF!*(1+Dashboard!$C$22/12)^IF('Flujo de caja inflado'!BY$3&lt;=12,0,'Flujo de caja inflado'!BY$3-12)</f>
        <v>#REF!</v>
      </c>
    </row>
    <row r="30" spans="1:77" x14ac:dyDescent="0.3">
      <c r="A30" s="193" t="s">
        <v>116</v>
      </c>
      <c r="B30" s="6" t="s">
        <v>22</v>
      </c>
      <c r="C30" s="72" t="e">
        <f t="shared" si="12"/>
        <v>#REF!</v>
      </c>
      <c r="D30" s="291">
        <f>'Flujo de caja'!D34*(1+Dashboard!$C$22/12)^IF('Flujo de caja inflado'!D$3&lt;=12,0,'Flujo de caja inflado'!D$3-12)</f>
        <v>0</v>
      </c>
      <c r="E30" s="291">
        <f>'Flujo de caja'!E34*(1+Dashboard!$C$22/12)^IF('Flujo de caja inflado'!E$3&lt;=12,0,'Flujo de caja inflado'!E$3-12)</f>
        <v>0</v>
      </c>
      <c r="F30" s="291">
        <f>'Flujo de caja'!F34*(1+Dashboard!$C$22/12)^IF('Flujo de caja inflado'!F$3&lt;=12,0,'Flujo de caja inflado'!F$3-12)</f>
        <v>0</v>
      </c>
      <c r="G30" s="291">
        <f>'Flujo de caja'!G34*(1+Dashboard!$C$22/12)^IF('Flujo de caja inflado'!G$3&lt;=12,0,'Flujo de caja inflado'!G$3-12)</f>
        <v>0</v>
      </c>
      <c r="H30" s="291">
        <f>'Flujo de caja'!H34*(1+Dashboard!$C$22/12)^IF('Flujo de caja inflado'!H$3&lt;=12,0,'Flujo de caja inflado'!H$3-12)</f>
        <v>45114.583333333336</v>
      </c>
      <c r="I30" s="291">
        <f>'Flujo de caja'!I34*(1+Dashboard!$C$22/12)^IF('Flujo de caja inflado'!I$3&lt;=12,0,'Flujo de caja inflado'!I$3-12)</f>
        <v>45114.583333333336</v>
      </c>
      <c r="J30" s="291">
        <f>'Flujo de caja'!J34*(1+Dashboard!$C$22/12)^IF('Flujo de caja inflado'!J$3&lt;=12,0,'Flujo de caja inflado'!J$3-12)</f>
        <v>0</v>
      </c>
      <c r="K30" s="291">
        <f>'Flujo de caja'!K34*(1+Dashboard!$C$22/12)^IF('Flujo de caja inflado'!K$3&lt;=12,0,'Flujo de caja inflado'!K$3-12)</f>
        <v>0</v>
      </c>
      <c r="L30" s="291">
        <f>'Flujo de caja'!L34*(1+Dashboard!$C$22/12)^IF('Flujo de caja inflado'!L$3&lt;=12,0,'Flujo de caja inflado'!L$3-12)</f>
        <v>0</v>
      </c>
      <c r="M30" s="291">
        <f>'Flujo de caja'!M34*(1+Dashboard!$C$22/12)^IF('Flujo de caja inflado'!M$3&lt;=12,0,'Flujo de caja inflado'!M$3-12)</f>
        <v>0</v>
      </c>
      <c r="N30" s="291">
        <f>'Flujo de caja'!N34*(1+Dashboard!$C$22/12)^IF('Flujo de caja inflado'!N$3&lt;=12,0,'Flujo de caja inflado'!N$3-12)</f>
        <v>0</v>
      </c>
      <c r="O30" s="291">
        <f>'Flujo de caja'!O34*(1+Dashboard!$C$22/12)^IF('Flujo de caja inflado'!O$3&lt;=12,0,'Flujo de caja inflado'!O$3-12)</f>
        <v>0</v>
      </c>
      <c r="P30" s="291">
        <f>'Flujo de caja'!P34*(1+Dashboard!$C$22/12)^IF('Flujo de caja inflado'!P$3&lt;=12,0,'Flujo de caja inflado'!P$3-12)</f>
        <v>0</v>
      </c>
      <c r="Q30" s="291">
        <f>'Flujo de caja'!Q34*(1+Dashboard!$C$22/12)^IF('Flujo de caja inflado'!Q$3&lt;=12,0,'Flujo de caja inflado'!Q$3-12)</f>
        <v>0</v>
      </c>
      <c r="R30" s="291">
        <f>'Flujo de caja'!R34*(1+Dashboard!$C$22/12)^IF('Flujo de caja inflado'!R$3&lt;=12,0,'Flujo de caja inflado'!R$3-12)</f>
        <v>0</v>
      </c>
      <c r="S30" s="291">
        <f>'Flujo de caja'!S34*(1+Dashboard!$C$22/12)^IF('Flujo de caja inflado'!S$3&lt;=12,0,'Flujo de caja inflado'!S$3-12)</f>
        <v>0</v>
      </c>
      <c r="T30" s="291">
        <f>'Flujo de caja'!T34*(1+Dashboard!$C$22/12)^IF('Flujo de caja inflado'!T$3&lt;=12,0,'Flujo de caja inflado'!T$3-12)</f>
        <v>0</v>
      </c>
      <c r="U30" s="291">
        <f>'Flujo de caja'!U34*(1+Dashboard!$C$22/12)^IF('Flujo de caja inflado'!U$3&lt;=12,0,'Flujo de caja inflado'!U$3-12)</f>
        <v>0</v>
      </c>
      <c r="V30" s="291">
        <f>'Flujo de caja'!V34*(1+Dashboard!$C$22/12)^IF('Flujo de caja inflado'!V$3&lt;=12,0,'Flujo de caja inflado'!V$3-12)</f>
        <v>0</v>
      </c>
      <c r="W30" s="291">
        <f>'Flujo de caja'!W34*(1+Dashboard!$C$22/12)^IF('Flujo de caja inflado'!W$3&lt;=12,0,'Flujo de caja inflado'!W$3-12)</f>
        <v>0</v>
      </c>
      <c r="X30" s="291">
        <f>'Flujo de caja'!X34*(1+Dashboard!$C$22/12)^IF('Flujo de caja inflado'!X$3&lt;=12,0,'Flujo de caja inflado'!X$3-12)</f>
        <v>0</v>
      </c>
      <c r="Y30" s="291">
        <f>'Flujo de caja'!Y34*(1+Dashboard!$C$22/12)^IF('Flujo de caja inflado'!Y$3&lt;=12,0,'Flujo de caja inflado'!Y$3-12)</f>
        <v>0</v>
      </c>
      <c r="Z30" s="291">
        <f>'Flujo de caja'!Z34*(1+Dashboard!$C$22/12)^IF('Flujo de caja inflado'!Z$3&lt;=12,0,'Flujo de caja inflado'!Z$3-12)</f>
        <v>0</v>
      </c>
      <c r="AA30" s="291">
        <f>'Flujo de caja'!AA34*(1+Dashboard!$C$22/12)^IF('Flujo de caja inflado'!AA$3&lt;=12,0,'Flujo de caja inflado'!AA$3-12)</f>
        <v>0</v>
      </c>
      <c r="AB30" s="291">
        <f>'Flujo de caja'!AB34*(1+Dashboard!$C$22/12)^IF('Flujo de caja inflado'!AB$3&lt;=12,0,'Flujo de caja inflado'!AB$3-12)</f>
        <v>0</v>
      </c>
      <c r="AC30" s="291">
        <f>'Flujo de caja'!AC34*(1+Dashboard!$C$22/12)^IF('Flujo de caja inflado'!AC$3&lt;=12,0,'Flujo de caja inflado'!AC$3-12)</f>
        <v>0</v>
      </c>
      <c r="AD30" s="291">
        <f>'Flujo de caja'!AD34*(1+Dashboard!$C$22/12)^IF('Flujo de caja inflado'!AD$3&lt;=12,0,'Flujo de caja inflado'!AD$3-12)</f>
        <v>0</v>
      </c>
      <c r="AE30" s="291">
        <f>'Flujo de caja'!AE34*(1+Dashboard!$C$22/12)^IF('Flujo de caja inflado'!AE$3&lt;=12,0,'Flujo de caja inflado'!AE$3-12)</f>
        <v>0</v>
      </c>
      <c r="AF30" s="291">
        <f>'Flujo de caja'!AF34*(1+Dashboard!$C$22/12)^IF('Flujo de caja inflado'!AF$3&lt;=12,0,'Flujo de caja inflado'!AF$3-12)</f>
        <v>0</v>
      </c>
      <c r="AG30" s="291">
        <f>'Flujo de caja'!AG34*(1+Dashboard!$C$22/12)^IF('Flujo de caja inflado'!AG$3&lt;=12,0,'Flujo de caja inflado'!AG$3-12)</f>
        <v>0</v>
      </c>
      <c r="AH30" s="291">
        <f>'Flujo de caja'!AH34*(1+Dashboard!$C$22/12)^IF('Flujo de caja inflado'!AH$3&lt;=12,0,'Flujo de caja inflado'!AH$3-12)</f>
        <v>0</v>
      </c>
      <c r="AI30" s="291">
        <f>'Flujo de caja'!AI34*(1+Dashboard!$C$22/12)^IF('Flujo de caja inflado'!AI$3&lt;=12,0,'Flujo de caja inflado'!AI$3-12)</f>
        <v>0</v>
      </c>
      <c r="AJ30" s="291">
        <f>'Flujo de caja'!AJ34*(1+Dashboard!$C$22/12)^IF('Flujo de caja inflado'!AJ$3&lt;=12,0,'Flujo de caja inflado'!AJ$3-12)</f>
        <v>0</v>
      </c>
      <c r="AK30" s="291">
        <f>'Flujo de caja'!AK34*(1+Dashboard!$C$22/12)^IF('Flujo de caja inflado'!AK$3&lt;=12,0,'Flujo de caja inflado'!AK$3-12)</f>
        <v>0</v>
      </c>
      <c r="AL30" s="291">
        <f>'Flujo de caja'!AL34*(1+Dashboard!$C$22/12)^IF('Flujo de caja inflado'!AL$3&lt;=12,0,'Flujo de caja inflado'!AL$3-12)</f>
        <v>0</v>
      </c>
      <c r="AM30" s="291">
        <f>'Flujo de caja'!AM34*(1+Dashboard!$C$22/12)^IF('Flujo de caja inflado'!AM$3&lt;=12,0,'Flujo de caja inflado'!AM$3-12)</f>
        <v>0</v>
      </c>
      <c r="AN30" s="291">
        <f>'Flujo de caja'!AN34*(1+Dashboard!$C$22/12)^IF('Flujo de caja inflado'!AN$3&lt;=12,0,'Flujo de caja inflado'!AN$3-12)</f>
        <v>0</v>
      </c>
      <c r="AO30" s="291">
        <f>'Flujo de caja'!AO34*(1+Dashboard!$C$22/12)^IF('Flujo de caja inflado'!AO$3&lt;=12,0,'Flujo de caja inflado'!AO$3-12)</f>
        <v>0</v>
      </c>
      <c r="AP30" s="291">
        <f>'Flujo de caja'!AP34*(1+Dashboard!$C$22/12)^IF('Flujo de caja inflado'!AP$3&lt;=12,0,'Flujo de caja inflado'!AP$3-12)</f>
        <v>0</v>
      </c>
      <c r="AQ30" s="291">
        <f>'Flujo de caja'!AQ34*(1+Dashboard!$C$22/12)^IF('Flujo de caja inflado'!AQ$3&lt;=12,0,'Flujo de caja inflado'!AQ$3-12)</f>
        <v>0</v>
      </c>
      <c r="AR30" s="291">
        <f>'Flujo de caja'!AR34*(1+Dashboard!$C$22/12)^IF('Flujo de caja inflado'!AR$3&lt;=12,0,'Flujo de caja inflado'!AR$3-12)</f>
        <v>0</v>
      </c>
      <c r="AS30" s="291">
        <f>'Flujo de caja'!AS34*(1+Dashboard!$C$22/12)^IF('Flujo de caja inflado'!AS$3&lt;=12,0,'Flujo de caja inflado'!AS$3-12)</f>
        <v>0</v>
      </c>
      <c r="AT30" s="291">
        <f>'Flujo de caja'!AT34*(1+Dashboard!$C$22/12)^IF('Flujo de caja inflado'!AT$3&lt;=12,0,'Flujo de caja inflado'!AT$3-12)</f>
        <v>0</v>
      </c>
      <c r="AU30" s="291">
        <f>'Flujo de caja'!AU34*(1+Dashboard!$C$22/12)^IF('Flujo de caja inflado'!AU$3&lt;=12,0,'Flujo de caja inflado'!AU$3-12)</f>
        <v>0</v>
      </c>
      <c r="AV30" s="291">
        <f>'Flujo de caja'!AV34*(1+Dashboard!$C$22/12)^IF('Flujo de caja inflado'!AV$3&lt;=12,0,'Flujo de caja inflado'!AV$3-12)</f>
        <v>0</v>
      </c>
      <c r="AW30" s="291">
        <f>'Flujo de caja'!AW34*(1+Dashboard!$C$22/12)^IF('Flujo de caja inflado'!AW$3&lt;=12,0,'Flujo de caja inflado'!AW$3-12)</f>
        <v>0</v>
      </c>
      <c r="AX30" s="291">
        <f>'Flujo de caja'!AX34*(1+Dashboard!$C$22/12)^IF('Flujo de caja inflado'!AX$3&lt;=12,0,'Flujo de caja inflado'!AX$3-12)</f>
        <v>0</v>
      </c>
      <c r="AY30" s="291">
        <f>'Flujo de caja'!AY34*(1+Dashboard!$C$22/12)^IF('Flujo de caja inflado'!AY$3&lt;=12,0,'Flujo de caja inflado'!AY$3-12)</f>
        <v>0</v>
      </c>
      <c r="AZ30" s="291">
        <f>'Flujo de caja'!AZ34*(1+Dashboard!$C$22/12)^IF('Flujo de caja inflado'!AZ$3&lt;=12,0,'Flujo de caja inflado'!AZ$3-12)</f>
        <v>0</v>
      </c>
      <c r="BA30" s="291">
        <f>'Flujo de caja'!BA34*(1+Dashboard!$C$22/12)^IF('Flujo de caja inflado'!BA$3&lt;=12,0,'Flujo de caja inflado'!BA$3-12)</f>
        <v>0</v>
      </c>
      <c r="BB30" s="291">
        <f>'Flujo de caja'!BB34*(1+Dashboard!$C$22/12)^IF('Flujo de caja inflado'!BB$3&lt;=12,0,'Flujo de caja inflado'!BB$3-12)</f>
        <v>0</v>
      </c>
      <c r="BC30" s="291">
        <f>'Flujo de caja'!BC34*(1+Dashboard!$C$22/12)^IF('Flujo de caja inflado'!BC$3&lt;=12,0,'Flujo de caja inflado'!BC$3-12)</f>
        <v>0</v>
      </c>
      <c r="BD30" s="291">
        <f>'Flujo de caja'!BD34*(1+Dashboard!$C$22/12)^IF('Flujo de caja inflado'!BD$3&lt;=12,0,'Flujo de caja inflado'!BD$3-12)</f>
        <v>0</v>
      </c>
      <c r="BE30" s="291">
        <f>'Flujo de caja'!BE34*(1+Dashboard!$C$22/12)^IF('Flujo de caja inflado'!BE$3&lt;=12,0,'Flujo de caja inflado'!BE$3-12)</f>
        <v>0</v>
      </c>
      <c r="BF30" s="291">
        <f>'Flujo de caja'!BF34*(1+Dashboard!$C$22/12)^IF('Flujo de caja inflado'!BF$3&lt;=12,0,'Flujo de caja inflado'!BF$3-12)</f>
        <v>0</v>
      </c>
      <c r="BG30" s="291">
        <f>'Flujo de caja'!BG34*(1+Dashboard!$C$22/12)^IF('Flujo de caja inflado'!BG$3&lt;=12,0,'Flujo de caja inflado'!BG$3-12)</f>
        <v>0</v>
      </c>
      <c r="BH30" s="291">
        <f>'Flujo de caja'!BH34*(1+Dashboard!$C$22/12)^IF('Flujo de caja inflado'!BH$3&lt;=12,0,'Flujo de caja inflado'!BH$3-12)</f>
        <v>0</v>
      </c>
      <c r="BI30" s="291">
        <f>'Flujo de caja'!BI34*(1+Dashboard!$C$22/12)^IF('Flujo de caja inflado'!BI$3&lt;=12,0,'Flujo de caja inflado'!BI$3-12)</f>
        <v>0</v>
      </c>
      <c r="BJ30" s="291">
        <f>'Flujo de caja'!BJ34*(1+Dashboard!$C$22/12)^IF('Flujo de caja inflado'!BJ$3&lt;=12,0,'Flujo de caja inflado'!BJ$3-12)</f>
        <v>0</v>
      </c>
      <c r="BK30" s="291">
        <f>'Flujo de caja'!BK34*(1+Dashboard!$C$22/12)^IF('Flujo de caja inflado'!BK$3&lt;=12,0,'Flujo de caja inflado'!BK$3-12)</f>
        <v>0</v>
      </c>
      <c r="BL30" s="291">
        <f>'Flujo de caja'!BL34*(1+Dashboard!$C$22/12)^IF('Flujo de caja inflado'!BL$3&lt;=12,0,'Flujo de caja inflado'!BL$3-12)</f>
        <v>0</v>
      </c>
      <c r="BM30" s="291">
        <f>'Flujo de caja'!BM34*(1+Dashboard!$C$22/12)^IF('Flujo de caja inflado'!BM$3&lt;=12,0,'Flujo de caja inflado'!BM$3-12)</f>
        <v>0</v>
      </c>
      <c r="BN30" s="291">
        <f>'Flujo de caja'!BN34*(1+Dashboard!$C$22/12)^IF('Flujo de caja inflado'!BN$3&lt;=12,0,'Flujo de caja inflado'!BN$3-12)</f>
        <v>0</v>
      </c>
      <c r="BO30" s="291">
        <f>'Flujo de caja'!BO34*(1+Dashboard!$C$22/12)^IF('Flujo de caja inflado'!BO$3&lt;=12,0,'Flujo de caja inflado'!BO$3-12)</f>
        <v>0</v>
      </c>
      <c r="BP30" s="291">
        <f>'Flujo de caja'!BP34*(1+Dashboard!$C$22/12)^IF('Flujo de caja inflado'!BP$3&lt;=12,0,'Flujo de caja inflado'!BP$3-12)</f>
        <v>0</v>
      </c>
      <c r="BQ30" s="291">
        <f>'Flujo de caja'!BQ34*(1+Dashboard!$C$22/12)^IF('Flujo de caja inflado'!BQ$3&lt;=12,0,'Flujo de caja inflado'!BQ$3-12)</f>
        <v>0</v>
      </c>
      <c r="BR30" s="291">
        <f>'Flujo de caja'!BR34*(1+Dashboard!$C$22/12)^IF('Flujo de caja inflado'!BR$3&lt;=12,0,'Flujo de caja inflado'!BR$3-12)</f>
        <v>0</v>
      </c>
      <c r="BS30" s="291" t="e">
        <f>'Flujo de caja'!#REF!*(1+Dashboard!$C$22/12)^IF('Flujo de caja inflado'!BS$3&lt;=12,0,'Flujo de caja inflado'!BS$3-12)</f>
        <v>#REF!</v>
      </c>
      <c r="BT30" s="291" t="e">
        <f>'Flujo de caja'!#REF!*(1+Dashboard!$C$22/12)^IF('Flujo de caja inflado'!BT$3&lt;=12,0,'Flujo de caja inflado'!BT$3-12)</f>
        <v>#REF!</v>
      </c>
      <c r="BU30" s="291" t="e">
        <f>'Flujo de caja'!#REF!*(1+Dashboard!$C$22/12)^IF('Flujo de caja inflado'!BU$3&lt;=12,0,'Flujo de caja inflado'!BU$3-12)</f>
        <v>#REF!</v>
      </c>
      <c r="BV30" s="291" t="e">
        <f>'Flujo de caja'!#REF!*(1+Dashboard!$C$22/12)^IF('Flujo de caja inflado'!BV$3&lt;=12,0,'Flujo de caja inflado'!BV$3-12)</f>
        <v>#REF!</v>
      </c>
      <c r="BW30" s="291" t="e">
        <f>'Flujo de caja'!#REF!*(1+Dashboard!$C$22/12)^IF('Flujo de caja inflado'!BW$3&lt;=12,0,'Flujo de caja inflado'!BW$3-12)</f>
        <v>#REF!</v>
      </c>
      <c r="BX30" s="291" t="e">
        <f>'Flujo de caja'!#REF!*(1+Dashboard!$C$22/12)^IF('Flujo de caja inflado'!BX$3&lt;=12,0,'Flujo de caja inflado'!BX$3-12)</f>
        <v>#REF!</v>
      </c>
      <c r="BY30" s="291" t="e">
        <f>'Flujo de caja'!#REF!*(1+Dashboard!$C$22/12)^IF('Flujo de caja inflado'!BY$3&lt;=12,0,'Flujo de caja inflado'!BY$3-12)</f>
        <v>#REF!</v>
      </c>
    </row>
    <row r="31" spans="1:77" x14ac:dyDescent="0.3">
      <c r="A31" s="193" t="s">
        <v>117</v>
      </c>
      <c r="B31" s="6" t="s">
        <v>22</v>
      </c>
      <c r="C31" s="72" t="e">
        <f t="shared" si="12"/>
        <v>#REF!</v>
      </c>
      <c r="D31" s="291">
        <f>'Flujo de caja'!D36*(1+Dashboard!$C$22/12)^IF('Flujo de caja inflado'!D$3&lt;=12,0,'Flujo de caja inflado'!D$3-12)</f>
        <v>0</v>
      </c>
      <c r="E31" s="291">
        <f>'Flujo de caja'!E36*(1+Dashboard!$C$22/12)^IF('Flujo de caja inflado'!E$3&lt;=12,0,'Flujo de caja inflado'!E$3-12)</f>
        <v>0</v>
      </c>
      <c r="F31" s="291">
        <f>'Flujo de caja'!F36*(1+Dashboard!$C$22/12)^IF('Flujo de caja inflado'!F$3&lt;=12,0,'Flujo de caja inflado'!F$3-12)</f>
        <v>0</v>
      </c>
      <c r="G31" s="291">
        <f>'Flujo de caja'!G36*(1+Dashboard!$C$22/12)^IF('Flujo de caja inflado'!G$3&lt;=12,0,'Flujo de caja inflado'!G$3-12)</f>
        <v>0</v>
      </c>
      <c r="H31" s="291">
        <f>'Flujo de caja'!H36*(1+Dashboard!$C$22/12)^IF('Flujo de caja inflado'!H$3&lt;=12,0,'Flujo de caja inflado'!H$3-12)</f>
        <v>40862.083333333336</v>
      </c>
      <c r="I31" s="291">
        <f>'Flujo de caja'!I36*(1+Dashboard!$C$22/12)^IF('Flujo de caja inflado'!I$3&lt;=12,0,'Flujo de caja inflado'!I$3-12)</f>
        <v>40862.083333333336</v>
      </c>
      <c r="J31" s="291">
        <f>'Flujo de caja'!J36*(1+Dashboard!$C$22/12)^IF('Flujo de caja inflado'!J$3&lt;=12,0,'Flujo de caja inflado'!J$3-12)</f>
        <v>40862.083333333336</v>
      </c>
      <c r="K31" s="291">
        <f>'Flujo de caja'!K36*(1+Dashboard!$C$22/12)^IF('Flujo de caja inflado'!K$3&lt;=12,0,'Flujo de caja inflado'!K$3-12)</f>
        <v>0</v>
      </c>
      <c r="L31" s="291">
        <f>'Flujo de caja'!L36*(1+Dashboard!$C$22/12)^IF('Flujo de caja inflado'!L$3&lt;=12,0,'Flujo de caja inflado'!L$3-12)</f>
        <v>0</v>
      </c>
      <c r="M31" s="291">
        <f>'Flujo de caja'!M36*(1+Dashboard!$C$22/12)^IF('Flujo de caja inflado'!M$3&lt;=12,0,'Flujo de caja inflado'!M$3-12)</f>
        <v>0</v>
      </c>
      <c r="N31" s="291">
        <f>'Flujo de caja'!N36*(1+Dashboard!$C$22/12)^IF('Flujo de caja inflado'!N$3&lt;=12,0,'Flujo de caja inflado'!N$3-12)</f>
        <v>0</v>
      </c>
      <c r="O31" s="291">
        <f>'Flujo de caja'!O36*(1+Dashboard!$C$22/12)^IF('Flujo de caja inflado'!O$3&lt;=12,0,'Flujo de caja inflado'!O$3-12)</f>
        <v>0</v>
      </c>
      <c r="P31" s="291">
        <f>'Flujo de caja'!P36*(1+Dashboard!$C$22/12)^IF('Flujo de caja inflado'!P$3&lt;=12,0,'Flujo de caja inflado'!P$3-12)</f>
        <v>0</v>
      </c>
      <c r="Q31" s="291">
        <f>'Flujo de caja'!Q36*(1+Dashboard!$C$22/12)^IF('Flujo de caja inflado'!Q$3&lt;=12,0,'Flujo de caja inflado'!Q$3-12)</f>
        <v>0</v>
      </c>
      <c r="R31" s="291">
        <f>'Flujo de caja'!R36*(1+Dashboard!$C$22/12)^IF('Flujo de caja inflado'!R$3&lt;=12,0,'Flujo de caja inflado'!R$3-12)</f>
        <v>0</v>
      </c>
      <c r="S31" s="291">
        <f>'Flujo de caja'!S36*(1+Dashboard!$C$22/12)^IF('Flujo de caja inflado'!S$3&lt;=12,0,'Flujo de caja inflado'!S$3-12)</f>
        <v>0</v>
      </c>
      <c r="T31" s="291">
        <f>'Flujo de caja'!T36*(1+Dashboard!$C$22/12)^IF('Flujo de caja inflado'!T$3&lt;=12,0,'Flujo de caja inflado'!T$3-12)</f>
        <v>0</v>
      </c>
      <c r="U31" s="291">
        <f>'Flujo de caja'!U36*(1+Dashboard!$C$22/12)^IF('Flujo de caja inflado'!U$3&lt;=12,0,'Flujo de caja inflado'!U$3-12)</f>
        <v>0</v>
      </c>
      <c r="V31" s="291">
        <f>'Flujo de caja'!V36*(1+Dashboard!$C$22/12)^IF('Flujo de caja inflado'!V$3&lt;=12,0,'Flujo de caja inflado'!V$3-12)</f>
        <v>0</v>
      </c>
      <c r="W31" s="291">
        <f>'Flujo de caja'!W36*(1+Dashboard!$C$22/12)^IF('Flujo de caja inflado'!W$3&lt;=12,0,'Flujo de caja inflado'!W$3-12)</f>
        <v>0</v>
      </c>
      <c r="X31" s="291">
        <f>'Flujo de caja'!X36*(1+Dashboard!$C$22/12)^IF('Flujo de caja inflado'!X$3&lt;=12,0,'Flujo de caja inflado'!X$3-12)</f>
        <v>0</v>
      </c>
      <c r="Y31" s="291">
        <f>'Flujo de caja'!Y36*(1+Dashboard!$C$22/12)^IF('Flujo de caja inflado'!Y$3&lt;=12,0,'Flujo de caja inflado'!Y$3-12)</f>
        <v>0</v>
      </c>
      <c r="Z31" s="291">
        <f>'Flujo de caja'!Z36*(1+Dashboard!$C$22/12)^IF('Flujo de caja inflado'!Z$3&lt;=12,0,'Flujo de caja inflado'!Z$3-12)</f>
        <v>0</v>
      </c>
      <c r="AA31" s="291">
        <f>'Flujo de caja'!AA36*(1+Dashboard!$C$22/12)^IF('Flujo de caja inflado'!AA$3&lt;=12,0,'Flujo de caja inflado'!AA$3-12)</f>
        <v>0</v>
      </c>
      <c r="AB31" s="291">
        <f>'Flujo de caja'!AB36*(1+Dashboard!$C$22/12)^IF('Flujo de caja inflado'!AB$3&lt;=12,0,'Flujo de caja inflado'!AB$3-12)</f>
        <v>0</v>
      </c>
      <c r="AC31" s="291">
        <f>'Flujo de caja'!AC36*(1+Dashboard!$C$22/12)^IF('Flujo de caja inflado'!AC$3&lt;=12,0,'Flujo de caja inflado'!AC$3-12)</f>
        <v>0</v>
      </c>
      <c r="AD31" s="291">
        <f>'Flujo de caja'!AD36*(1+Dashboard!$C$22/12)^IF('Flujo de caja inflado'!AD$3&lt;=12,0,'Flujo de caja inflado'!AD$3-12)</f>
        <v>0</v>
      </c>
      <c r="AE31" s="291">
        <f>'Flujo de caja'!AE36*(1+Dashboard!$C$22/12)^IF('Flujo de caja inflado'!AE$3&lt;=12,0,'Flujo de caja inflado'!AE$3-12)</f>
        <v>0</v>
      </c>
      <c r="AF31" s="291">
        <f>'Flujo de caja'!AF36*(1+Dashboard!$C$22/12)^IF('Flujo de caja inflado'!AF$3&lt;=12,0,'Flujo de caja inflado'!AF$3-12)</f>
        <v>0</v>
      </c>
      <c r="AG31" s="291">
        <f>'Flujo de caja'!AG36*(1+Dashboard!$C$22/12)^IF('Flujo de caja inflado'!AG$3&lt;=12,0,'Flujo de caja inflado'!AG$3-12)</f>
        <v>0</v>
      </c>
      <c r="AH31" s="291">
        <f>'Flujo de caja'!AH36*(1+Dashboard!$C$22/12)^IF('Flujo de caja inflado'!AH$3&lt;=12,0,'Flujo de caja inflado'!AH$3-12)</f>
        <v>0</v>
      </c>
      <c r="AI31" s="291">
        <f>'Flujo de caja'!AI36*(1+Dashboard!$C$22/12)^IF('Flujo de caja inflado'!AI$3&lt;=12,0,'Flujo de caja inflado'!AI$3-12)</f>
        <v>0</v>
      </c>
      <c r="AJ31" s="291">
        <f>'Flujo de caja'!AJ36*(1+Dashboard!$C$22/12)^IF('Flujo de caja inflado'!AJ$3&lt;=12,0,'Flujo de caja inflado'!AJ$3-12)</f>
        <v>0</v>
      </c>
      <c r="AK31" s="291">
        <f>'Flujo de caja'!AK36*(1+Dashboard!$C$22/12)^IF('Flujo de caja inflado'!AK$3&lt;=12,0,'Flujo de caja inflado'!AK$3-12)</f>
        <v>0</v>
      </c>
      <c r="AL31" s="291">
        <f>'Flujo de caja'!AL36*(1+Dashboard!$C$22/12)^IF('Flujo de caja inflado'!AL$3&lt;=12,0,'Flujo de caja inflado'!AL$3-12)</f>
        <v>0</v>
      </c>
      <c r="AM31" s="291">
        <f>'Flujo de caja'!AM36*(1+Dashboard!$C$22/12)^IF('Flujo de caja inflado'!AM$3&lt;=12,0,'Flujo de caja inflado'!AM$3-12)</f>
        <v>0</v>
      </c>
      <c r="AN31" s="291">
        <f>'Flujo de caja'!AN36*(1+Dashboard!$C$22/12)^IF('Flujo de caja inflado'!AN$3&lt;=12,0,'Flujo de caja inflado'!AN$3-12)</f>
        <v>0</v>
      </c>
      <c r="AO31" s="291">
        <f>'Flujo de caja'!AO36*(1+Dashboard!$C$22/12)^IF('Flujo de caja inflado'!AO$3&lt;=12,0,'Flujo de caja inflado'!AO$3-12)</f>
        <v>0</v>
      </c>
      <c r="AP31" s="291">
        <f>'Flujo de caja'!AP36*(1+Dashboard!$C$22/12)^IF('Flujo de caja inflado'!AP$3&lt;=12,0,'Flujo de caja inflado'!AP$3-12)</f>
        <v>0</v>
      </c>
      <c r="AQ31" s="291">
        <f>'Flujo de caja'!AQ36*(1+Dashboard!$C$22/12)^IF('Flujo de caja inflado'!AQ$3&lt;=12,0,'Flujo de caja inflado'!AQ$3-12)</f>
        <v>0</v>
      </c>
      <c r="AR31" s="291">
        <f>'Flujo de caja'!AR36*(1+Dashboard!$C$22/12)^IF('Flujo de caja inflado'!AR$3&lt;=12,0,'Flujo de caja inflado'!AR$3-12)</f>
        <v>0</v>
      </c>
      <c r="AS31" s="291">
        <f>'Flujo de caja'!AS36*(1+Dashboard!$C$22/12)^IF('Flujo de caja inflado'!AS$3&lt;=12,0,'Flujo de caja inflado'!AS$3-12)</f>
        <v>0</v>
      </c>
      <c r="AT31" s="291">
        <f>'Flujo de caja'!AT36*(1+Dashboard!$C$22/12)^IF('Flujo de caja inflado'!AT$3&lt;=12,0,'Flujo de caja inflado'!AT$3-12)</f>
        <v>0</v>
      </c>
      <c r="AU31" s="291">
        <f>'Flujo de caja'!AU36*(1+Dashboard!$C$22/12)^IF('Flujo de caja inflado'!AU$3&lt;=12,0,'Flujo de caja inflado'!AU$3-12)</f>
        <v>0</v>
      </c>
      <c r="AV31" s="291">
        <f>'Flujo de caja'!AV36*(1+Dashboard!$C$22/12)^IF('Flujo de caja inflado'!AV$3&lt;=12,0,'Flujo de caja inflado'!AV$3-12)</f>
        <v>0</v>
      </c>
      <c r="AW31" s="291">
        <f>'Flujo de caja'!AW36*(1+Dashboard!$C$22/12)^IF('Flujo de caja inflado'!AW$3&lt;=12,0,'Flujo de caja inflado'!AW$3-12)</f>
        <v>0</v>
      </c>
      <c r="AX31" s="291">
        <f>'Flujo de caja'!AX36*(1+Dashboard!$C$22/12)^IF('Flujo de caja inflado'!AX$3&lt;=12,0,'Flujo de caja inflado'!AX$3-12)</f>
        <v>0</v>
      </c>
      <c r="AY31" s="291">
        <f>'Flujo de caja'!AY36*(1+Dashboard!$C$22/12)^IF('Flujo de caja inflado'!AY$3&lt;=12,0,'Flujo de caja inflado'!AY$3-12)</f>
        <v>0</v>
      </c>
      <c r="AZ31" s="291">
        <f>'Flujo de caja'!AZ36*(1+Dashboard!$C$22/12)^IF('Flujo de caja inflado'!AZ$3&lt;=12,0,'Flujo de caja inflado'!AZ$3-12)</f>
        <v>0</v>
      </c>
      <c r="BA31" s="291">
        <f>'Flujo de caja'!BA36*(1+Dashboard!$C$22/12)^IF('Flujo de caja inflado'!BA$3&lt;=12,0,'Flujo de caja inflado'!BA$3-12)</f>
        <v>0</v>
      </c>
      <c r="BB31" s="291">
        <f>'Flujo de caja'!BB36*(1+Dashboard!$C$22/12)^IF('Flujo de caja inflado'!BB$3&lt;=12,0,'Flujo de caja inflado'!BB$3-12)</f>
        <v>0</v>
      </c>
      <c r="BC31" s="291">
        <f>'Flujo de caja'!BC36*(1+Dashboard!$C$22/12)^IF('Flujo de caja inflado'!BC$3&lt;=12,0,'Flujo de caja inflado'!BC$3-12)</f>
        <v>0</v>
      </c>
      <c r="BD31" s="291">
        <f>'Flujo de caja'!BD36*(1+Dashboard!$C$22/12)^IF('Flujo de caja inflado'!BD$3&lt;=12,0,'Flujo de caja inflado'!BD$3-12)</f>
        <v>0</v>
      </c>
      <c r="BE31" s="291">
        <f>'Flujo de caja'!BE36*(1+Dashboard!$C$22/12)^IF('Flujo de caja inflado'!BE$3&lt;=12,0,'Flujo de caja inflado'!BE$3-12)</f>
        <v>0</v>
      </c>
      <c r="BF31" s="291">
        <f>'Flujo de caja'!BF36*(1+Dashboard!$C$22/12)^IF('Flujo de caja inflado'!BF$3&lt;=12,0,'Flujo de caja inflado'!BF$3-12)</f>
        <v>0</v>
      </c>
      <c r="BG31" s="291">
        <f>'Flujo de caja'!BG36*(1+Dashboard!$C$22/12)^IF('Flujo de caja inflado'!BG$3&lt;=12,0,'Flujo de caja inflado'!BG$3-12)</f>
        <v>0</v>
      </c>
      <c r="BH31" s="291">
        <f>'Flujo de caja'!BH36*(1+Dashboard!$C$22/12)^IF('Flujo de caja inflado'!BH$3&lt;=12,0,'Flujo de caja inflado'!BH$3-12)</f>
        <v>0</v>
      </c>
      <c r="BI31" s="291">
        <f>'Flujo de caja'!BI36*(1+Dashboard!$C$22/12)^IF('Flujo de caja inflado'!BI$3&lt;=12,0,'Flujo de caja inflado'!BI$3-12)</f>
        <v>0</v>
      </c>
      <c r="BJ31" s="291">
        <f>'Flujo de caja'!BJ36*(1+Dashboard!$C$22/12)^IF('Flujo de caja inflado'!BJ$3&lt;=12,0,'Flujo de caja inflado'!BJ$3-12)</f>
        <v>0</v>
      </c>
      <c r="BK31" s="291">
        <f>'Flujo de caja'!BK36*(1+Dashboard!$C$22/12)^IF('Flujo de caja inflado'!BK$3&lt;=12,0,'Flujo de caja inflado'!BK$3-12)</f>
        <v>0</v>
      </c>
      <c r="BL31" s="291">
        <f>'Flujo de caja'!BL36*(1+Dashboard!$C$22/12)^IF('Flujo de caja inflado'!BL$3&lt;=12,0,'Flujo de caja inflado'!BL$3-12)</f>
        <v>0</v>
      </c>
      <c r="BM31" s="291">
        <f>'Flujo de caja'!BM36*(1+Dashboard!$C$22/12)^IF('Flujo de caja inflado'!BM$3&lt;=12,0,'Flujo de caja inflado'!BM$3-12)</f>
        <v>0</v>
      </c>
      <c r="BN31" s="291">
        <f>'Flujo de caja'!BN36*(1+Dashboard!$C$22/12)^IF('Flujo de caja inflado'!BN$3&lt;=12,0,'Flujo de caja inflado'!BN$3-12)</f>
        <v>0</v>
      </c>
      <c r="BO31" s="291">
        <f>'Flujo de caja'!BO36*(1+Dashboard!$C$22/12)^IF('Flujo de caja inflado'!BO$3&lt;=12,0,'Flujo de caja inflado'!BO$3-12)</f>
        <v>0</v>
      </c>
      <c r="BP31" s="291">
        <f>'Flujo de caja'!BP36*(1+Dashboard!$C$22/12)^IF('Flujo de caja inflado'!BP$3&lt;=12,0,'Flujo de caja inflado'!BP$3-12)</f>
        <v>0</v>
      </c>
      <c r="BQ31" s="291">
        <f>'Flujo de caja'!BQ36*(1+Dashboard!$C$22/12)^IF('Flujo de caja inflado'!BQ$3&lt;=12,0,'Flujo de caja inflado'!BQ$3-12)</f>
        <v>0</v>
      </c>
      <c r="BR31" s="291">
        <f>'Flujo de caja'!BR36*(1+Dashboard!$C$22/12)^IF('Flujo de caja inflado'!BR$3&lt;=12,0,'Flujo de caja inflado'!BR$3-12)</f>
        <v>0</v>
      </c>
      <c r="BS31" s="291" t="e">
        <f>'Flujo de caja'!#REF!*(1+Dashboard!$C$22/12)^IF('Flujo de caja inflado'!BS$3&lt;=12,0,'Flujo de caja inflado'!BS$3-12)</f>
        <v>#REF!</v>
      </c>
      <c r="BT31" s="291" t="e">
        <f>'Flujo de caja'!#REF!*(1+Dashboard!$C$22/12)^IF('Flujo de caja inflado'!BT$3&lt;=12,0,'Flujo de caja inflado'!BT$3-12)</f>
        <v>#REF!</v>
      </c>
      <c r="BU31" s="291" t="e">
        <f>'Flujo de caja'!#REF!*(1+Dashboard!$C$22/12)^IF('Flujo de caja inflado'!BU$3&lt;=12,0,'Flujo de caja inflado'!BU$3-12)</f>
        <v>#REF!</v>
      </c>
      <c r="BV31" s="291" t="e">
        <f>'Flujo de caja'!#REF!*(1+Dashboard!$C$22/12)^IF('Flujo de caja inflado'!BV$3&lt;=12,0,'Flujo de caja inflado'!BV$3-12)</f>
        <v>#REF!</v>
      </c>
      <c r="BW31" s="291" t="e">
        <f>'Flujo de caja'!#REF!*(1+Dashboard!$C$22/12)^IF('Flujo de caja inflado'!BW$3&lt;=12,0,'Flujo de caja inflado'!BW$3-12)</f>
        <v>#REF!</v>
      </c>
      <c r="BX31" s="291" t="e">
        <f>'Flujo de caja'!#REF!*(1+Dashboard!$C$22/12)^IF('Flujo de caja inflado'!BX$3&lt;=12,0,'Flujo de caja inflado'!BX$3-12)</f>
        <v>#REF!</v>
      </c>
      <c r="BY31" s="291" t="e">
        <f>'Flujo de caja'!#REF!*(1+Dashboard!$C$22/12)^IF('Flujo de caja inflado'!BY$3&lt;=12,0,'Flujo de caja inflado'!BY$3-12)</f>
        <v>#REF!</v>
      </c>
    </row>
    <row r="32" spans="1:77" x14ac:dyDescent="0.3">
      <c r="A32" s="193" t="s">
        <v>101</v>
      </c>
      <c r="B32" s="6" t="s">
        <v>22</v>
      </c>
      <c r="C32" s="72" t="e">
        <f t="shared" si="12"/>
        <v>#REF!</v>
      </c>
      <c r="D32" s="291">
        <f>'Flujo de caja'!D37*(1+Dashboard!$C$22/12)^IF('Flujo de caja inflado'!D$3&lt;=12,0,'Flujo de caja inflado'!D$3-12)</f>
        <v>0</v>
      </c>
      <c r="E32" s="291">
        <f>'Flujo de caja'!E37*(1+Dashboard!$C$22/12)^IF('Flujo de caja inflado'!E$3&lt;=12,0,'Flujo de caja inflado'!E$3-12)</f>
        <v>0</v>
      </c>
      <c r="F32" s="291">
        <f>'Flujo de caja'!F37*(1+Dashboard!$C$22/12)^IF('Flujo de caja inflado'!F$3&lt;=12,0,'Flujo de caja inflado'!F$3-12)</f>
        <v>0</v>
      </c>
      <c r="G32" s="291">
        <f>'Flujo de caja'!G37*(1+Dashboard!$C$22/12)^IF('Flujo de caja inflado'!G$3&lt;=12,0,'Flujo de caja inflado'!G$3-12)</f>
        <v>0</v>
      </c>
      <c r="H32" s="291">
        <f>'Flujo de caja'!H37*(1+Dashboard!$C$22/12)^IF('Flujo de caja inflado'!H$3&lt;=12,0,'Flujo de caja inflado'!H$3-12)</f>
        <v>18966.022198130842</v>
      </c>
      <c r="I32" s="291">
        <f>'Flujo de caja'!I37*(1+Dashboard!$C$22/12)^IF('Flujo de caja inflado'!I$3&lt;=12,0,'Flujo de caja inflado'!I$3-12)</f>
        <v>0</v>
      </c>
      <c r="J32" s="291">
        <f>'Flujo de caja'!J37*(1+Dashboard!$C$22/12)^IF('Flujo de caja inflado'!J$3&lt;=12,0,'Flujo de caja inflado'!J$3-12)</f>
        <v>0</v>
      </c>
      <c r="K32" s="291">
        <f>'Flujo de caja'!K37*(1+Dashboard!$C$22/12)^IF('Flujo de caja inflado'!K$3&lt;=12,0,'Flujo de caja inflado'!K$3-12)</f>
        <v>0</v>
      </c>
      <c r="L32" s="291">
        <f>'Flujo de caja'!L37*(1+Dashboard!$C$22/12)^IF('Flujo de caja inflado'!L$3&lt;=12,0,'Flujo de caja inflado'!L$3-12)</f>
        <v>0</v>
      </c>
      <c r="M32" s="291">
        <f>'Flujo de caja'!M37*(1+Dashboard!$C$22/12)^IF('Flujo de caja inflado'!M$3&lt;=12,0,'Flujo de caja inflado'!M$3-12)</f>
        <v>0</v>
      </c>
      <c r="N32" s="291">
        <f>'Flujo de caja'!N37*(1+Dashboard!$C$22/12)^IF('Flujo de caja inflado'!N$3&lt;=12,0,'Flujo de caja inflado'!N$3-12)</f>
        <v>0</v>
      </c>
      <c r="O32" s="291">
        <f>'Flujo de caja'!O37*(1+Dashboard!$C$22/12)^IF('Flujo de caja inflado'!O$3&lt;=12,0,'Flujo de caja inflado'!O$3-12)</f>
        <v>0</v>
      </c>
      <c r="P32" s="291">
        <f>'Flujo de caja'!P37*(1+Dashboard!$C$22/12)^IF('Flujo de caja inflado'!P$3&lt;=12,0,'Flujo de caja inflado'!P$3-12)</f>
        <v>0</v>
      </c>
      <c r="Q32" s="291">
        <f>'Flujo de caja'!Q37*(1+Dashboard!$C$22/12)^IF('Flujo de caja inflado'!Q$3&lt;=12,0,'Flujo de caja inflado'!Q$3-12)</f>
        <v>0</v>
      </c>
      <c r="R32" s="291">
        <f>'Flujo de caja'!R37*(1+Dashboard!$C$22/12)^IF('Flujo de caja inflado'!R$3&lt;=12,0,'Flujo de caja inflado'!R$3-12)</f>
        <v>0</v>
      </c>
      <c r="S32" s="291">
        <f>'Flujo de caja'!S37*(1+Dashboard!$C$22/12)^IF('Flujo de caja inflado'!S$3&lt;=12,0,'Flujo de caja inflado'!S$3-12)</f>
        <v>0</v>
      </c>
      <c r="T32" s="291">
        <f>'Flujo de caja'!T37*(1+Dashboard!$C$22/12)^IF('Flujo de caja inflado'!T$3&lt;=12,0,'Flujo de caja inflado'!T$3-12)</f>
        <v>0</v>
      </c>
      <c r="U32" s="291">
        <f>'Flujo de caja'!U37*(1+Dashboard!$C$22/12)^IF('Flujo de caja inflado'!U$3&lt;=12,0,'Flujo de caja inflado'!U$3-12)</f>
        <v>0</v>
      </c>
      <c r="V32" s="291">
        <f>'Flujo de caja'!V37*(1+Dashboard!$C$22/12)^IF('Flujo de caja inflado'!V$3&lt;=12,0,'Flujo de caja inflado'!V$3-12)</f>
        <v>0</v>
      </c>
      <c r="W32" s="291">
        <f>'Flujo de caja'!W37*(1+Dashboard!$C$22/12)^IF('Flujo de caja inflado'!W$3&lt;=12,0,'Flujo de caja inflado'!W$3-12)</f>
        <v>0</v>
      </c>
      <c r="X32" s="291">
        <f>'Flujo de caja'!X37*(1+Dashboard!$C$22/12)^IF('Flujo de caja inflado'!X$3&lt;=12,0,'Flujo de caja inflado'!X$3-12)</f>
        <v>0</v>
      </c>
      <c r="Y32" s="291">
        <f>'Flujo de caja'!Y37*(1+Dashboard!$C$22/12)^IF('Flujo de caja inflado'!Y$3&lt;=12,0,'Flujo de caja inflado'!Y$3-12)</f>
        <v>0</v>
      </c>
      <c r="Z32" s="291">
        <f>'Flujo de caja'!Z37*(1+Dashboard!$C$22/12)^IF('Flujo de caja inflado'!Z$3&lt;=12,0,'Flujo de caja inflado'!Z$3-12)</f>
        <v>0</v>
      </c>
      <c r="AA32" s="291">
        <f>'Flujo de caja'!AA37*(1+Dashboard!$C$22/12)^IF('Flujo de caja inflado'!AA$3&lt;=12,0,'Flujo de caja inflado'!AA$3-12)</f>
        <v>0</v>
      </c>
      <c r="AB32" s="291">
        <f>'Flujo de caja'!AB37*(1+Dashboard!$C$22/12)^IF('Flujo de caja inflado'!AB$3&lt;=12,0,'Flujo de caja inflado'!AB$3-12)</f>
        <v>0</v>
      </c>
      <c r="AC32" s="291">
        <f>'Flujo de caja'!AC37*(1+Dashboard!$C$22/12)^IF('Flujo de caja inflado'!AC$3&lt;=12,0,'Flujo de caja inflado'!AC$3-12)</f>
        <v>0</v>
      </c>
      <c r="AD32" s="291">
        <f>'Flujo de caja'!AD37*(1+Dashboard!$C$22/12)^IF('Flujo de caja inflado'!AD$3&lt;=12,0,'Flujo de caja inflado'!AD$3-12)</f>
        <v>0</v>
      </c>
      <c r="AE32" s="291">
        <f>'Flujo de caja'!AE37*(1+Dashboard!$C$22/12)^IF('Flujo de caja inflado'!AE$3&lt;=12,0,'Flujo de caja inflado'!AE$3-12)</f>
        <v>0</v>
      </c>
      <c r="AF32" s="291">
        <f>'Flujo de caja'!AF37*(1+Dashboard!$C$22/12)^IF('Flujo de caja inflado'!AF$3&lt;=12,0,'Flujo de caja inflado'!AF$3-12)</f>
        <v>0</v>
      </c>
      <c r="AG32" s="291">
        <f>'Flujo de caja'!AG37*(1+Dashboard!$C$22/12)^IF('Flujo de caja inflado'!AG$3&lt;=12,0,'Flujo de caja inflado'!AG$3-12)</f>
        <v>0</v>
      </c>
      <c r="AH32" s="291">
        <f>'Flujo de caja'!AH37*(1+Dashboard!$C$22/12)^IF('Flujo de caja inflado'!AH$3&lt;=12,0,'Flujo de caja inflado'!AH$3-12)</f>
        <v>0</v>
      </c>
      <c r="AI32" s="291">
        <f>'Flujo de caja'!AI37*(1+Dashboard!$C$22/12)^IF('Flujo de caja inflado'!AI$3&lt;=12,0,'Flujo de caja inflado'!AI$3-12)</f>
        <v>0</v>
      </c>
      <c r="AJ32" s="291">
        <f>'Flujo de caja'!AJ37*(1+Dashboard!$C$22/12)^IF('Flujo de caja inflado'!AJ$3&lt;=12,0,'Flujo de caja inflado'!AJ$3-12)</f>
        <v>0</v>
      </c>
      <c r="AK32" s="291">
        <f>'Flujo de caja'!AK37*(1+Dashboard!$C$22/12)^IF('Flujo de caja inflado'!AK$3&lt;=12,0,'Flujo de caja inflado'!AK$3-12)</f>
        <v>0</v>
      </c>
      <c r="AL32" s="291">
        <f>'Flujo de caja'!AL37*(1+Dashboard!$C$22/12)^IF('Flujo de caja inflado'!AL$3&lt;=12,0,'Flujo de caja inflado'!AL$3-12)</f>
        <v>0</v>
      </c>
      <c r="AM32" s="291">
        <f>'Flujo de caja'!AM37*(1+Dashboard!$C$22/12)^IF('Flujo de caja inflado'!AM$3&lt;=12,0,'Flujo de caja inflado'!AM$3-12)</f>
        <v>0</v>
      </c>
      <c r="AN32" s="291">
        <f>'Flujo de caja'!AN37*(1+Dashboard!$C$22/12)^IF('Flujo de caja inflado'!AN$3&lt;=12,0,'Flujo de caja inflado'!AN$3-12)</f>
        <v>0</v>
      </c>
      <c r="AO32" s="291">
        <f>'Flujo de caja'!AO37*(1+Dashboard!$C$22/12)^IF('Flujo de caja inflado'!AO$3&lt;=12,0,'Flujo de caja inflado'!AO$3-12)</f>
        <v>0</v>
      </c>
      <c r="AP32" s="291">
        <f>'Flujo de caja'!AP37*(1+Dashboard!$C$22/12)^IF('Flujo de caja inflado'!AP$3&lt;=12,0,'Flujo de caja inflado'!AP$3-12)</f>
        <v>0</v>
      </c>
      <c r="AQ32" s="291">
        <f>'Flujo de caja'!AQ37*(1+Dashboard!$C$22/12)^IF('Flujo de caja inflado'!AQ$3&lt;=12,0,'Flujo de caja inflado'!AQ$3-12)</f>
        <v>0</v>
      </c>
      <c r="AR32" s="291">
        <f>'Flujo de caja'!AR37*(1+Dashboard!$C$22/12)^IF('Flujo de caja inflado'!AR$3&lt;=12,0,'Flujo de caja inflado'!AR$3-12)</f>
        <v>0</v>
      </c>
      <c r="AS32" s="291">
        <f>'Flujo de caja'!AS37*(1+Dashboard!$C$22/12)^IF('Flujo de caja inflado'!AS$3&lt;=12,0,'Flujo de caja inflado'!AS$3-12)</f>
        <v>0</v>
      </c>
      <c r="AT32" s="291">
        <f>'Flujo de caja'!AT37*(1+Dashboard!$C$22/12)^IF('Flujo de caja inflado'!AT$3&lt;=12,0,'Flujo de caja inflado'!AT$3-12)</f>
        <v>0</v>
      </c>
      <c r="AU32" s="291">
        <f>'Flujo de caja'!AU37*(1+Dashboard!$C$22/12)^IF('Flujo de caja inflado'!AU$3&lt;=12,0,'Flujo de caja inflado'!AU$3-12)</f>
        <v>0</v>
      </c>
      <c r="AV32" s="291">
        <f>'Flujo de caja'!AV37*(1+Dashboard!$C$22/12)^IF('Flujo de caja inflado'!AV$3&lt;=12,0,'Flujo de caja inflado'!AV$3-12)</f>
        <v>0</v>
      </c>
      <c r="AW32" s="291">
        <f>'Flujo de caja'!AW37*(1+Dashboard!$C$22/12)^IF('Flujo de caja inflado'!AW$3&lt;=12,0,'Flujo de caja inflado'!AW$3-12)</f>
        <v>0</v>
      </c>
      <c r="AX32" s="291">
        <f>'Flujo de caja'!AX37*(1+Dashboard!$C$22/12)^IF('Flujo de caja inflado'!AX$3&lt;=12,0,'Flujo de caja inflado'!AX$3-12)</f>
        <v>0</v>
      </c>
      <c r="AY32" s="291">
        <f>'Flujo de caja'!AY37*(1+Dashboard!$C$22/12)^IF('Flujo de caja inflado'!AY$3&lt;=12,0,'Flujo de caja inflado'!AY$3-12)</f>
        <v>0</v>
      </c>
      <c r="AZ32" s="291">
        <f>'Flujo de caja'!AZ37*(1+Dashboard!$C$22/12)^IF('Flujo de caja inflado'!AZ$3&lt;=12,0,'Flujo de caja inflado'!AZ$3-12)</f>
        <v>0</v>
      </c>
      <c r="BA32" s="291">
        <f>'Flujo de caja'!BA37*(1+Dashboard!$C$22/12)^IF('Flujo de caja inflado'!BA$3&lt;=12,0,'Flujo de caja inflado'!BA$3-12)</f>
        <v>0</v>
      </c>
      <c r="BB32" s="291">
        <f>'Flujo de caja'!BB37*(1+Dashboard!$C$22/12)^IF('Flujo de caja inflado'!BB$3&lt;=12,0,'Flujo de caja inflado'!BB$3-12)</f>
        <v>0</v>
      </c>
      <c r="BC32" s="291">
        <f>'Flujo de caja'!BC37*(1+Dashboard!$C$22/12)^IF('Flujo de caja inflado'!BC$3&lt;=12,0,'Flujo de caja inflado'!BC$3-12)</f>
        <v>0</v>
      </c>
      <c r="BD32" s="291">
        <f>'Flujo de caja'!BD37*(1+Dashboard!$C$22/12)^IF('Flujo de caja inflado'!BD$3&lt;=12,0,'Flujo de caja inflado'!BD$3-12)</f>
        <v>0</v>
      </c>
      <c r="BE32" s="291">
        <f>'Flujo de caja'!BE37*(1+Dashboard!$C$22/12)^IF('Flujo de caja inflado'!BE$3&lt;=12,0,'Flujo de caja inflado'!BE$3-12)</f>
        <v>0</v>
      </c>
      <c r="BF32" s="291">
        <f>'Flujo de caja'!BF37*(1+Dashboard!$C$22/12)^IF('Flujo de caja inflado'!BF$3&lt;=12,0,'Flujo de caja inflado'!BF$3-12)</f>
        <v>0</v>
      </c>
      <c r="BG32" s="291">
        <f>'Flujo de caja'!BG37*(1+Dashboard!$C$22/12)^IF('Flujo de caja inflado'!BG$3&lt;=12,0,'Flujo de caja inflado'!BG$3-12)</f>
        <v>0</v>
      </c>
      <c r="BH32" s="291">
        <f>'Flujo de caja'!BH37*(1+Dashboard!$C$22/12)^IF('Flujo de caja inflado'!BH$3&lt;=12,0,'Flujo de caja inflado'!BH$3-12)</f>
        <v>0</v>
      </c>
      <c r="BI32" s="291">
        <f>'Flujo de caja'!BI37*(1+Dashboard!$C$22/12)^IF('Flujo de caja inflado'!BI$3&lt;=12,0,'Flujo de caja inflado'!BI$3-12)</f>
        <v>0</v>
      </c>
      <c r="BJ32" s="291">
        <f>'Flujo de caja'!BJ37*(1+Dashboard!$C$22/12)^IF('Flujo de caja inflado'!BJ$3&lt;=12,0,'Flujo de caja inflado'!BJ$3-12)</f>
        <v>0</v>
      </c>
      <c r="BK32" s="291">
        <f>'Flujo de caja'!BK37*(1+Dashboard!$C$22/12)^IF('Flujo de caja inflado'!BK$3&lt;=12,0,'Flujo de caja inflado'!BK$3-12)</f>
        <v>0</v>
      </c>
      <c r="BL32" s="291">
        <f>'Flujo de caja'!BL37*(1+Dashboard!$C$22/12)^IF('Flujo de caja inflado'!BL$3&lt;=12,0,'Flujo de caja inflado'!BL$3-12)</f>
        <v>0</v>
      </c>
      <c r="BM32" s="291">
        <f>'Flujo de caja'!BM37*(1+Dashboard!$C$22/12)^IF('Flujo de caja inflado'!BM$3&lt;=12,0,'Flujo de caja inflado'!BM$3-12)</f>
        <v>0</v>
      </c>
      <c r="BN32" s="291">
        <f>'Flujo de caja'!BN37*(1+Dashboard!$C$22/12)^IF('Flujo de caja inflado'!BN$3&lt;=12,0,'Flujo de caja inflado'!BN$3-12)</f>
        <v>0</v>
      </c>
      <c r="BO32" s="291">
        <f>'Flujo de caja'!BO37*(1+Dashboard!$C$22/12)^IF('Flujo de caja inflado'!BO$3&lt;=12,0,'Flujo de caja inflado'!BO$3-12)</f>
        <v>0</v>
      </c>
      <c r="BP32" s="291">
        <f>'Flujo de caja'!BP37*(1+Dashboard!$C$22/12)^IF('Flujo de caja inflado'!BP$3&lt;=12,0,'Flujo de caja inflado'!BP$3-12)</f>
        <v>0</v>
      </c>
      <c r="BQ32" s="291">
        <f>'Flujo de caja'!BQ37*(1+Dashboard!$C$22/12)^IF('Flujo de caja inflado'!BQ$3&lt;=12,0,'Flujo de caja inflado'!BQ$3-12)</f>
        <v>0</v>
      </c>
      <c r="BR32" s="291">
        <f>'Flujo de caja'!BR37*(1+Dashboard!$C$22/12)^IF('Flujo de caja inflado'!BR$3&lt;=12,0,'Flujo de caja inflado'!BR$3-12)</f>
        <v>0</v>
      </c>
      <c r="BS32" s="291" t="e">
        <f>'Flujo de caja'!#REF!*(1+Dashboard!$C$22/12)^IF('Flujo de caja inflado'!BS$3&lt;=12,0,'Flujo de caja inflado'!BS$3-12)</f>
        <v>#REF!</v>
      </c>
      <c r="BT32" s="291" t="e">
        <f>'Flujo de caja'!#REF!*(1+Dashboard!$C$22/12)^IF('Flujo de caja inflado'!BT$3&lt;=12,0,'Flujo de caja inflado'!BT$3-12)</f>
        <v>#REF!</v>
      </c>
      <c r="BU32" s="291" t="e">
        <f>'Flujo de caja'!#REF!*(1+Dashboard!$C$22/12)^IF('Flujo de caja inflado'!BU$3&lt;=12,0,'Flujo de caja inflado'!BU$3-12)</f>
        <v>#REF!</v>
      </c>
      <c r="BV32" s="291" t="e">
        <f>'Flujo de caja'!#REF!*(1+Dashboard!$C$22/12)^IF('Flujo de caja inflado'!BV$3&lt;=12,0,'Flujo de caja inflado'!BV$3-12)</f>
        <v>#REF!</v>
      </c>
      <c r="BW32" s="291" t="e">
        <f>'Flujo de caja'!#REF!*(1+Dashboard!$C$22/12)^IF('Flujo de caja inflado'!BW$3&lt;=12,0,'Flujo de caja inflado'!BW$3-12)</f>
        <v>#REF!</v>
      </c>
      <c r="BX32" s="291" t="e">
        <f>'Flujo de caja'!#REF!*(1+Dashboard!$C$22/12)^IF('Flujo de caja inflado'!BX$3&lt;=12,0,'Flujo de caja inflado'!BX$3-12)</f>
        <v>#REF!</v>
      </c>
      <c r="BY32" s="291" t="e">
        <f>'Flujo de caja'!#REF!*(1+Dashboard!$C$22/12)^IF('Flujo de caja inflado'!BY$3&lt;=12,0,'Flujo de caja inflado'!BY$3-12)</f>
        <v>#REF!</v>
      </c>
    </row>
    <row r="33" spans="1:77" x14ac:dyDescent="0.3">
      <c r="A33" s="193" t="s">
        <v>59</v>
      </c>
      <c r="B33" s="6" t="s">
        <v>22</v>
      </c>
      <c r="C33" s="72" t="e">
        <f t="shared" si="12"/>
        <v>#REF!</v>
      </c>
      <c r="D33" s="291">
        <f>'Flujo de caja'!D39*(1+Dashboard!$C$22/12)^IF('Flujo de caja inflado'!D$3&lt;=12,0,'Flujo de caja inflado'!D$3-12)</f>
        <v>0</v>
      </c>
      <c r="E33" s="291">
        <f>'Flujo de caja'!E39*(1+Dashboard!$C$22/12)^IF('Flujo de caja inflado'!E$3&lt;=12,0,'Flujo de caja inflado'!E$3-12)</f>
        <v>0</v>
      </c>
      <c r="F33" s="291">
        <f>'Flujo de caja'!F39*(1+Dashboard!$C$22/12)^IF('Flujo de caja inflado'!F$3&lt;=12,0,'Flujo de caja inflado'!F$3-12)</f>
        <v>0</v>
      </c>
      <c r="G33" s="291">
        <f>'Flujo de caja'!G39*(1+Dashboard!$C$22/12)^IF('Flujo de caja inflado'!G$3&lt;=12,0,'Flujo de caja inflado'!G$3-12)</f>
        <v>0</v>
      </c>
      <c r="H33" s="291">
        <f>'Flujo de caja'!H39*(1+Dashboard!$C$22/12)^IF('Flujo de caja inflado'!H$3&lt;=12,0,'Flujo de caja inflado'!H$3-12)</f>
        <v>0</v>
      </c>
      <c r="I33" s="291">
        <f>'Flujo de caja'!I39*(1+Dashboard!$C$22/12)^IF('Flujo de caja inflado'!I$3&lt;=12,0,'Flujo de caja inflado'!I$3-12)</f>
        <v>0</v>
      </c>
      <c r="J33" s="291">
        <f>'Flujo de caja'!J39*(1+Dashboard!$C$22/12)^IF('Flujo de caja inflado'!J$3&lt;=12,0,'Flujo de caja inflado'!J$3-12)</f>
        <v>0</v>
      </c>
      <c r="K33" s="291">
        <f>'Flujo de caja'!K39*(1+Dashboard!$C$22/12)^IF('Flujo de caja inflado'!K$3&lt;=12,0,'Flujo de caja inflado'!K$3-12)</f>
        <v>0</v>
      </c>
      <c r="L33" s="291">
        <f>'Flujo de caja'!L39*(1+Dashboard!$C$22/12)^IF('Flujo de caja inflado'!L$3&lt;=12,0,'Flujo de caja inflado'!L$3-12)</f>
        <v>0</v>
      </c>
      <c r="M33" s="291">
        <f>'Flujo de caja'!M39*(1+Dashboard!$C$22/12)^IF('Flujo de caja inflado'!M$3&lt;=12,0,'Flujo de caja inflado'!M$3-12)</f>
        <v>95593.501016477021</v>
      </c>
      <c r="N33" s="291">
        <f>'Flujo de caja'!N39*(1+Dashboard!$C$22/12)^IF('Flujo de caja inflado'!N$3&lt;=12,0,'Flujo de caja inflado'!N$3-12)</f>
        <v>95593.501016477021</v>
      </c>
      <c r="O33" s="291">
        <f>'Flujo de caja'!O39*(1+Dashboard!$C$22/12)^IF('Flujo de caja inflado'!O$3&lt;=12,0,'Flujo de caja inflado'!O$3-12)</f>
        <v>95593.501016477021</v>
      </c>
      <c r="P33" s="291">
        <f>'Flujo de caja'!P39*(1+Dashboard!$C$22/12)^IF('Flujo de caja inflado'!P$3&lt;=12,0,'Flujo de caja inflado'!P$3-12)</f>
        <v>0</v>
      </c>
      <c r="Q33" s="291">
        <f>'Flujo de caja'!Q39*(1+Dashboard!$C$22/12)^IF('Flujo de caja inflado'!Q$3&lt;=12,0,'Flujo de caja inflado'!Q$3-12)</f>
        <v>0</v>
      </c>
      <c r="R33" s="291">
        <f>'Flujo de caja'!R39*(1+Dashboard!$C$22/12)^IF('Flujo de caja inflado'!R$3&lt;=12,0,'Flujo de caja inflado'!R$3-12)</f>
        <v>0</v>
      </c>
      <c r="S33" s="291">
        <f>'Flujo de caja'!S39*(1+Dashboard!$C$22/12)^IF('Flujo de caja inflado'!S$3&lt;=12,0,'Flujo de caja inflado'!S$3-12)</f>
        <v>0</v>
      </c>
      <c r="T33" s="291">
        <f>'Flujo de caja'!T39*(1+Dashboard!$C$22/12)^IF('Flujo de caja inflado'!T$3&lt;=12,0,'Flujo de caja inflado'!T$3-12)</f>
        <v>0</v>
      </c>
      <c r="U33" s="291">
        <f>'Flujo de caja'!U39*(1+Dashboard!$C$22/12)^IF('Flujo de caja inflado'!U$3&lt;=12,0,'Flujo de caja inflado'!U$3-12)</f>
        <v>0</v>
      </c>
      <c r="V33" s="291">
        <f>'Flujo de caja'!V39*(1+Dashboard!$C$22/12)^IF('Flujo de caja inflado'!V$3&lt;=12,0,'Flujo de caja inflado'!V$3-12)</f>
        <v>0</v>
      </c>
      <c r="W33" s="291">
        <f>'Flujo de caja'!W39*(1+Dashboard!$C$22/12)^IF('Flujo de caja inflado'!W$3&lt;=12,0,'Flujo de caja inflado'!W$3-12)</f>
        <v>0</v>
      </c>
      <c r="X33" s="291">
        <f>'Flujo de caja'!X39*(1+Dashboard!$C$22/12)^IF('Flujo de caja inflado'!X$3&lt;=12,0,'Flujo de caja inflado'!X$3-12)</f>
        <v>0</v>
      </c>
      <c r="Y33" s="291">
        <f>'Flujo de caja'!Y39*(1+Dashboard!$C$22/12)^IF('Flujo de caja inflado'!Y$3&lt;=12,0,'Flujo de caja inflado'!Y$3-12)</f>
        <v>0</v>
      </c>
      <c r="Z33" s="291">
        <f>'Flujo de caja'!Z39*(1+Dashboard!$C$22/12)^IF('Flujo de caja inflado'!Z$3&lt;=12,0,'Flujo de caja inflado'!Z$3-12)</f>
        <v>0</v>
      </c>
      <c r="AA33" s="291">
        <f>'Flujo de caja'!AA39*(1+Dashboard!$C$22/12)^IF('Flujo de caja inflado'!AA$3&lt;=12,0,'Flujo de caja inflado'!AA$3-12)</f>
        <v>0</v>
      </c>
      <c r="AB33" s="291">
        <f>'Flujo de caja'!AB39*(1+Dashboard!$C$22/12)^IF('Flujo de caja inflado'!AB$3&lt;=12,0,'Flujo de caja inflado'!AB$3-12)</f>
        <v>0</v>
      </c>
      <c r="AC33" s="291">
        <f>'Flujo de caja'!AC39*(1+Dashboard!$C$22/12)^IF('Flujo de caja inflado'!AC$3&lt;=12,0,'Flujo de caja inflado'!AC$3-12)</f>
        <v>0</v>
      </c>
      <c r="AD33" s="291">
        <f>'Flujo de caja'!AD39*(1+Dashboard!$C$22/12)^IF('Flujo de caja inflado'!AD$3&lt;=12,0,'Flujo de caja inflado'!AD$3-12)</f>
        <v>0</v>
      </c>
      <c r="AE33" s="291">
        <f>'Flujo de caja'!AE39*(1+Dashboard!$C$22/12)^IF('Flujo de caja inflado'!AE$3&lt;=12,0,'Flujo de caja inflado'!AE$3-12)</f>
        <v>0</v>
      </c>
      <c r="AF33" s="291">
        <f>'Flujo de caja'!AF39*(1+Dashboard!$C$22/12)^IF('Flujo de caja inflado'!AF$3&lt;=12,0,'Flujo de caja inflado'!AF$3-12)</f>
        <v>0</v>
      </c>
      <c r="AG33" s="291">
        <f>'Flujo de caja'!AG39*(1+Dashboard!$C$22/12)^IF('Flujo de caja inflado'!AG$3&lt;=12,0,'Flujo de caja inflado'!AG$3-12)</f>
        <v>0</v>
      </c>
      <c r="AH33" s="291">
        <f>'Flujo de caja'!AH39*(1+Dashboard!$C$22/12)^IF('Flujo de caja inflado'!AH$3&lt;=12,0,'Flujo de caja inflado'!AH$3-12)</f>
        <v>0</v>
      </c>
      <c r="AI33" s="291">
        <f>'Flujo de caja'!AI39*(1+Dashboard!$C$22/12)^IF('Flujo de caja inflado'!AI$3&lt;=12,0,'Flujo de caja inflado'!AI$3-12)</f>
        <v>0</v>
      </c>
      <c r="AJ33" s="291">
        <f>'Flujo de caja'!AJ39*(1+Dashboard!$C$22/12)^IF('Flujo de caja inflado'!AJ$3&lt;=12,0,'Flujo de caja inflado'!AJ$3-12)</f>
        <v>0</v>
      </c>
      <c r="AK33" s="291">
        <f>'Flujo de caja'!AK39*(1+Dashboard!$C$22/12)^IF('Flujo de caja inflado'!AK$3&lt;=12,0,'Flujo de caja inflado'!AK$3-12)</f>
        <v>0</v>
      </c>
      <c r="AL33" s="291">
        <f>'Flujo de caja'!AL39*(1+Dashboard!$C$22/12)^IF('Flujo de caja inflado'!AL$3&lt;=12,0,'Flujo de caja inflado'!AL$3-12)</f>
        <v>0</v>
      </c>
      <c r="AM33" s="291">
        <f>'Flujo de caja'!AM39*(1+Dashboard!$C$22/12)^IF('Flujo de caja inflado'!AM$3&lt;=12,0,'Flujo de caja inflado'!AM$3-12)</f>
        <v>0</v>
      </c>
      <c r="AN33" s="291">
        <f>'Flujo de caja'!AN39*(1+Dashboard!$C$22/12)^IF('Flujo de caja inflado'!AN$3&lt;=12,0,'Flujo de caja inflado'!AN$3-12)</f>
        <v>0</v>
      </c>
      <c r="AO33" s="291">
        <f>'Flujo de caja'!AO39*(1+Dashboard!$C$22/12)^IF('Flujo de caja inflado'!AO$3&lt;=12,0,'Flujo de caja inflado'!AO$3-12)</f>
        <v>0</v>
      </c>
      <c r="AP33" s="291">
        <f>'Flujo de caja'!AP39*(1+Dashboard!$C$22/12)^IF('Flujo de caja inflado'!AP$3&lt;=12,0,'Flujo de caja inflado'!AP$3-12)</f>
        <v>0</v>
      </c>
      <c r="AQ33" s="291">
        <f>'Flujo de caja'!AQ39*(1+Dashboard!$C$22/12)^IF('Flujo de caja inflado'!AQ$3&lt;=12,0,'Flujo de caja inflado'!AQ$3-12)</f>
        <v>0</v>
      </c>
      <c r="AR33" s="291">
        <f>'Flujo de caja'!AR39*(1+Dashboard!$C$22/12)^IF('Flujo de caja inflado'!AR$3&lt;=12,0,'Flujo de caja inflado'!AR$3-12)</f>
        <v>0</v>
      </c>
      <c r="AS33" s="291">
        <f>'Flujo de caja'!AS39*(1+Dashboard!$C$22/12)^IF('Flujo de caja inflado'!AS$3&lt;=12,0,'Flujo de caja inflado'!AS$3-12)</f>
        <v>0</v>
      </c>
      <c r="AT33" s="291">
        <f>'Flujo de caja'!AT39*(1+Dashboard!$C$22/12)^IF('Flujo de caja inflado'!AT$3&lt;=12,0,'Flujo de caja inflado'!AT$3-12)</f>
        <v>0</v>
      </c>
      <c r="AU33" s="291">
        <f>'Flujo de caja'!AU39*(1+Dashboard!$C$22/12)^IF('Flujo de caja inflado'!AU$3&lt;=12,0,'Flujo de caja inflado'!AU$3-12)</f>
        <v>0</v>
      </c>
      <c r="AV33" s="291">
        <f>'Flujo de caja'!AV39*(1+Dashboard!$C$22/12)^IF('Flujo de caja inflado'!AV$3&lt;=12,0,'Flujo de caja inflado'!AV$3-12)</f>
        <v>0</v>
      </c>
      <c r="AW33" s="291">
        <f>'Flujo de caja'!AW39*(1+Dashboard!$C$22/12)^IF('Flujo de caja inflado'!AW$3&lt;=12,0,'Flujo de caja inflado'!AW$3-12)</f>
        <v>0</v>
      </c>
      <c r="AX33" s="291">
        <f>'Flujo de caja'!AX39*(1+Dashboard!$C$22/12)^IF('Flujo de caja inflado'!AX$3&lt;=12,0,'Flujo de caja inflado'!AX$3-12)</f>
        <v>0</v>
      </c>
      <c r="AY33" s="291">
        <f>'Flujo de caja'!AY39*(1+Dashboard!$C$22/12)^IF('Flujo de caja inflado'!AY$3&lt;=12,0,'Flujo de caja inflado'!AY$3-12)</f>
        <v>0</v>
      </c>
      <c r="AZ33" s="291">
        <f>'Flujo de caja'!AZ39*(1+Dashboard!$C$22/12)^IF('Flujo de caja inflado'!AZ$3&lt;=12,0,'Flujo de caja inflado'!AZ$3-12)</f>
        <v>0</v>
      </c>
      <c r="BA33" s="291">
        <f>'Flujo de caja'!BA39*(1+Dashboard!$C$22/12)^IF('Flujo de caja inflado'!BA$3&lt;=12,0,'Flujo de caja inflado'!BA$3-12)</f>
        <v>0</v>
      </c>
      <c r="BB33" s="291">
        <f>'Flujo de caja'!BB39*(1+Dashboard!$C$22/12)^IF('Flujo de caja inflado'!BB$3&lt;=12,0,'Flujo de caja inflado'!BB$3-12)</f>
        <v>0</v>
      </c>
      <c r="BC33" s="291">
        <f>'Flujo de caja'!BC39*(1+Dashboard!$C$22/12)^IF('Flujo de caja inflado'!BC$3&lt;=12,0,'Flujo de caja inflado'!BC$3-12)</f>
        <v>0</v>
      </c>
      <c r="BD33" s="291">
        <f>'Flujo de caja'!BD39*(1+Dashboard!$C$22/12)^IF('Flujo de caja inflado'!BD$3&lt;=12,0,'Flujo de caja inflado'!BD$3-12)</f>
        <v>0</v>
      </c>
      <c r="BE33" s="291">
        <f>'Flujo de caja'!BE39*(1+Dashboard!$C$22/12)^IF('Flujo de caja inflado'!BE$3&lt;=12,0,'Flujo de caja inflado'!BE$3-12)</f>
        <v>0</v>
      </c>
      <c r="BF33" s="291">
        <f>'Flujo de caja'!BF39*(1+Dashboard!$C$22/12)^IF('Flujo de caja inflado'!BF$3&lt;=12,0,'Flujo de caja inflado'!BF$3-12)</f>
        <v>0</v>
      </c>
      <c r="BG33" s="291">
        <f>'Flujo de caja'!BG39*(1+Dashboard!$C$22/12)^IF('Flujo de caja inflado'!BG$3&lt;=12,0,'Flujo de caja inflado'!BG$3-12)</f>
        <v>0</v>
      </c>
      <c r="BH33" s="291">
        <f>'Flujo de caja'!BH39*(1+Dashboard!$C$22/12)^IF('Flujo de caja inflado'!BH$3&lt;=12,0,'Flujo de caja inflado'!BH$3-12)</f>
        <v>0</v>
      </c>
      <c r="BI33" s="291">
        <f>'Flujo de caja'!BI39*(1+Dashboard!$C$22/12)^IF('Flujo de caja inflado'!BI$3&lt;=12,0,'Flujo de caja inflado'!BI$3-12)</f>
        <v>0</v>
      </c>
      <c r="BJ33" s="291">
        <f>'Flujo de caja'!BJ39*(1+Dashboard!$C$22/12)^IF('Flujo de caja inflado'!BJ$3&lt;=12,0,'Flujo de caja inflado'!BJ$3-12)</f>
        <v>0</v>
      </c>
      <c r="BK33" s="291">
        <f>'Flujo de caja'!BK39*(1+Dashboard!$C$22/12)^IF('Flujo de caja inflado'!BK$3&lt;=12,0,'Flujo de caja inflado'!BK$3-12)</f>
        <v>0</v>
      </c>
      <c r="BL33" s="291">
        <f>'Flujo de caja'!BL39*(1+Dashboard!$C$22/12)^IF('Flujo de caja inflado'!BL$3&lt;=12,0,'Flujo de caja inflado'!BL$3-12)</f>
        <v>0</v>
      </c>
      <c r="BM33" s="291">
        <f>'Flujo de caja'!BM39*(1+Dashboard!$C$22/12)^IF('Flujo de caja inflado'!BM$3&lt;=12,0,'Flujo de caja inflado'!BM$3-12)</f>
        <v>0</v>
      </c>
      <c r="BN33" s="291">
        <f>'Flujo de caja'!BN39*(1+Dashboard!$C$22/12)^IF('Flujo de caja inflado'!BN$3&lt;=12,0,'Flujo de caja inflado'!BN$3-12)</f>
        <v>0</v>
      </c>
      <c r="BO33" s="291">
        <f>'Flujo de caja'!BO39*(1+Dashboard!$C$22/12)^IF('Flujo de caja inflado'!BO$3&lt;=12,0,'Flujo de caja inflado'!BO$3-12)</f>
        <v>0</v>
      </c>
      <c r="BP33" s="291">
        <f>'Flujo de caja'!BP39*(1+Dashboard!$C$22/12)^IF('Flujo de caja inflado'!BP$3&lt;=12,0,'Flujo de caja inflado'!BP$3-12)</f>
        <v>0</v>
      </c>
      <c r="BQ33" s="291">
        <f>'Flujo de caja'!BQ39*(1+Dashboard!$C$22/12)^IF('Flujo de caja inflado'!BQ$3&lt;=12,0,'Flujo de caja inflado'!BQ$3-12)</f>
        <v>0</v>
      </c>
      <c r="BR33" s="291">
        <f>'Flujo de caja'!BR39*(1+Dashboard!$C$22/12)^IF('Flujo de caja inflado'!BR$3&lt;=12,0,'Flujo de caja inflado'!BR$3-12)</f>
        <v>0</v>
      </c>
      <c r="BS33" s="291" t="e">
        <f>'Flujo de caja'!#REF!*(1+Dashboard!$C$22/12)^IF('Flujo de caja inflado'!BS$3&lt;=12,0,'Flujo de caja inflado'!BS$3-12)</f>
        <v>#REF!</v>
      </c>
      <c r="BT33" s="291" t="e">
        <f>'Flujo de caja'!#REF!*(1+Dashboard!$C$22/12)^IF('Flujo de caja inflado'!BT$3&lt;=12,0,'Flujo de caja inflado'!BT$3-12)</f>
        <v>#REF!</v>
      </c>
      <c r="BU33" s="291" t="e">
        <f>'Flujo de caja'!#REF!*(1+Dashboard!$C$22/12)^IF('Flujo de caja inflado'!BU$3&lt;=12,0,'Flujo de caja inflado'!BU$3-12)</f>
        <v>#REF!</v>
      </c>
      <c r="BV33" s="291" t="e">
        <f>'Flujo de caja'!#REF!*(1+Dashboard!$C$22/12)^IF('Flujo de caja inflado'!BV$3&lt;=12,0,'Flujo de caja inflado'!BV$3-12)</f>
        <v>#REF!</v>
      </c>
      <c r="BW33" s="291" t="e">
        <f>'Flujo de caja'!#REF!*(1+Dashboard!$C$22/12)^IF('Flujo de caja inflado'!BW$3&lt;=12,0,'Flujo de caja inflado'!BW$3-12)</f>
        <v>#REF!</v>
      </c>
      <c r="BX33" s="291" t="e">
        <f>'Flujo de caja'!#REF!*(1+Dashboard!$C$22/12)^IF('Flujo de caja inflado'!BX$3&lt;=12,0,'Flujo de caja inflado'!BX$3-12)</f>
        <v>#REF!</v>
      </c>
      <c r="BY33" s="291" t="e">
        <f>'Flujo de caja'!#REF!*(1+Dashboard!$C$22/12)^IF('Flujo de caja inflado'!BY$3&lt;=12,0,'Flujo de caja inflado'!BY$3-12)</f>
        <v>#REF!</v>
      </c>
    </row>
    <row r="34" spans="1:77" x14ac:dyDescent="0.3">
      <c r="A34" s="193" t="s">
        <v>214</v>
      </c>
      <c r="B34" s="6" t="s">
        <v>22</v>
      </c>
      <c r="C34" s="72" t="e">
        <f t="shared" si="12"/>
        <v>#REF!</v>
      </c>
      <c r="D34" s="291">
        <f>'Flujo de caja'!D40*(1+Dashboard!$C$22/12)^IF('Flujo de caja inflado'!D$3&lt;=12,0,'Flujo de caja inflado'!D$3-12)</f>
        <v>0</v>
      </c>
      <c r="E34" s="291">
        <f>'Flujo de caja'!E40*(1+Dashboard!$C$22/12)^IF('Flujo de caja inflado'!E$3&lt;=12,0,'Flujo de caja inflado'!E$3-12)</f>
        <v>0</v>
      </c>
      <c r="F34" s="291">
        <f>'Flujo de caja'!F40*(1+Dashboard!$C$22/12)^IF('Flujo de caja inflado'!F$3&lt;=12,0,'Flujo de caja inflado'!F$3-12)</f>
        <v>0</v>
      </c>
      <c r="G34" s="291">
        <f>'Flujo de caja'!G40*(1+Dashboard!$C$22/12)^IF('Flujo de caja inflado'!G$3&lt;=12,0,'Flujo de caja inflado'!G$3-12)</f>
        <v>0</v>
      </c>
      <c r="H34" s="291">
        <f>'Flujo de caja'!H40*(1+Dashboard!$C$22/12)^IF('Flujo de caja inflado'!H$3&lt;=12,0,'Flujo de caja inflado'!H$3-12)</f>
        <v>0</v>
      </c>
      <c r="I34" s="291">
        <f>'Flujo de caja'!I40*(1+Dashboard!$C$22/12)^IF('Flujo de caja inflado'!I$3&lt;=12,0,'Flujo de caja inflado'!I$3-12)</f>
        <v>0</v>
      </c>
      <c r="J34" s="291">
        <f>'Flujo de caja'!J40*(1+Dashboard!$C$22/12)^IF('Flujo de caja inflado'!J$3&lt;=12,0,'Flujo de caja inflado'!J$3-12)</f>
        <v>0</v>
      </c>
      <c r="K34" s="291">
        <f>'Flujo de caja'!K40*(1+Dashboard!$C$22/12)^IF('Flujo de caja inflado'!K$3&lt;=12,0,'Flujo de caja inflado'!K$3-12)</f>
        <v>0</v>
      </c>
      <c r="L34" s="291">
        <f>'Flujo de caja'!L40*(1+Dashboard!$C$22/12)^IF('Flujo de caja inflado'!L$3&lt;=12,0,'Flujo de caja inflado'!L$3-12)</f>
        <v>0</v>
      </c>
      <c r="M34" s="291">
        <f>'Flujo de caja'!M40*(1+Dashboard!$C$22/12)^IF('Flujo de caja inflado'!M$3&lt;=12,0,'Flujo de caja inflado'!M$3-12)</f>
        <v>150455.45137254903</v>
      </c>
      <c r="N34" s="291">
        <f>'Flujo de caja'!N40*(1+Dashboard!$C$22/12)^IF('Flujo de caja inflado'!N$3&lt;=12,0,'Flujo de caja inflado'!N$3-12)</f>
        <v>150455.45137254903</v>
      </c>
      <c r="O34" s="291">
        <f>'Flujo de caja'!O40*(1+Dashboard!$C$22/12)^IF('Flujo de caja inflado'!O$3&lt;=12,0,'Flujo de caja inflado'!O$3-12)</f>
        <v>150455.45137254903</v>
      </c>
      <c r="P34" s="291">
        <f>'Flujo de caja'!P40*(1+Dashboard!$C$22/12)^IF('Flujo de caja inflado'!P$3&lt;=12,0,'Flujo de caja inflado'!P$3-12)</f>
        <v>0</v>
      </c>
      <c r="Q34" s="291">
        <f>'Flujo de caja'!Q40*(1+Dashboard!$C$22/12)^IF('Flujo de caja inflado'!Q$3&lt;=12,0,'Flujo de caja inflado'!Q$3-12)</f>
        <v>0</v>
      </c>
      <c r="R34" s="291">
        <f>'Flujo de caja'!R40*(1+Dashboard!$C$22/12)^IF('Flujo de caja inflado'!R$3&lt;=12,0,'Flujo de caja inflado'!R$3-12)</f>
        <v>0</v>
      </c>
      <c r="S34" s="291">
        <f>'Flujo de caja'!S40*(1+Dashboard!$C$22/12)^IF('Flujo de caja inflado'!S$3&lt;=12,0,'Flujo de caja inflado'!S$3-12)</f>
        <v>0</v>
      </c>
      <c r="T34" s="291">
        <f>'Flujo de caja'!T40*(1+Dashboard!$C$22/12)^IF('Flujo de caja inflado'!T$3&lt;=12,0,'Flujo de caja inflado'!T$3-12)</f>
        <v>0</v>
      </c>
      <c r="U34" s="291">
        <f>'Flujo de caja'!U40*(1+Dashboard!$C$22/12)^IF('Flujo de caja inflado'!U$3&lt;=12,0,'Flujo de caja inflado'!U$3-12)</f>
        <v>0</v>
      </c>
      <c r="V34" s="291">
        <f>'Flujo de caja'!V40*(1+Dashboard!$C$22/12)^IF('Flujo de caja inflado'!V$3&lt;=12,0,'Flujo de caja inflado'!V$3-12)</f>
        <v>0</v>
      </c>
      <c r="W34" s="291">
        <f>'Flujo de caja'!W40*(1+Dashboard!$C$22/12)^IF('Flujo de caja inflado'!W$3&lt;=12,0,'Flujo de caja inflado'!W$3-12)</f>
        <v>0</v>
      </c>
      <c r="X34" s="291">
        <f>'Flujo de caja'!X40*(1+Dashboard!$C$22/12)^IF('Flujo de caja inflado'!X$3&lt;=12,0,'Flujo de caja inflado'!X$3-12)</f>
        <v>0</v>
      </c>
      <c r="Y34" s="291">
        <f>'Flujo de caja'!Y40*(1+Dashboard!$C$22/12)^IF('Flujo de caja inflado'!Y$3&lt;=12,0,'Flujo de caja inflado'!Y$3-12)</f>
        <v>0</v>
      </c>
      <c r="Z34" s="291">
        <f>'Flujo de caja'!Z40*(1+Dashboard!$C$22/12)^IF('Flujo de caja inflado'!Z$3&lt;=12,0,'Flujo de caja inflado'!Z$3-12)</f>
        <v>0</v>
      </c>
      <c r="AA34" s="291">
        <f>'Flujo de caja'!AA40*(1+Dashboard!$C$22/12)^IF('Flujo de caja inflado'!AA$3&lt;=12,0,'Flujo de caja inflado'!AA$3-12)</f>
        <v>0</v>
      </c>
      <c r="AB34" s="291">
        <f>'Flujo de caja'!AB40*(1+Dashboard!$C$22/12)^IF('Flujo de caja inflado'!AB$3&lt;=12,0,'Flujo de caja inflado'!AB$3-12)</f>
        <v>0</v>
      </c>
      <c r="AC34" s="291">
        <f>'Flujo de caja'!AC40*(1+Dashboard!$C$22/12)^IF('Flujo de caja inflado'!AC$3&lt;=12,0,'Flujo de caja inflado'!AC$3-12)</f>
        <v>0</v>
      </c>
      <c r="AD34" s="291">
        <f>'Flujo de caja'!AD40*(1+Dashboard!$C$22/12)^IF('Flujo de caja inflado'!AD$3&lt;=12,0,'Flujo de caja inflado'!AD$3-12)</f>
        <v>0</v>
      </c>
      <c r="AE34" s="291">
        <f>'Flujo de caja'!AE40*(1+Dashboard!$C$22/12)^IF('Flujo de caja inflado'!AE$3&lt;=12,0,'Flujo de caja inflado'!AE$3-12)</f>
        <v>0</v>
      </c>
      <c r="AF34" s="291">
        <f>'Flujo de caja'!AF40*(1+Dashboard!$C$22/12)^IF('Flujo de caja inflado'!AF$3&lt;=12,0,'Flujo de caja inflado'!AF$3-12)</f>
        <v>0</v>
      </c>
      <c r="AG34" s="291">
        <f>'Flujo de caja'!AG40*(1+Dashboard!$C$22/12)^IF('Flujo de caja inflado'!AG$3&lt;=12,0,'Flujo de caja inflado'!AG$3-12)</f>
        <v>0</v>
      </c>
      <c r="AH34" s="291">
        <f>'Flujo de caja'!AH40*(1+Dashboard!$C$22/12)^IF('Flujo de caja inflado'!AH$3&lt;=12,0,'Flujo de caja inflado'!AH$3-12)</f>
        <v>0</v>
      </c>
      <c r="AI34" s="291">
        <f>'Flujo de caja'!AI40*(1+Dashboard!$C$22/12)^IF('Flujo de caja inflado'!AI$3&lt;=12,0,'Flujo de caja inflado'!AI$3-12)</f>
        <v>0</v>
      </c>
      <c r="AJ34" s="291">
        <f>'Flujo de caja'!AJ40*(1+Dashboard!$C$22/12)^IF('Flujo de caja inflado'!AJ$3&lt;=12,0,'Flujo de caja inflado'!AJ$3-12)</f>
        <v>0</v>
      </c>
      <c r="AK34" s="291">
        <f>'Flujo de caja'!AK40*(1+Dashboard!$C$22/12)^IF('Flujo de caja inflado'!AK$3&lt;=12,0,'Flujo de caja inflado'!AK$3-12)</f>
        <v>0</v>
      </c>
      <c r="AL34" s="291">
        <f>'Flujo de caja'!AL40*(1+Dashboard!$C$22/12)^IF('Flujo de caja inflado'!AL$3&lt;=12,0,'Flujo de caja inflado'!AL$3-12)</f>
        <v>0</v>
      </c>
      <c r="AM34" s="291">
        <f>'Flujo de caja'!AM40*(1+Dashboard!$C$22/12)^IF('Flujo de caja inflado'!AM$3&lt;=12,0,'Flujo de caja inflado'!AM$3-12)</f>
        <v>0</v>
      </c>
      <c r="AN34" s="291">
        <f>'Flujo de caja'!AN40*(1+Dashboard!$C$22/12)^IF('Flujo de caja inflado'!AN$3&lt;=12,0,'Flujo de caja inflado'!AN$3-12)</f>
        <v>0</v>
      </c>
      <c r="AO34" s="291">
        <f>'Flujo de caja'!AO40*(1+Dashboard!$C$22/12)^IF('Flujo de caja inflado'!AO$3&lt;=12,0,'Flujo de caja inflado'!AO$3-12)</f>
        <v>0</v>
      </c>
      <c r="AP34" s="291">
        <f>'Flujo de caja'!AP40*(1+Dashboard!$C$22/12)^IF('Flujo de caja inflado'!AP$3&lt;=12,0,'Flujo de caja inflado'!AP$3-12)</f>
        <v>0</v>
      </c>
      <c r="AQ34" s="291">
        <f>'Flujo de caja'!AQ40*(1+Dashboard!$C$22/12)^IF('Flujo de caja inflado'!AQ$3&lt;=12,0,'Flujo de caja inflado'!AQ$3-12)</f>
        <v>0</v>
      </c>
      <c r="AR34" s="291">
        <f>'Flujo de caja'!AR40*(1+Dashboard!$C$22/12)^IF('Flujo de caja inflado'!AR$3&lt;=12,0,'Flujo de caja inflado'!AR$3-12)</f>
        <v>0</v>
      </c>
      <c r="AS34" s="291">
        <f>'Flujo de caja'!AS40*(1+Dashboard!$C$22/12)^IF('Flujo de caja inflado'!AS$3&lt;=12,0,'Flujo de caja inflado'!AS$3-12)</f>
        <v>0</v>
      </c>
      <c r="AT34" s="291">
        <f>'Flujo de caja'!AT40*(1+Dashboard!$C$22/12)^IF('Flujo de caja inflado'!AT$3&lt;=12,0,'Flujo de caja inflado'!AT$3-12)</f>
        <v>0</v>
      </c>
      <c r="AU34" s="291">
        <f>'Flujo de caja'!AU40*(1+Dashboard!$C$22/12)^IF('Flujo de caja inflado'!AU$3&lt;=12,0,'Flujo de caja inflado'!AU$3-12)</f>
        <v>0</v>
      </c>
      <c r="AV34" s="291">
        <f>'Flujo de caja'!AV40*(1+Dashboard!$C$22/12)^IF('Flujo de caja inflado'!AV$3&lt;=12,0,'Flujo de caja inflado'!AV$3-12)</f>
        <v>0</v>
      </c>
      <c r="AW34" s="291">
        <f>'Flujo de caja'!AW40*(1+Dashboard!$C$22/12)^IF('Flujo de caja inflado'!AW$3&lt;=12,0,'Flujo de caja inflado'!AW$3-12)</f>
        <v>0</v>
      </c>
      <c r="AX34" s="291">
        <f>'Flujo de caja'!AX40*(1+Dashboard!$C$22/12)^IF('Flujo de caja inflado'!AX$3&lt;=12,0,'Flujo de caja inflado'!AX$3-12)</f>
        <v>0</v>
      </c>
      <c r="AY34" s="291">
        <f>'Flujo de caja'!AY40*(1+Dashboard!$C$22/12)^IF('Flujo de caja inflado'!AY$3&lt;=12,0,'Flujo de caja inflado'!AY$3-12)</f>
        <v>0</v>
      </c>
      <c r="AZ34" s="291">
        <f>'Flujo de caja'!AZ40*(1+Dashboard!$C$22/12)^IF('Flujo de caja inflado'!AZ$3&lt;=12,0,'Flujo de caja inflado'!AZ$3-12)</f>
        <v>0</v>
      </c>
      <c r="BA34" s="291">
        <f>'Flujo de caja'!BA40*(1+Dashboard!$C$22/12)^IF('Flujo de caja inflado'!BA$3&lt;=12,0,'Flujo de caja inflado'!BA$3-12)</f>
        <v>0</v>
      </c>
      <c r="BB34" s="291">
        <f>'Flujo de caja'!BB40*(1+Dashboard!$C$22/12)^IF('Flujo de caja inflado'!BB$3&lt;=12,0,'Flujo de caja inflado'!BB$3-12)</f>
        <v>0</v>
      </c>
      <c r="BC34" s="291">
        <f>'Flujo de caja'!BC40*(1+Dashboard!$C$22/12)^IF('Flujo de caja inflado'!BC$3&lt;=12,0,'Flujo de caja inflado'!BC$3-12)</f>
        <v>0</v>
      </c>
      <c r="BD34" s="291">
        <f>'Flujo de caja'!BD40*(1+Dashboard!$C$22/12)^IF('Flujo de caja inflado'!BD$3&lt;=12,0,'Flujo de caja inflado'!BD$3-12)</f>
        <v>0</v>
      </c>
      <c r="BE34" s="291">
        <f>'Flujo de caja'!BE40*(1+Dashboard!$C$22/12)^IF('Flujo de caja inflado'!BE$3&lt;=12,0,'Flujo de caja inflado'!BE$3-12)</f>
        <v>0</v>
      </c>
      <c r="BF34" s="291">
        <f>'Flujo de caja'!BF40*(1+Dashboard!$C$22/12)^IF('Flujo de caja inflado'!BF$3&lt;=12,0,'Flujo de caja inflado'!BF$3-12)</f>
        <v>0</v>
      </c>
      <c r="BG34" s="291">
        <f>'Flujo de caja'!BG40*(1+Dashboard!$C$22/12)^IF('Flujo de caja inflado'!BG$3&lt;=12,0,'Flujo de caja inflado'!BG$3-12)</f>
        <v>0</v>
      </c>
      <c r="BH34" s="291">
        <f>'Flujo de caja'!BH40*(1+Dashboard!$C$22/12)^IF('Flujo de caja inflado'!BH$3&lt;=12,0,'Flujo de caja inflado'!BH$3-12)</f>
        <v>0</v>
      </c>
      <c r="BI34" s="291">
        <f>'Flujo de caja'!BI40*(1+Dashboard!$C$22/12)^IF('Flujo de caja inflado'!BI$3&lt;=12,0,'Flujo de caja inflado'!BI$3-12)</f>
        <v>0</v>
      </c>
      <c r="BJ34" s="291">
        <f>'Flujo de caja'!BJ40*(1+Dashboard!$C$22/12)^IF('Flujo de caja inflado'!BJ$3&lt;=12,0,'Flujo de caja inflado'!BJ$3-12)</f>
        <v>0</v>
      </c>
      <c r="BK34" s="291">
        <f>'Flujo de caja'!BK40*(1+Dashboard!$C$22/12)^IF('Flujo de caja inflado'!BK$3&lt;=12,0,'Flujo de caja inflado'!BK$3-12)</f>
        <v>0</v>
      </c>
      <c r="BL34" s="291">
        <f>'Flujo de caja'!BL40*(1+Dashboard!$C$22/12)^IF('Flujo de caja inflado'!BL$3&lt;=12,0,'Flujo de caja inflado'!BL$3-12)</f>
        <v>0</v>
      </c>
      <c r="BM34" s="291">
        <f>'Flujo de caja'!BM40*(1+Dashboard!$C$22/12)^IF('Flujo de caja inflado'!BM$3&lt;=12,0,'Flujo de caja inflado'!BM$3-12)</f>
        <v>0</v>
      </c>
      <c r="BN34" s="291">
        <f>'Flujo de caja'!BN40*(1+Dashboard!$C$22/12)^IF('Flujo de caja inflado'!BN$3&lt;=12,0,'Flujo de caja inflado'!BN$3-12)</f>
        <v>0</v>
      </c>
      <c r="BO34" s="291">
        <f>'Flujo de caja'!BO40*(1+Dashboard!$C$22/12)^IF('Flujo de caja inflado'!BO$3&lt;=12,0,'Flujo de caja inflado'!BO$3-12)</f>
        <v>0</v>
      </c>
      <c r="BP34" s="291">
        <f>'Flujo de caja'!BP40*(1+Dashboard!$C$22/12)^IF('Flujo de caja inflado'!BP$3&lt;=12,0,'Flujo de caja inflado'!BP$3-12)</f>
        <v>0</v>
      </c>
      <c r="BQ34" s="291">
        <f>'Flujo de caja'!BQ40*(1+Dashboard!$C$22/12)^IF('Flujo de caja inflado'!BQ$3&lt;=12,0,'Flujo de caja inflado'!BQ$3-12)</f>
        <v>0</v>
      </c>
      <c r="BR34" s="291">
        <f>'Flujo de caja'!BR40*(1+Dashboard!$C$22/12)^IF('Flujo de caja inflado'!BR$3&lt;=12,0,'Flujo de caja inflado'!BR$3-12)</f>
        <v>0</v>
      </c>
      <c r="BS34" s="291" t="e">
        <f>'Flujo de caja'!#REF!*(1+Dashboard!$C$22/12)^IF('Flujo de caja inflado'!BS$3&lt;=12,0,'Flujo de caja inflado'!BS$3-12)</f>
        <v>#REF!</v>
      </c>
      <c r="BT34" s="291" t="e">
        <f>'Flujo de caja'!#REF!*(1+Dashboard!$C$22/12)^IF('Flujo de caja inflado'!BT$3&lt;=12,0,'Flujo de caja inflado'!BT$3-12)</f>
        <v>#REF!</v>
      </c>
      <c r="BU34" s="291" t="e">
        <f>'Flujo de caja'!#REF!*(1+Dashboard!$C$22/12)^IF('Flujo de caja inflado'!BU$3&lt;=12,0,'Flujo de caja inflado'!BU$3-12)</f>
        <v>#REF!</v>
      </c>
      <c r="BV34" s="291" t="e">
        <f>'Flujo de caja'!#REF!*(1+Dashboard!$C$22/12)^IF('Flujo de caja inflado'!BV$3&lt;=12,0,'Flujo de caja inflado'!BV$3-12)</f>
        <v>#REF!</v>
      </c>
      <c r="BW34" s="291" t="e">
        <f>'Flujo de caja'!#REF!*(1+Dashboard!$C$22/12)^IF('Flujo de caja inflado'!BW$3&lt;=12,0,'Flujo de caja inflado'!BW$3-12)</f>
        <v>#REF!</v>
      </c>
      <c r="BX34" s="291" t="e">
        <f>'Flujo de caja'!#REF!*(1+Dashboard!$C$22/12)^IF('Flujo de caja inflado'!BX$3&lt;=12,0,'Flujo de caja inflado'!BX$3-12)</f>
        <v>#REF!</v>
      </c>
      <c r="BY34" s="291" t="e">
        <f>'Flujo de caja'!#REF!*(1+Dashboard!$C$22/12)^IF('Flujo de caja inflado'!BY$3&lt;=12,0,'Flujo de caja inflado'!BY$3-12)</f>
        <v>#REF!</v>
      </c>
    </row>
    <row r="35" spans="1:77" x14ac:dyDescent="0.3">
      <c r="A35" s="193" t="s">
        <v>216</v>
      </c>
      <c r="B35" s="6" t="s">
        <v>22</v>
      </c>
      <c r="C35" s="72" t="e">
        <f t="shared" si="12"/>
        <v>#REF!</v>
      </c>
      <c r="D35" s="291">
        <f>'Flujo de caja'!D42*(1+Dashboard!$C$22/12)^IF('Flujo de caja inflado'!D$3&lt;=12,0,'Flujo de caja inflado'!D$3-12)</f>
        <v>962.78421349593486</v>
      </c>
      <c r="E35" s="291">
        <f>'Flujo de caja'!E42*(1+Dashboard!$C$22/12)^IF('Flujo de caja inflado'!E$3&lt;=12,0,'Flujo de caja inflado'!E$3-12)</f>
        <v>962.78421349593486</v>
      </c>
      <c r="F35" s="291">
        <f>'Flujo de caja'!F42*(1+Dashboard!$C$22/12)^IF('Flujo de caja inflado'!F$3&lt;=12,0,'Flujo de caja inflado'!F$3-12)</f>
        <v>962.78421349593486</v>
      </c>
      <c r="G35" s="291">
        <f>'Flujo de caja'!G42*(1+Dashboard!$C$22/12)^IF('Flujo de caja inflado'!G$3&lt;=12,0,'Flujo de caja inflado'!G$3-12)</f>
        <v>962.78421349593486</v>
      </c>
      <c r="H35" s="291">
        <f>'Flujo de caja'!H42*(1+Dashboard!$C$22/12)^IF('Flujo de caja inflado'!H$3&lt;=12,0,'Flujo de caja inflado'!H$3-12)</f>
        <v>962.78421349593486</v>
      </c>
      <c r="I35" s="291">
        <f>'Flujo de caja'!I42*(1+Dashboard!$C$22/12)^IF('Flujo de caja inflado'!I$3&lt;=12,0,'Flujo de caja inflado'!I$3-12)</f>
        <v>962.78421349593486</v>
      </c>
      <c r="J35" s="291">
        <f>'Flujo de caja'!J42*(1+Dashboard!$C$22/12)^IF('Flujo de caja inflado'!J$3&lt;=12,0,'Flujo de caja inflado'!J$3-12)</f>
        <v>962.78421349593486</v>
      </c>
      <c r="K35" s="291">
        <f>'Flujo de caja'!K42*(1+Dashboard!$C$22/12)^IF('Flujo de caja inflado'!K$3&lt;=12,0,'Flujo de caja inflado'!K$3-12)</f>
        <v>962.78421349593486</v>
      </c>
      <c r="L35" s="291">
        <f>'Flujo de caja'!L42*(1+Dashboard!$C$22/12)^IF('Flujo de caja inflado'!L$3&lt;=12,0,'Flujo de caja inflado'!L$3-12)</f>
        <v>962.78421349593486</v>
      </c>
      <c r="M35" s="291">
        <f>'Flujo de caja'!M42*(1+Dashboard!$C$22/12)^IF('Flujo de caja inflado'!M$3&lt;=12,0,'Flujo de caja inflado'!M$3-12)</f>
        <v>962.78421349593486</v>
      </c>
      <c r="N35" s="291">
        <f>'Flujo de caja'!N42*(1+Dashboard!$C$22/12)^IF('Flujo de caja inflado'!N$3&lt;=12,0,'Flujo de caja inflado'!N$3-12)</f>
        <v>962.78421349593486</v>
      </c>
      <c r="O35" s="291">
        <f>'Flujo de caja'!O42*(1+Dashboard!$C$22/12)^IF('Flujo de caja inflado'!O$3&lt;=12,0,'Flujo de caja inflado'!O$3-12)</f>
        <v>962.78421349593486</v>
      </c>
      <c r="P35" s="291">
        <f>'Flujo de caja'!P42*(1+Dashboard!$C$22/12)^IF('Flujo de caja inflado'!P$3&lt;=12,0,'Flujo de caja inflado'!P$3-12)</f>
        <v>965.1911740296747</v>
      </c>
      <c r="Q35" s="291">
        <f>'Flujo de caja'!Q42*(1+Dashboard!$C$22/12)^IF('Flujo de caja inflado'!Q$3&lt;=12,0,'Flujo de caja inflado'!Q$3-12)</f>
        <v>967.60415196474878</v>
      </c>
      <c r="R35" s="291">
        <f>'Flujo de caja'!R42*(1+Dashboard!$C$22/12)^IF('Flujo de caja inflado'!R$3&lt;=12,0,'Flujo de caja inflado'!R$3-12)</f>
        <v>970.02316234466048</v>
      </c>
      <c r="S35" s="291">
        <f>'Flujo de caja'!S42*(1+Dashboard!$C$22/12)^IF('Flujo de caja inflado'!S$3&lt;=12,0,'Flujo de caja inflado'!S$3-12)</f>
        <v>972.44822025052224</v>
      </c>
      <c r="T35" s="291">
        <f>'Flujo de caja'!T42*(1+Dashboard!$C$22/12)^IF('Flujo de caja inflado'!T$3&lt;=12,0,'Flujo de caja inflado'!T$3-12)</f>
        <v>974.8793408011486</v>
      </c>
      <c r="U35" s="291">
        <f>'Flujo de caja'!U42*(1+Dashboard!$C$22/12)^IF('Flujo de caja inflado'!U$3&lt;=12,0,'Flujo de caja inflado'!U$3-12)</f>
        <v>977.31653915315121</v>
      </c>
      <c r="V35" s="291">
        <f>'Flujo de caja'!V42*(1+Dashboard!$C$22/12)^IF('Flujo de caja inflado'!V$3&lt;=12,0,'Flujo de caja inflado'!V$3-12)</f>
        <v>979.759830501034</v>
      </c>
      <c r="W35" s="291">
        <f>'Flujo de caja'!W42*(1+Dashboard!$C$22/12)^IF('Flujo de caja inflado'!W$3&lt;=12,0,'Flujo de caja inflado'!W$3-12)</f>
        <v>982.20923007728663</v>
      </c>
      <c r="X35" s="291">
        <f>'Flujo de caja'!X42*(1+Dashboard!$C$22/12)^IF('Flujo de caja inflado'!X$3&lt;=12,0,'Flujo de caja inflado'!X$3-12)</f>
        <v>984.66475315247988</v>
      </c>
      <c r="Y35" s="291">
        <f>'Flujo de caja'!Y42*(1+Dashboard!$C$22/12)^IF('Flujo de caja inflado'!Y$3&lt;=12,0,'Flujo de caja inflado'!Y$3-12)</f>
        <v>987.12641503536099</v>
      </c>
      <c r="Z35" s="291">
        <f>'Flujo de caja'!Z42*(1+Dashboard!$C$22/12)^IF('Flujo de caja inflado'!Z$3&lt;=12,0,'Flujo de caja inflado'!Z$3-12)</f>
        <v>989.59423107294924</v>
      </c>
      <c r="AA35" s="291">
        <f>'Flujo de caja'!AA42*(1+Dashboard!$C$22/12)^IF('Flujo de caja inflado'!AA$3&lt;=12,0,'Flujo de caja inflado'!AA$3-12)</f>
        <v>992.06821665063171</v>
      </c>
      <c r="AB35" s="291">
        <f>'Flujo de caja'!AB42*(1+Dashboard!$C$22/12)^IF('Flujo de caja inflado'!AB$3&lt;=12,0,'Flujo de caja inflado'!AB$3-12)</f>
        <v>994.54838719225836</v>
      </c>
      <c r="AC35" s="291">
        <f>'Flujo de caja'!AC42*(1+Dashboard!$C$22/12)^IF('Flujo de caja inflado'!AC$3&lt;=12,0,'Flujo de caja inflado'!AC$3-12)</f>
        <v>997.03475816023877</v>
      </c>
      <c r="AD35" s="291">
        <f>'Flujo de caja'!AD42*(1+Dashboard!$C$22/12)^IF('Flujo de caja inflado'!AD$3&lt;=12,0,'Flujo de caja inflado'!AD$3-12)</f>
        <v>999.52734505563922</v>
      </c>
      <c r="AE35" s="291">
        <f>'Flujo de caja'!AE42*(1+Dashboard!$C$22/12)^IF('Flujo de caja inflado'!AE$3&lt;=12,0,'Flujo de caja inflado'!AE$3-12)</f>
        <v>1002.0261634182784</v>
      </c>
      <c r="AF35" s="291">
        <f>'Flujo de caja'!AF42*(1+Dashboard!$C$22/12)^IF('Flujo de caja inflado'!AF$3&lt;=12,0,'Flujo de caja inflado'!AF$3-12)</f>
        <v>1004.531228826824</v>
      </c>
      <c r="AG35" s="291">
        <f>'Flujo de caja'!AG42*(1+Dashboard!$C$22/12)^IF('Flujo de caja inflado'!AG$3&lt;=12,0,'Flujo de caja inflado'!AG$3-12)</f>
        <v>1007.0425568988911</v>
      </c>
      <c r="AH35" s="291">
        <f>'Flujo de caja'!AH42*(1+Dashboard!$C$22/12)^IF('Flujo de caja inflado'!AH$3&lt;=12,0,'Flujo de caja inflado'!AH$3-12)</f>
        <v>1009.5601632911382</v>
      </c>
      <c r="AI35" s="291">
        <f>'Flujo de caja'!AI42*(1+Dashboard!$C$22/12)^IF('Flujo de caja inflado'!AI$3&lt;=12,0,'Flujo de caja inflado'!AI$3-12)</f>
        <v>1012.0840636993662</v>
      </c>
      <c r="AJ35" s="291">
        <f>'Flujo de caja'!AJ42*(1+Dashboard!$C$22/12)^IF('Flujo de caja inflado'!AJ$3&lt;=12,0,'Flujo de caja inflado'!AJ$3-12)</f>
        <v>1014.6142738586144</v>
      </c>
      <c r="AK35" s="291">
        <f>'Flujo de caja'!AK42*(1+Dashboard!$C$22/12)^IF('Flujo de caja inflado'!AK$3&lt;=12,0,'Flujo de caja inflado'!AK$3-12)</f>
        <v>1017.1508095432607</v>
      </c>
      <c r="AL35" s="291">
        <f>'Flujo de caja'!AL42*(1+Dashboard!$C$22/12)^IF('Flujo de caja inflado'!AL$3&lt;=12,0,'Flujo de caja inflado'!AL$3-12)</f>
        <v>1019.693686567119</v>
      </c>
      <c r="AM35" s="291">
        <f>'Flujo de caja'!AM42*(1+Dashboard!$C$22/12)^IF('Flujo de caja inflado'!AM$3&lt;=12,0,'Flujo de caja inflado'!AM$3-12)</f>
        <v>1022.2429207835366</v>
      </c>
      <c r="AN35" s="291">
        <f>'Flujo de caja'!AN42*(1+Dashboard!$C$22/12)^IF('Flujo de caja inflado'!AN$3&lt;=12,0,'Flujo de caja inflado'!AN$3-12)</f>
        <v>1024.7985280854957</v>
      </c>
      <c r="AO35" s="291">
        <f>'Flujo de caja'!AO42*(1+Dashboard!$C$22/12)^IF('Flujo de caja inflado'!AO$3&lt;=12,0,'Flujo de caja inflado'!AO$3-12)</f>
        <v>1027.3605244057094</v>
      </c>
      <c r="AP35" s="291">
        <f>'Flujo de caja'!AP42*(1+Dashboard!$C$22/12)^IF('Flujo de caja inflado'!AP$3&lt;=12,0,'Flujo de caja inflado'!AP$3-12)</f>
        <v>1029.9289257167234</v>
      </c>
      <c r="AQ35" s="291">
        <f>'Flujo de caja'!AQ42*(1+Dashboard!$C$22/12)^IF('Flujo de caja inflado'!AQ$3&lt;=12,0,'Flujo de caja inflado'!AQ$3-12)</f>
        <v>1032.5037480310152</v>
      </c>
      <c r="AR35" s="291">
        <f>'Flujo de caja'!AR42*(1+Dashboard!$C$22/12)^IF('Flujo de caja inflado'!AR$3&lt;=12,0,'Flujo de caja inflado'!AR$3-12)</f>
        <v>1035.085007401093</v>
      </c>
      <c r="AS35" s="291">
        <f>'Flujo de caja'!AS42*(1+Dashboard!$C$22/12)^IF('Flujo de caja inflado'!AS$3&lt;=12,0,'Flujo de caja inflado'!AS$3-12)</f>
        <v>1037.6727199195955</v>
      </c>
      <c r="AT35" s="291">
        <f>'Flujo de caja'!AT42*(1+Dashboard!$C$22/12)^IF('Flujo de caja inflado'!AT$3&lt;=12,0,'Flujo de caja inflado'!AT$3-12)</f>
        <v>1040.2669017193941</v>
      </c>
      <c r="AU35" s="291">
        <f>'Flujo de caja'!AU42*(1+Dashboard!$C$22/12)^IF('Flujo de caja inflado'!AU$3&lt;=12,0,'Flujo de caja inflado'!AU$3-12)</f>
        <v>1042.8675689736929</v>
      </c>
      <c r="AV35" s="291">
        <f>'Flujo de caja'!AV42*(1+Dashboard!$C$22/12)^IF('Flujo de caja inflado'!AV$3&lt;=12,0,'Flujo de caja inflado'!AV$3-12)</f>
        <v>1045.4747378961272</v>
      </c>
      <c r="AW35" s="291">
        <f>'Flujo de caja'!AW42*(1+Dashboard!$C$22/12)^IF('Flujo de caja inflado'!AW$3&lt;=12,0,'Flujo de caja inflado'!AW$3-12)</f>
        <v>1048.0884247408674</v>
      </c>
      <c r="AX35" s="291">
        <f>'Flujo de caja'!AX42*(1+Dashboard!$C$22/12)^IF('Flujo de caja inflado'!AX$3&lt;=12,0,'Flujo de caja inflado'!AX$3-12)</f>
        <v>1050.7086458027193</v>
      </c>
      <c r="AY35" s="291">
        <f>'Flujo de caja'!AY42*(1+Dashboard!$C$22/12)^IF('Flujo de caja inflado'!AY$3&lt;=12,0,'Flujo de caja inflado'!AY$3-12)</f>
        <v>1053.3354174172264</v>
      </c>
      <c r="AZ35" s="291">
        <f>'Flujo de caja'!AZ42*(1+Dashboard!$C$22/12)^IF('Flujo de caja inflado'!AZ$3&lt;=12,0,'Flujo de caja inflado'!AZ$3-12)</f>
        <v>1055.9687559607694</v>
      </c>
      <c r="BA35" s="291">
        <f>'Flujo de caja'!BA42*(1+Dashboard!$C$22/12)^IF('Flujo de caja inflado'!BA$3&lt;=12,0,'Flujo de caja inflado'!BA$3-12)</f>
        <v>1058.608677850671</v>
      </c>
      <c r="BB35" s="291">
        <f>'Flujo de caja'!BB42*(1+Dashboard!$C$22/12)^IF('Flujo de caja inflado'!BB$3&lt;=12,0,'Flujo de caja inflado'!BB$3-12)</f>
        <v>0</v>
      </c>
      <c r="BC35" s="291">
        <f>'Flujo de caja'!BC42*(1+Dashboard!$C$22/12)^IF('Flujo de caja inflado'!BC$3&lt;=12,0,'Flujo de caja inflado'!BC$3-12)</f>
        <v>0</v>
      </c>
      <c r="BD35" s="291">
        <f>'Flujo de caja'!BD42*(1+Dashboard!$C$22/12)^IF('Flujo de caja inflado'!BD$3&lt;=12,0,'Flujo de caja inflado'!BD$3-12)</f>
        <v>0</v>
      </c>
      <c r="BE35" s="291">
        <f>'Flujo de caja'!BE42*(1+Dashboard!$C$22/12)^IF('Flujo de caja inflado'!BE$3&lt;=12,0,'Flujo de caja inflado'!BE$3-12)</f>
        <v>0</v>
      </c>
      <c r="BF35" s="291">
        <f>'Flujo de caja'!BF42*(1+Dashboard!$C$22/12)^IF('Flujo de caja inflado'!BF$3&lt;=12,0,'Flujo de caja inflado'!BF$3-12)</f>
        <v>0</v>
      </c>
      <c r="BG35" s="291">
        <f>'Flujo de caja'!BG42*(1+Dashboard!$C$22/12)^IF('Flujo de caja inflado'!BG$3&lt;=12,0,'Flujo de caja inflado'!BG$3-12)</f>
        <v>0</v>
      </c>
      <c r="BH35" s="291">
        <f>'Flujo de caja'!BH42*(1+Dashboard!$C$22/12)^IF('Flujo de caja inflado'!BH$3&lt;=12,0,'Flujo de caja inflado'!BH$3-12)</f>
        <v>0</v>
      </c>
      <c r="BI35" s="291">
        <f>'Flujo de caja'!BI42*(1+Dashboard!$C$22/12)^IF('Flujo de caja inflado'!BI$3&lt;=12,0,'Flujo de caja inflado'!BI$3-12)</f>
        <v>0</v>
      </c>
      <c r="BJ35" s="291">
        <f>'Flujo de caja'!BJ42*(1+Dashboard!$C$22/12)^IF('Flujo de caja inflado'!BJ$3&lt;=12,0,'Flujo de caja inflado'!BJ$3-12)</f>
        <v>0</v>
      </c>
      <c r="BK35" s="291">
        <f>'Flujo de caja'!BK42*(1+Dashboard!$C$22/12)^IF('Flujo de caja inflado'!BK$3&lt;=12,0,'Flujo de caja inflado'!BK$3-12)</f>
        <v>0</v>
      </c>
      <c r="BL35" s="291">
        <f>'Flujo de caja'!BL42*(1+Dashboard!$C$22/12)^IF('Flujo de caja inflado'!BL$3&lt;=12,0,'Flujo de caja inflado'!BL$3-12)</f>
        <v>0</v>
      </c>
      <c r="BM35" s="291">
        <f>'Flujo de caja'!BM42*(1+Dashboard!$C$22/12)^IF('Flujo de caja inflado'!BM$3&lt;=12,0,'Flujo de caja inflado'!BM$3-12)</f>
        <v>0</v>
      </c>
      <c r="BN35" s="291">
        <f>'Flujo de caja'!BN42*(1+Dashboard!$C$22/12)^IF('Flujo de caja inflado'!BN$3&lt;=12,0,'Flujo de caja inflado'!BN$3-12)</f>
        <v>0</v>
      </c>
      <c r="BO35" s="291">
        <f>'Flujo de caja'!BO42*(1+Dashboard!$C$22/12)^IF('Flujo de caja inflado'!BO$3&lt;=12,0,'Flujo de caja inflado'!BO$3-12)</f>
        <v>0</v>
      </c>
      <c r="BP35" s="291">
        <f>'Flujo de caja'!BP42*(1+Dashboard!$C$22/12)^IF('Flujo de caja inflado'!BP$3&lt;=12,0,'Flujo de caja inflado'!BP$3-12)</f>
        <v>0</v>
      </c>
      <c r="BQ35" s="291">
        <f>'Flujo de caja'!BQ42*(1+Dashboard!$C$22/12)^IF('Flujo de caja inflado'!BQ$3&lt;=12,0,'Flujo de caja inflado'!BQ$3-12)</f>
        <v>0</v>
      </c>
      <c r="BR35" s="291">
        <f>'Flujo de caja'!BR42*(1+Dashboard!$C$22/12)^IF('Flujo de caja inflado'!BR$3&lt;=12,0,'Flujo de caja inflado'!BR$3-12)</f>
        <v>0</v>
      </c>
      <c r="BS35" s="291" t="e">
        <f>'Flujo de caja'!#REF!*(1+Dashboard!$C$22/12)^IF('Flujo de caja inflado'!BS$3&lt;=12,0,'Flujo de caja inflado'!BS$3-12)</f>
        <v>#REF!</v>
      </c>
      <c r="BT35" s="291" t="e">
        <f>'Flujo de caja'!#REF!*(1+Dashboard!$C$22/12)^IF('Flujo de caja inflado'!BT$3&lt;=12,0,'Flujo de caja inflado'!BT$3-12)</f>
        <v>#REF!</v>
      </c>
      <c r="BU35" s="291" t="e">
        <f>'Flujo de caja'!#REF!*(1+Dashboard!$C$22/12)^IF('Flujo de caja inflado'!BU$3&lt;=12,0,'Flujo de caja inflado'!BU$3-12)</f>
        <v>#REF!</v>
      </c>
      <c r="BV35" s="291" t="e">
        <f>'Flujo de caja'!#REF!*(1+Dashboard!$C$22/12)^IF('Flujo de caja inflado'!BV$3&lt;=12,0,'Flujo de caja inflado'!BV$3-12)</f>
        <v>#REF!</v>
      </c>
      <c r="BW35" s="291" t="e">
        <f>'Flujo de caja'!#REF!*(1+Dashboard!$C$22/12)^IF('Flujo de caja inflado'!BW$3&lt;=12,0,'Flujo de caja inflado'!BW$3-12)</f>
        <v>#REF!</v>
      </c>
      <c r="BX35" s="291" t="e">
        <f>'Flujo de caja'!#REF!*(1+Dashboard!$C$22/12)^IF('Flujo de caja inflado'!BX$3&lt;=12,0,'Flujo de caja inflado'!BX$3-12)</f>
        <v>#REF!</v>
      </c>
      <c r="BY35" s="291" t="e">
        <f>'Flujo de caja'!#REF!*(1+Dashboard!$C$22/12)^IF('Flujo de caja inflado'!BY$3&lt;=12,0,'Flujo de caja inflado'!BY$3-12)</f>
        <v>#REF!</v>
      </c>
    </row>
    <row r="36" spans="1:77" x14ac:dyDescent="0.3">
      <c r="A36" s="193" t="s">
        <v>217</v>
      </c>
      <c r="B36" s="6" t="s">
        <v>22</v>
      </c>
      <c r="C36" s="72" t="e">
        <f t="shared" si="12"/>
        <v>#REF!</v>
      </c>
      <c r="D36" s="291">
        <f>'Flujo de caja'!D43*(1+Dashboard!$C$22/12)^IF('Flujo de caja inflado'!D$3&lt;=12,0,'Flujo de caja inflado'!D$3-12)</f>
        <v>0</v>
      </c>
      <c r="E36" s="291">
        <f>'Flujo de caja'!E43*(1+Dashboard!$C$22/12)^IF('Flujo de caja inflado'!E$3&lt;=12,0,'Flujo de caja inflado'!E$3-12)</f>
        <v>0</v>
      </c>
      <c r="F36" s="291">
        <f>'Flujo de caja'!F43*(1+Dashboard!$C$22/12)^IF('Flujo de caja inflado'!F$3&lt;=12,0,'Flujo de caja inflado'!F$3-12)</f>
        <v>0</v>
      </c>
      <c r="G36" s="291">
        <f>'Flujo de caja'!G43*(1+Dashboard!$C$22/12)^IF('Flujo de caja inflado'!G$3&lt;=12,0,'Flujo de caja inflado'!G$3-12)</f>
        <v>0</v>
      </c>
      <c r="H36" s="291">
        <f>'Flujo de caja'!H43*(1+Dashboard!$C$22/12)^IF('Flujo de caja inflado'!H$3&lt;=12,0,'Flujo de caja inflado'!H$3-12)</f>
        <v>0</v>
      </c>
      <c r="I36" s="291">
        <f>'Flujo de caja'!I43*(1+Dashboard!$C$22/12)^IF('Flujo de caja inflado'!I$3&lt;=12,0,'Flujo de caja inflado'!I$3-12)</f>
        <v>0</v>
      </c>
      <c r="J36" s="291">
        <f>'Flujo de caja'!J43*(1+Dashboard!$C$22/12)^IF('Flujo de caja inflado'!J$3&lt;=12,0,'Flujo de caja inflado'!J$3-12)</f>
        <v>0</v>
      </c>
      <c r="K36" s="291">
        <f>'Flujo de caja'!K43*(1+Dashboard!$C$22/12)^IF('Flujo de caja inflado'!K$3&lt;=12,0,'Flujo de caja inflado'!K$3-12)</f>
        <v>0</v>
      </c>
      <c r="L36" s="291">
        <f>'Flujo de caja'!L43*(1+Dashboard!$C$22/12)^IF('Flujo de caja inflado'!L$3&lt;=12,0,'Flujo de caja inflado'!L$3-12)</f>
        <v>0</v>
      </c>
      <c r="M36" s="291">
        <f>'Flujo de caja'!M43*(1+Dashboard!$C$22/12)^IF('Flujo de caja inflado'!M$3&lt;=12,0,'Flujo de caja inflado'!M$3-12)</f>
        <v>0</v>
      </c>
      <c r="N36" s="291">
        <f>'Flujo de caja'!N43*(1+Dashboard!$C$22/12)^IF('Flujo de caja inflado'!N$3&lt;=12,0,'Flujo de caja inflado'!N$3-12)</f>
        <v>0</v>
      </c>
      <c r="O36" s="291">
        <f>'Flujo de caja'!O43*(1+Dashboard!$C$22/12)^IF('Flujo de caja inflado'!O$3&lt;=12,0,'Flujo de caja inflado'!O$3-12)</f>
        <v>0</v>
      </c>
      <c r="P36" s="291">
        <f>'Flujo de caja'!P43*(1+Dashboard!$C$22/12)^IF('Flujo de caja inflado'!P$3&lt;=12,0,'Flujo de caja inflado'!P$3-12)</f>
        <v>0</v>
      </c>
      <c r="Q36" s="291">
        <f>'Flujo de caja'!Q43*(1+Dashboard!$C$22/12)^IF('Flujo de caja inflado'!Q$3&lt;=12,0,'Flujo de caja inflado'!Q$3-12)</f>
        <v>0</v>
      </c>
      <c r="R36" s="291">
        <f>'Flujo de caja'!R43*(1+Dashboard!$C$22/12)^IF('Flujo de caja inflado'!R$3&lt;=12,0,'Flujo de caja inflado'!R$3-12)</f>
        <v>0</v>
      </c>
      <c r="S36" s="291">
        <f>'Flujo de caja'!S43*(1+Dashboard!$C$22/12)^IF('Flujo de caja inflado'!S$3&lt;=12,0,'Flujo de caja inflado'!S$3-12)</f>
        <v>0</v>
      </c>
      <c r="T36" s="291">
        <f>'Flujo de caja'!T43*(1+Dashboard!$C$22/12)^IF('Flujo de caja inflado'!T$3&lt;=12,0,'Flujo de caja inflado'!T$3-12)</f>
        <v>0</v>
      </c>
      <c r="U36" s="291">
        <f>'Flujo de caja'!U43*(1+Dashboard!$C$22/12)^IF('Flujo de caja inflado'!U$3&lt;=12,0,'Flujo de caja inflado'!U$3-12)</f>
        <v>0</v>
      </c>
      <c r="V36" s="291">
        <f>'Flujo de caja'!V43*(1+Dashboard!$C$22/12)^IF('Flujo de caja inflado'!V$3&lt;=12,0,'Flujo de caja inflado'!V$3-12)</f>
        <v>0</v>
      </c>
      <c r="W36" s="291">
        <f>'Flujo de caja'!W43*(1+Dashboard!$C$22/12)^IF('Flujo de caja inflado'!W$3&lt;=12,0,'Flujo de caja inflado'!W$3-12)</f>
        <v>0</v>
      </c>
      <c r="X36" s="291">
        <f>'Flujo de caja'!X43*(1+Dashboard!$C$22/12)^IF('Flujo de caja inflado'!X$3&lt;=12,0,'Flujo de caja inflado'!X$3-12)</f>
        <v>0</v>
      </c>
      <c r="Y36" s="291">
        <f>'Flujo de caja'!Y43*(1+Dashboard!$C$22/12)^IF('Flujo de caja inflado'!Y$3&lt;=12,0,'Flujo de caja inflado'!Y$3-12)</f>
        <v>0</v>
      </c>
      <c r="Z36" s="291">
        <f>'Flujo de caja'!Z43*(1+Dashboard!$C$22/12)^IF('Flujo de caja inflado'!Z$3&lt;=12,0,'Flujo de caja inflado'!Z$3-12)</f>
        <v>0</v>
      </c>
      <c r="AA36" s="291">
        <f>'Flujo de caja'!AA43*(1+Dashboard!$C$22/12)^IF('Flujo de caja inflado'!AA$3&lt;=12,0,'Flujo de caja inflado'!AA$3-12)</f>
        <v>0</v>
      </c>
      <c r="AB36" s="291">
        <f>'Flujo de caja'!AB43*(1+Dashboard!$C$22/12)^IF('Flujo de caja inflado'!AB$3&lt;=12,0,'Flujo de caja inflado'!AB$3-12)</f>
        <v>0</v>
      </c>
      <c r="AC36" s="291">
        <f>'Flujo de caja'!AC43*(1+Dashboard!$C$22/12)^IF('Flujo de caja inflado'!AC$3&lt;=12,0,'Flujo de caja inflado'!AC$3-12)</f>
        <v>0</v>
      </c>
      <c r="AD36" s="291">
        <f>'Flujo de caja'!AD43*(1+Dashboard!$C$22/12)^IF('Flujo de caja inflado'!AD$3&lt;=12,0,'Flujo de caja inflado'!AD$3-12)</f>
        <v>0</v>
      </c>
      <c r="AE36" s="291">
        <f>'Flujo de caja'!AE43*(1+Dashboard!$C$22/12)^IF('Flujo de caja inflado'!AE$3&lt;=12,0,'Flujo de caja inflado'!AE$3-12)</f>
        <v>0</v>
      </c>
      <c r="AF36" s="291">
        <f>'Flujo de caja'!AF43*(1+Dashboard!$C$22/12)^IF('Flujo de caja inflado'!AF$3&lt;=12,0,'Flujo de caja inflado'!AF$3-12)</f>
        <v>0</v>
      </c>
      <c r="AG36" s="291">
        <f>'Flujo de caja'!AG43*(1+Dashboard!$C$22/12)^IF('Flujo de caja inflado'!AG$3&lt;=12,0,'Flujo de caja inflado'!AG$3-12)</f>
        <v>0</v>
      </c>
      <c r="AH36" s="291">
        <f>'Flujo de caja'!AH43*(1+Dashboard!$C$22/12)^IF('Flujo de caja inflado'!AH$3&lt;=12,0,'Flujo de caja inflado'!AH$3-12)</f>
        <v>0</v>
      </c>
      <c r="AI36" s="291">
        <f>'Flujo de caja'!AI43*(1+Dashboard!$C$22/12)^IF('Flujo de caja inflado'!AI$3&lt;=12,0,'Flujo de caja inflado'!AI$3-12)</f>
        <v>0</v>
      </c>
      <c r="AJ36" s="291">
        <f>'Flujo de caja'!AJ43*(1+Dashboard!$C$22/12)^IF('Flujo de caja inflado'!AJ$3&lt;=12,0,'Flujo de caja inflado'!AJ$3-12)</f>
        <v>0</v>
      </c>
      <c r="AK36" s="291">
        <f>'Flujo de caja'!AK43*(1+Dashboard!$C$22/12)^IF('Flujo de caja inflado'!AK$3&lt;=12,0,'Flujo de caja inflado'!AK$3-12)</f>
        <v>0</v>
      </c>
      <c r="AL36" s="291">
        <f>'Flujo de caja'!AL43*(1+Dashboard!$C$22/12)^IF('Flujo de caja inflado'!AL$3&lt;=12,0,'Flujo de caja inflado'!AL$3-12)</f>
        <v>0</v>
      </c>
      <c r="AM36" s="291">
        <f>'Flujo de caja'!AM43*(1+Dashboard!$C$22/12)^IF('Flujo de caja inflado'!AM$3&lt;=12,0,'Flujo de caja inflado'!AM$3-12)</f>
        <v>0</v>
      </c>
      <c r="AN36" s="291">
        <f>'Flujo de caja'!AN43*(1+Dashboard!$C$22/12)^IF('Flujo de caja inflado'!AN$3&lt;=12,0,'Flujo de caja inflado'!AN$3-12)</f>
        <v>0</v>
      </c>
      <c r="AO36" s="291">
        <f>'Flujo de caja'!AO43*(1+Dashboard!$C$22/12)^IF('Flujo de caja inflado'!AO$3&lt;=12,0,'Flujo de caja inflado'!AO$3-12)</f>
        <v>0</v>
      </c>
      <c r="AP36" s="291">
        <f>'Flujo de caja'!AP43*(1+Dashboard!$C$22/12)^IF('Flujo de caja inflado'!AP$3&lt;=12,0,'Flujo de caja inflado'!AP$3-12)</f>
        <v>0</v>
      </c>
      <c r="AQ36" s="291">
        <f>'Flujo de caja'!AQ43*(1+Dashboard!$C$22/12)^IF('Flujo de caja inflado'!AQ$3&lt;=12,0,'Flujo de caja inflado'!AQ$3-12)</f>
        <v>0</v>
      </c>
      <c r="AR36" s="291">
        <f>'Flujo de caja'!AR43*(1+Dashboard!$C$22/12)^IF('Flujo de caja inflado'!AR$3&lt;=12,0,'Flujo de caja inflado'!AR$3-12)</f>
        <v>0</v>
      </c>
      <c r="AS36" s="291">
        <f>'Flujo de caja'!AS43*(1+Dashboard!$C$22/12)^IF('Flujo de caja inflado'!AS$3&lt;=12,0,'Flujo de caja inflado'!AS$3-12)</f>
        <v>0</v>
      </c>
      <c r="AT36" s="291">
        <f>'Flujo de caja'!AT43*(1+Dashboard!$C$22/12)^IF('Flujo de caja inflado'!AT$3&lt;=12,0,'Flujo de caja inflado'!AT$3-12)</f>
        <v>0</v>
      </c>
      <c r="AU36" s="291">
        <f>'Flujo de caja'!AU43*(1+Dashboard!$C$22/12)^IF('Flujo de caja inflado'!AU$3&lt;=12,0,'Flujo de caja inflado'!AU$3-12)</f>
        <v>0</v>
      </c>
      <c r="AV36" s="291">
        <f>'Flujo de caja'!AV43*(1+Dashboard!$C$22/12)^IF('Flujo de caja inflado'!AV$3&lt;=12,0,'Flujo de caja inflado'!AV$3-12)</f>
        <v>0</v>
      </c>
      <c r="AW36" s="291">
        <f>'Flujo de caja'!AW43*(1+Dashboard!$C$22/12)^IF('Flujo de caja inflado'!AW$3&lt;=12,0,'Flujo de caja inflado'!AW$3-12)</f>
        <v>0</v>
      </c>
      <c r="AX36" s="291">
        <f>'Flujo de caja'!AX43*(1+Dashboard!$C$22/12)^IF('Flujo de caja inflado'!AX$3&lt;=12,0,'Flujo de caja inflado'!AX$3-12)</f>
        <v>0</v>
      </c>
      <c r="AY36" s="291">
        <f>'Flujo de caja'!AY43*(1+Dashboard!$C$22/12)^IF('Flujo de caja inflado'!AY$3&lt;=12,0,'Flujo de caja inflado'!AY$3-12)</f>
        <v>0</v>
      </c>
      <c r="AZ36" s="291">
        <f>'Flujo de caja'!AZ43*(1+Dashboard!$C$22/12)^IF('Flujo de caja inflado'!AZ$3&lt;=12,0,'Flujo de caja inflado'!AZ$3-12)</f>
        <v>0</v>
      </c>
      <c r="BA36" s="291">
        <f>'Flujo de caja'!BA43*(1+Dashboard!$C$22/12)^IF('Flujo de caja inflado'!BA$3&lt;=12,0,'Flujo de caja inflado'!BA$3-12)</f>
        <v>0</v>
      </c>
      <c r="BB36" s="291">
        <f>'Flujo de caja'!BB43*(1+Dashboard!$C$22/12)^IF('Flujo de caja inflado'!BB$3&lt;=12,0,'Flujo de caja inflado'!BB$3-12)</f>
        <v>0</v>
      </c>
      <c r="BC36" s="291">
        <f>'Flujo de caja'!BC43*(1+Dashboard!$C$22/12)^IF('Flujo de caja inflado'!BC$3&lt;=12,0,'Flujo de caja inflado'!BC$3-12)</f>
        <v>0</v>
      </c>
      <c r="BD36" s="291">
        <f>'Flujo de caja'!BD43*(1+Dashboard!$C$22/12)^IF('Flujo de caja inflado'!BD$3&lt;=12,0,'Flujo de caja inflado'!BD$3-12)</f>
        <v>0</v>
      </c>
      <c r="BE36" s="291">
        <f>'Flujo de caja'!BE43*(1+Dashboard!$C$22/12)^IF('Flujo de caja inflado'!BE$3&lt;=12,0,'Flujo de caja inflado'!BE$3-12)</f>
        <v>0</v>
      </c>
      <c r="BF36" s="291">
        <f>'Flujo de caja'!BF43*(1+Dashboard!$C$22/12)^IF('Flujo de caja inflado'!BF$3&lt;=12,0,'Flujo de caja inflado'!BF$3-12)</f>
        <v>0</v>
      </c>
      <c r="BG36" s="291">
        <f>'Flujo de caja'!BG43*(1+Dashboard!$C$22/12)^IF('Flujo de caja inflado'!BG$3&lt;=12,0,'Flujo de caja inflado'!BG$3-12)</f>
        <v>0</v>
      </c>
      <c r="BH36" s="291">
        <f>'Flujo de caja'!BH43*(1+Dashboard!$C$22/12)^IF('Flujo de caja inflado'!BH$3&lt;=12,0,'Flujo de caja inflado'!BH$3-12)</f>
        <v>0</v>
      </c>
      <c r="BI36" s="291">
        <f>'Flujo de caja'!BI43*(1+Dashboard!$C$22/12)^IF('Flujo de caja inflado'!BI$3&lt;=12,0,'Flujo de caja inflado'!BI$3-12)</f>
        <v>0</v>
      </c>
      <c r="BJ36" s="291">
        <f>'Flujo de caja'!BJ43*(1+Dashboard!$C$22/12)^IF('Flujo de caja inflado'!BJ$3&lt;=12,0,'Flujo de caja inflado'!BJ$3-12)</f>
        <v>0</v>
      </c>
      <c r="BK36" s="291">
        <f>'Flujo de caja'!BK43*(1+Dashboard!$C$22/12)^IF('Flujo de caja inflado'!BK$3&lt;=12,0,'Flujo de caja inflado'!BK$3-12)</f>
        <v>0</v>
      </c>
      <c r="BL36" s="291">
        <f>'Flujo de caja'!BL43*(1+Dashboard!$C$22/12)^IF('Flujo de caja inflado'!BL$3&lt;=12,0,'Flujo de caja inflado'!BL$3-12)</f>
        <v>0</v>
      </c>
      <c r="BM36" s="291">
        <f>'Flujo de caja'!BM43*(1+Dashboard!$C$22/12)^IF('Flujo de caja inflado'!BM$3&lt;=12,0,'Flujo de caja inflado'!BM$3-12)</f>
        <v>0</v>
      </c>
      <c r="BN36" s="291">
        <f>'Flujo de caja'!BN43*(1+Dashboard!$C$22/12)^IF('Flujo de caja inflado'!BN$3&lt;=12,0,'Flujo de caja inflado'!BN$3-12)</f>
        <v>0</v>
      </c>
      <c r="BO36" s="291">
        <f>'Flujo de caja'!BO43*(1+Dashboard!$C$22/12)^IF('Flujo de caja inflado'!BO$3&lt;=12,0,'Flujo de caja inflado'!BO$3-12)</f>
        <v>0</v>
      </c>
      <c r="BP36" s="291">
        <f>'Flujo de caja'!BP43*(1+Dashboard!$C$22/12)^IF('Flujo de caja inflado'!BP$3&lt;=12,0,'Flujo de caja inflado'!BP$3-12)</f>
        <v>0</v>
      </c>
      <c r="BQ36" s="291">
        <f>'Flujo de caja'!BQ43*(1+Dashboard!$C$22/12)^IF('Flujo de caja inflado'!BQ$3&lt;=12,0,'Flujo de caja inflado'!BQ$3-12)</f>
        <v>0</v>
      </c>
      <c r="BR36" s="291">
        <f>'Flujo de caja'!BR43*(1+Dashboard!$C$22/12)^IF('Flujo de caja inflado'!BR$3&lt;=12,0,'Flujo de caja inflado'!BR$3-12)</f>
        <v>0</v>
      </c>
      <c r="BS36" s="291" t="e">
        <f>'Flujo de caja'!#REF!*(1+Dashboard!$C$22/12)^IF('Flujo de caja inflado'!BS$3&lt;=12,0,'Flujo de caja inflado'!BS$3-12)</f>
        <v>#REF!</v>
      </c>
      <c r="BT36" s="291" t="e">
        <f>'Flujo de caja'!#REF!*(1+Dashboard!$C$22/12)^IF('Flujo de caja inflado'!BT$3&lt;=12,0,'Flujo de caja inflado'!BT$3-12)</f>
        <v>#REF!</v>
      </c>
      <c r="BU36" s="291" t="e">
        <f>'Flujo de caja'!#REF!*(1+Dashboard!$C$22/12)^IF('Flujo de caja inflado'!BU$3&lt;=12,0,'Flujo de caja inflado'!BU$3-12)</f>
        <v>#REF!</v>
      </c>
      <c r="BV36" s="291" t="e">
        <f>'Flujo de caja'!#REF!*(1+Dashboard!$C$22/12)^IF('Flujo de caja inflado'!BV$3&lt;=12,0,'Flujo de caja inflado'!BV$3-12)</f>
        <v>#REF!</v>
      </c>
      <c r="BW36" s="291" t="e">
        <f>'Flujo de caja'!#REF!*(1+Dashboard!$C$22/12)^IF('Flujo de caja inflado'!BW$3&lt;=12,0,'Flujo de caja inflado'!BW$3-12)</f>
        <v>#REF!</v>
      </c>
      <c r="BX36" s="291" t="e">
        <f>'Flujo de caja'!#REF!*(1+Dashboard!$C$22/12)^IF('Flujo de caja inflado'!BX$3&lt;=12,0,'Flujo de caja inflado'!BX$3-12)</f>
        <v>#REF!</v>
      </c>
      <c r="BY36" s="291" t="e">
        <f>'Flujo de caja'!#REF!*(1+Dashboard!$C$22/12)^IF('Flujo de caja inflado'!BY$3&lt;=12,0,'Flujo de caja inflado'!BY$3-12)</f>
        <v>#REF!</v>
      </c>
    </row>
    <row r="37" spans="1:77" x14ac:dyDescent="0.3">
      <c r="A37" s="194" t="s">
        <v>197</v>
      </c>
      <c r="B37" s="6" t="s">
        <v>22</v>
      </c>
      <c r="C37" s="72" t="e">
        <f t="shared" si="12"/>
        <v>#REF!</v>
      </c>
      <c r="D37" s="291">
        <f>'Flujo de caja'!D46*(1+Dashboard!$C$22/12)^IF('Flujo de caja inflado'!D$3&lt;=12,0,'Flujo de caja inflado'!D$3-12)</f>
        <v>0</v>
      </c>
      <c r="E37" s="291">
        <f>'Flujo de caja'!E46*(1+Dashboard!$C$22/12)^IF('Flujo de caja inflado'!E$3&lt;=12,0,'Flujo de caja inflado'!E$3-12)</f>
        <v>0</v>
      </c>
      <c r="F37" s="291">
        <f>'Flujo de caja'!F46*(1+Dashboard!$C$22/12)^IF('Flujo de caja inflado'!F$3&lt;=12,0,'Flujo de caja inflado'!F$3-12)</f>
        <v>0</v>
      </c>
      <c r="G37" s="291">
        <f>'Flujo de caja'!G46*(1+Dashboard!$C$22/12)^IF('Flujo de caja inflado'!G$3&lt;=12,0,'Flujo de caja inflado'!G$3-12)</f>
        <v>0</v>
      </c>
      <c r="H37" s="291">
        <f>'Flujo de caja'!H46*(1+Dashboard!$C$22/12)^IF('Flujo de caja inflado'!H$3&lt;=12,0,'Flujo de caja inflado'!H$3-12)</f>
        <v>0</v>
      </c>
      <c r="I37" s="291">
        <f>'Flujo de caja'!I46*(1+Dashboard!$C$22/12)^IF('Flujo de caja inflado'!I$3&lt;=12,0,'Flujo de caja inflado'!I$3-12)</f>
        <v>18572.699999999997</v>
      </c>
      <c r="J37" s="291">
        <f>'Flujo de caja'!J46*(1+Dashboard!$C$22/12)^IF('Flujo de caja inflado'!J$3&lt;=12,0,'Flujo de caja inflado'!J$3-12)</f>
        <v>39915.024999999994</v>
      </c>
      <c r="K37" s="291">
        <f>'Flujo de caja'!K46*(1+Dashboard!$C$22/12)^IF('Flujo de caja inflado'!K$3&lt;=12,0,'Flujo de caja inflado'!K$3-12)</f>
        <v>66567.725000000006</v>
      </c>
      <c r="L37" s="291">
        <f>'Flujo de caja'!L46*(1+Dashboard!$C$22/12)^IF('Flujo de caja inflado'!L$3&lt;=12,0,'Flujo de caja inflado'!L$3-12)</f>
        <v>87910.049999999988</v>
      </c>
      <c r="M37" s="291">
        <f>'Flujo de caja'!M46*(1+Dashboard!$C$22/12)^IF('Flujo de caja inflado'!M$3&lt;=12,0,'Flujo de caja inflado'!M$3-12)</f>
        <v>106482.75</v>
      </c>
      <c r="N37" s="291">
        <f>'Flujo de caja'!N46*(1+Dashboard!$C$22/12)^IF('Flujo de caja inflado'!N$3&lt;=12,0,'Flujo de caja inflado'!N$3-12)</f>
        <v>135905.07500000001</v>
      </c>
      <c r="O37" s="291">
        <f>'Flujo de caja'!O46*(1+Dashboard!$C$22/12)^IF('Flujo de caja inflado'!O$3&lt;=12,0,'Flujo de caja inflado'!O$3-12)</f>
        <v>154477.77499999999</v>
      </c>
      <c r="P37" s="291">
        <f>'Flujo de caja'!P46*(1+Dashboard!$C$22/12)^IF('Flujo de caja inflado'!P$3&lt;=12,0,'Flujo de caja inflado'!P$3-12)</f>
        <v>176259.65024999998</v>
      </c>
      <c r="Q37" s="291">
        <f>'Flujo de caja'!Q46*(1+Dashboard!$C$22/12)^IF('Flujo de caja inflado'!Q$3&lt;=12,0,'Flujo de caja inflado'!Q$3-12)</f>
        <v>184820.74987562496</v>
      </c>
      <c r="R37" s="291">
        <f>'Flujo de caja'!R46*(1+Dashboard!$C$22/12)^IF('Flujo de caja inflado'!R$3&lt;=12,0,'Flujo de caja inflado'!R$3-12)</f>
        <v>185282.80175031399</v>
      </c>
      <c r="S37" s="291">
        <f>'Flujo de caja'!S46*(1+Dashboard!$C$22/12)^IF('Flujo de caja inflado'!S$3&lt;=12,0,'Flujo de caja inflado'!S$3-12)</f>
        <v>177584.90524937416</v>
      </c>
      <c r="T37" s="291">
        <f>'Flujo de caja'!T46*(1+Dashboard!$C$22/12)^IF('Flujo de caja inflado'!T$3&lt;=12,0,'Flujo de caja inflado'!T$3-12)</f>
        <v>194391.88004065544</v>
      </c>
      <c r="U37" s="291">
        <f>'Flujo de caja'!U46*(1+Dashboard!$C$22/12)^IF('Flujo de caja inflado'!U$3&lt;=12,0,'Flujo de caja inflado'!U$3-12)</f>
        <v>193537.13619090815</v>
      </c>
      <c r="V37" s="291">
        <f>'Flujo de caja'!V46*(1+Dashboard!$C$22/12)^IF('Flujo de caja inflado'!V$3&lt;=12,0,'Flujo de caja inflado'!V$3-12)</f>
        <v>177576.0491717585</v>
      </c>
      <c r="W37" s="291">
        <f>'Flujo de caja'!W46*(1+Dashboard!$C$22/12)^IF('Flujo de caja inflado'!W$3&lt;=12,0,'Flujo de caja inflado'!W$3-12)</f>
        <v>184915.57483970557</v>
      </c>
      <c r="X37" s="291">
        <f>'Flujo de caja'!X46*(1+Dashboard!$C$22/12)^IF('Flujo de caja inflado'!X$3&lt;=12,0,'Flujo de caja inflado'!X$3-12)</f>
        <v>185377.86377680485</v>
      </c>
      <c r="Y37" s="291">
        <f>'Flujo de caja'!Y46*(1+Dashboard!$C$22/12)^IF('Flujo de caja inflado'!Y$3&lt;=12,0,'Flujo de caja inflado'!Y$3-12)</f>
        <v>176202.83957343822</v>
      </c>
      <c r="Z37" s="291">
        <f>'Flujo de caja'!Z46*(1+Dashboard!$C$22/12)^IF('Flujo de caja inflado'!Z$3&lt;=12,0,'Flujo de caja inflado'!Z$3-12)</f>
        <v>184948.34510814349</v>
      </c>
      <c r="AA37" s="291">
        <f>'Flujo de caja'!AA46*(1+Dashboard!$C$22/12)^IF('Flujo de caja inflado'!AA$3&lt;=12,0,'Flujo de caja inflado'!AA$3-12)</f>
        <v>185542.66073419663</v>
      </c>
      <c r="AB37" s="291">
        <f>'Flujo de caja'!AB46*(1+Dashboard!$C$22/12)^IF('Flujo de caja inflado'!AB$3&lt;=12,0,'Flujo de caja inflado'!AB$3-12)</f>
        <v>177792.21667703235</v>
      </c>
      <c r="AC37" s="291">
        <f>'Flujo de caja'!AC46*(1+Dashboard!$C$22/12)^IF('Flujo de caja inflado'!AC$3&lt;=12,0,'Flujo de caja inflado'!AC$3-12)</f>
        <v>182605.22931505356</v>
      </c>
      <c r="AD37" s="291">
        <f>'Flujo de caja'!AD46*(1+Dashboard!$C$22/12)^IF('Flujo de caja inflado'!AD$3&lt;=12,0,'Flujo de caja inflado'!AD$3-12)</f>
        <v>187203.58616376261</v>
      </c>
      <c r="AE37" s="291">
        <f>'Flujo de caja'!AE46*(1+Dashboard!$C$22/12)^IF('Flujo de caja inflado'!AE$3&lt;=12,0,'Flujo de caja inflado'!AE$3-12)</f>
        <v>185027.28715338933</v>
      </c>
      <c r="AF37" s="291">
        <f>'Flujo de caja'!AF46*(1+Dashboard!$C$22/12)^IF('Flujo de caja inflado'!AF$3&lt;=12,0,'Flujo de caja inflado'!AF$3-12)</f>
        <v>184111.79757618648</v>
      </c>
      <c r="AG37" s="291">
        <f>'Flujo de caja'!AG46*(1+Dashboard!$C$22/12)^IF('Flujo de caja inflado'!AG$3&lt;=12,0,'Flujo de caja inflado'!AG$3-12)</f>
        <v>194405.01050231094</v>
      </c>
      <c r="AH37" s="291">
        <f>'Flujo de caja'!AH46*(1+Dashboard!$C$22/12)^IF('Flujo de caja inflado'!AH$3&lt;=12,0,'Flujo de caja inflado'!AH$3-12)</f>
        <v>186418.4639597252</v>
      </c>
      <c r="AI37" s="291">
        <f>'Flujo de caja'!AI46*(1+Dashboard!$C$22/12)^IF('Flujo de caja inflado'!AI$3&lt;=12,0,'Flujo de caja inflado'!AI$3-12)</f>
        <v>186884.51011962452</v>
      </c>
      <c r="AJ37" s="291">
        <f>'Flujo de caja'!AJ46*(1+Dashboard!$C$22/12)^IF('Flujo de caja inflado'!AJ$3&lt;=12,0,'Flujo de caja inflado'!AJ$3-12)</f>
        <v>188743.61153131048</v>
      </c>
      <c r="AK37" s="291">
        <f>'Flujo de caja'!AK46*(1+Dashboard!$C$22/12)^IF('Flujo de caja inflado'!AK$3&lt;=12,0,'Flujo de caja inflado'!AK$3-12)</f>
        <v>194825.71235109543</v>
      </c>
      <c r="AL37" s="291">
        <f>'Flujo de caja'!AL46*(1+Dashboard!$C$22/12)^IF('Flujo de caja inflado'!AL$3&lt;=12,0,'Flujo de caja inflado'!AL$3-12)</f>
        <v>188154.03200799451</v>
      </c>
      <c r="AM37" s="291">
        <f>'Flujo de caja'!AM46*(1+Dashboard!$C$22/12)^IF('Flujo de caja inflado'!AM$3&lt;=12,0,'Flujo de caja inflado'!AM$3-12)</f>
        <v>185683.74823430041</v>
      </c>
      <c r="AN37" s="291">
        <f>'Flujo de caja'!AN46*(1+Dashboard!$C$22/12)^IF('Flujo de caja inflado'!AN$3&lt;=12,0,'Flujo de caja inflado'!AN$3-12)</f>
        <v>189095.97813073455</v>
      </c>
      <c r="AO37" s="291">
        <f>'Flujo de caja'!AO46*(1+Dashboard!$C$22/12)^IF('Flujo de caja inflado'!AO$3&lt;=12,0,'Flujo de caja inflado'!AO$3-12)</f>
        <v>182492.78715828856</v>
      </c>
      <c r="AP37" s="291">
        <f>'Flujo de caja'!AP46*(1+Dashboard!$C$22/12)^IF('Flujo de caja inflado'!AP$3&lt;=12,0,'Flujo de caja inflado'!AP$3-12)</f>
        <v>181536.1197122692</v>
      </c>
      <c r="AQ37" s="291">
        <f>'Flujo de caja'!AQ46*(1+Dashboard!$C$22/12)^IF('Flujo de caja inflado'!AQ$3&lt;=12,0,'Flujo de caja inflado'!AQ$3-12)</f>
        <v>181989.96001154988</v>
      </c>
      <c r="AR37" s="291">
        <f>'Flujo de caja'!AR46*(1+Dashboard!$C$22/12)^IF('Flujo de caja inflado'!AR$3&lt;=12,0,'Flujo de caja inflado'!AR$3-12)</f>
        <v>180887.29618694173</v>
      </c>
      <c r="AS37" s="291">
        <f>'Flujo de caja'!AS46*(1+Dashboard!$C$22/12)^IF('Flujo de caja inflado'!AS$3&lt;=12,0,'Flujo de caja inflado'!AS$3-12)</f>
        <v>179777.98160596041</v>
      </c>
      <c r="AT37" s="291">
        <f>'Flujo de caja'!AT46*(1+Dashboard!$C$22/12)^IF('Flujo de caja inflado'!AT$3&lt;=12,0,'Flujo de caja inflado'!AT$3-12)</f>
        <v>174628.03980655328</v>
      </c>
      <c r="AU37" s="291">
        <f>'Flujo de caja'!AU46*(1+Dashboard!$C$22/12)^IF('Flujo de caja inflado'!AU$3&lt;=12,0,'Flujo de caja inflado'!AU$3-12)</f>
        <v>153377.702448453</v>
      </c>
      <c r="AV37" s="291">
        <f>'Flujo de caja'!AV46*(1+Dashboard!$C$22/12)^IF('Flujo de caja inflado'!AV$3&lt;=12,0,'Flujo de caja inflado'!AV$3-12)</f>
        <v>129012.52255076091</v>
      </c>
      <c r="AW37" s="291">
        <f>'Flujo de caja'!AW46*(1+Dashboard!$C$22/12)^IF('Flujo de caja inflado'!AW$3&lt;=12,0,'Flujo de caja inflado'!AW$3-12)</f>
        <v>107539.57631906138</v>
      </c>
      <c r="AX37" s="291">
        <f>'Flujo de caja'!AX46*(1+Dashboard!$C$22/12)^IF('Flujo de caja inflado'!AX$3&lt;=12,0,'Flujo de caja inflado'!AX$3-12)</f>
        <v>85958.459027937453</v>
      </c>
      <c r="AY37" s="291">
        <f>'Flujo de caja'!AY46*(1+Dashboard!$C$22/12)^IF('Flujo de caja inflado'!AY$3&lt;=12,0,'Flujo de caja inflado'!AY$3-12)</f>
        <v>65713.7734425042</v>
      </c>
      <c r="AZ37" s="291">
        <f>'Flujo de caja'!AZ46*(1+Dashboard!$C$22/12)^IF('Flujo de caja inflado'!AZ$3&lt;=12,0,'Flujo de caja inflado'!AZ$3-12)</f>
        <v>42470.083312705763</v>
      </c>
      <c r="BA37" s="291">
        <f>'Flujo de caja'!BA46*(1+Dashboard!$C$22/12)^IF('Flujo de caja inflado'!BA$3&lt;=12,0,'Flujo de caja inflado'!BA$3-12)</f>
        <v>14723.09887924282</v>
      </c>
      <c r="BB37" s="291">
        <f>'Flujo de caja'!BB46*(1+Dashboard!$C$22/12)^IF('Flujo de caja inflado'!BB$3&lt;=12,0,'Flujo de caja inflado'!BB$3-12)</f>
        <v>0</v>
      </c>
      <c r="BC37" s="291">
        <f>'Flujo de caja'!BC46*(1+Dashboard!$C$22/12)^IF('Flujo de caja inflado'!BC$3&lt;=12,0,'Flujo de caja inflado'!BC$3-12)</f>
        <v>0</v>
      </c>
      <c r="BD37" s="291">
        <f>'Flujo de caja'!BD46*(1+Dashboard!$C$22/12)^IF('Flujo de caja inflado'!BD$3&lt;=12,0,'Flujo de caja inflado'!BD$3-12)</f>
        <v>0</v>
      </c>
      <c r="BE37" s="291">
        <f>'Flujo de caja'!BE46*(1+Dashboard!$C$22/12)^IF('Flujo de caja inflado'!BE$3&lt;=12,0,'Flujo de caja inflado'!BE$3-12)</f>
        <v>0</v>
      </c>
      <c r="BF37" s="291">
        <f>'Flujo de caja'!BF46*(1+Dashboard!$C$22/12)^IF('Flujo de caja inflado'!BF$3&lt;=12,0,'Flujo de caja inflado'!BF$3-12)</f>
        <v>0</v>
      </c>
      <c r="BG37" s="291">
        <f>'Flujo de caja'!BG46*(1+Dashboard!$C$22/12)^IF('Flujo de caja inflado'!BG$3&lt;=12,0,'Flujo de caja inflado'!BG$3-12)</f>
        <v>0</v>
      </c>
      <c r="BH37" s="291">
        <f>'Flujo de caja'!BH46*(1+Dashboard!$C$22/12)^IF('Flujo de caja inflado'!BH$3&lt;=12,0,'Flujo de caja inflado'!BH$3-12)</f>
        <v>0</v>
      </c>
      <c r="BI37" s="291">
        <f>'Flujo de caja'!BI46*(1+Dashboard!$C$22/12)^IF('Flujo de caja inflado'!BI$3&lt;=12,0,'Flujo de caja inflado'!BI$3-12)</f>
        <v>0</v>
      </c>
      <c r="BJ37" s="291">
        <f>'Flujo de caja'!BJ46*(1+Dashboard!$C$22/12)^IF('Flujo de caja inflado'!BJ$3&lt;=12,0,'Flujo de caja inflado'!BJ$3-12)</f>
        <v>0</v>
      </c>
      <c r="BK37" s="291">
        <f>'Flujo de caja'!BK46*(1+Dashboard!$C$22/12)^IF('Flujo de caja inflado'!BK$3&lt;=12,0,'Flujo de caja inflado'!BK$3-12)</f>
        <v>0</v>
      </c>
      <c r="BL37" s="291">
        <f>'Flujo de caja'!BL46*(1+Dashboard!$C$22/12)^IF('Flujo de caja inflado'!BL$3&lt;=12,0,'Flujo de caja inflado'!BL$3-12)</f>
        <v>0</v>
      </c>
      <c r="BM37" s="291">
        <f>'Flujo de caja'!BM46*(1+Dashboard!$C$22/12)^IF('Flujo de caja inflado'!BM$3&lt;=12,0,'Flujo de caja inflado'!BM$3-12)</f>
        <v>0</v>
      </c>
      <c r="BN37" s="291">
        <f>'Flujo de caja'!BN46*(1+Dashboard!$C$22/12)^IF('Flujo de caja inflado'!BN$3&lt;=12,0,'Flujo de caja inflado'!BN$3-12)</f>
        <v>0</v>
      </c>
      <c r="BO37" s="291">
        <f>'Flujo de caja'!BO46*(1+Dashboard!$C$22/12)^IF('Flujo de caja inflado'!BO$3&lt;=12,0,'Flujo de caja inflado'!BO$3-12)</f>
        <v>0</v>
      </c>
      <c r="BP37" s="291">
        <f>'Flujo de caja'!BP46*(1+Dashboard!$C$22/12)^IF('Flujo de caja inflado'!BP$3&lt;=12,0,'Flujo de caja inflado'!BP$3-12)</f>
        <v>0</v>
      </c>
      <c r="BQ37" s="291">
        <f>'Flujo de caja'!BQ46*(1+Dashboard!$C$22/12)^IF('Flujo de caja inflado'!BQ$3&lt;=12,0,'Flujo de caja inflado'!BQ$3-12)</f>
        <v>0</v>
      </c>
      <c r="BR37" s="291">
        <f>'Flujo de caja'!BR46*(1+Dashboard!$C$22/12)^IF('Flujo de caja inflado'!BR$3&lt;=12,0,'Flujo de caja inflado'!BR$3-12)</f>
        <v>0</v>
      </c>
      <c r="BS37" s="291" t="e">
        <f>'Flujo de caja'!#REF!*(1+Dashboard!$C$22/12)^IF('Flujo de caja inflado'!BS$3&lt;=12,0,'Flujo de caja inflado'!BS$3-12)</f>
        <v>#REF!</v>
      </c>
      <c r="BT37" s="291" t="e">
        <f>'Flujo de caja'!#REF!*(1+Dashboard!$C$22/12)^IF('Flujo de caja inflado'!BT$3&lt;=12,0,'Flujo de caja inflado'!BT$3-12)</f>
        <v>#REF!</v>
      </c>
      <c r="BU37" s="291" t="e">
        <f>'Flujo de caja'!#REF!*(1+Dashboard!$C$22/12)^IF('Flujo de caja inflado'!BU$3&lt;=12,0,'Flujo de caja inflado'!BU$3-12)</f>
        <v>#REF!</v>
      </c>
      <c r="BV37" s="291" t="e">
        <f>'Flujo de caja'!#REF!*(1+Dashboard!$C$22/12)^IF('Flujo de caja inflado'!BV$3&lt;=12,0,'Flujo de caja inflado'!BV$3-12)</f>
        <v>#REF!</v>
      </c>
      <c r="BW37" s="291" t="e">
        <f>'Flujo de caja'!#REF!*(1+Dashboard!$C$22/12)^IF('Flujo de caja inflado'!BW$3&lt;=12,0,'Flujo de caja inflado'!BW$3-12)</f>
        <v>#REF!</v>
      </c>
      <c r="BX37" s="291" t="e">
        <f>'Flujo de caja'!#REF!*(1+Dashboard!$C$22/12)^IF('Flujo de caja inflado'!BX$3&lt;=12,0,'Flujo de caja inflado'!BX$3-12)</f>
        <v>#REF!</v>
      </c>
      <c r="BY37" s="291" t="e">
        <f>'Flujo de caja'!#REF!*(1+Dashboard!$C$22/12)^IF('Flujo de caja inflado'!BY$3&lt;=12,0,'Flujo de caja inflado'!BY$3-12)</f>
        <v>#REF!</v>
      </c>
    </row>
    <row r="38" spans="1:77" x14ac:dyDescent="0.3">
      <c r="A38" s="20" t="s">
        <v>38</v>
      </c>
      <c r="B38" s="6" t="s">
        <v>22</v>
      </c>
      <c r="C38" s="67" t="e">
        <f>SUM(C26:C37)</f>
        <v>#REF!</v>
      </c>
      <c r="D38" s="292">
        <f>SUM(D26:D37)</f>
        <v>962.78421349593486</v>
      </c>
      <c r="E38" s="292">
        <f t="shared" ref="E38:BP38" si="13">SUM(E26:E37)</f>
        <v>962.78421349593486</v>
      </c>
      <c r="F38" s="292">
        <f t="shared" si="13"/>
        <v>110416.78421349594</v>
      </c>
      <c r="G38" s="292">
        <f t="shared" si="13"/>
        <v>182854.11754682925</v>
      </c>
      <c r="H38" s="292">
        <f t="shared" si="13"/>
        <v>178342.80641162678</v>
      </c>
      <c r="I38" s="292">
        <f t="shared" si="13"/>
        <v>177949.48421349592</v>
      </c>
      <c r="J38" s="292">
        <f t="shared" si="13"/>
        <v>81739.892546829273</v>
      </c>
      <c r="K38" s="292">
        <f t="shared" si="13"/>
        <v>67530.509213495941</v>
      </c>
      <c r="L38" s="292">
        <f t="shared" si="13"/>
        <v>88872.834213495924</v>
      </c>
      <c r="M38" s="292">
        <f t="shared" si="13"/>
        <v>353494.48660252197</v>
      </c>
      <c r="N38" s="292">
        <f t="shared" si="13"/>
        <v>382916.81160252204</v>
      </c>
      <c r="O38" s="292">
        <f t="shared" si="13"/>
        <v>401489.51160252199</v>
      </c>
      <c r="P38" s="292">
        <f t="shared" si="13"/>
        <v>177224.84142402964</v>
      </c>
      <c r="Q38" s="292">
        <f t="shared" si="13"/>
        <v>185788.3540275897</v>
      </c>
      <c r="R38" s="292">
        <f t="shared" si="13"/>
        <v>186252.82491265866</v>
      </c>
      <c r="S38" s="292">
        <f t="shared" si="13"/>
        <v>178557.35346962468</v>
      </c>
      <c r="T38" s="292">
        <f t="shared" si="13"/>
        <v>195366.75938145659</v>
      </c>
      <c r="U38" s="292">
        <f t="shared" si="13"/>
        <v>194514.45273006131</v>
      </c>
      <c r="V38" s="292">
        <f t="shared" si="13"/>
        <v>178555.80900225954</v>
      </c>
      <c r="W38" s="292">
        <f t="shared" si="13"/>
        <v>185897.78406978285</v>
      </c>
      <c r="X38" s="292">
        <f t="shared" si="13"/>
        <v>186362.52852995734</v>
      </c>
      <c r="Y38" s="292">
        <f t="shared" si="13"/>
        <v>177189.96598847359</v>
      </c>
      <c r="Z38" s="292">
        <f t="shared" si="13"/>
        <v>185937.93933921645</v>
      </c>
      <c r="AA38" s="292">
        <f t="shared" si="13"/>
        <v>186534.72895084726</v>
      </c>
      <c r="AB38" s="292">
        <f t="shared" si="13"/>
        <v>178786.7650642246</v>
      </c>
      <c r="AC38" s="292">
        <f t="shared" si="13"/>
        <v>183602.2640732138</v>
      </c>
      <c r="AD38" s="292">
        <f t="shared" si="13"/>
        <v>188203.11350881823</v>
      </c>
      <c r="AE38" s="292">
        <f t="shared" si="13"/>
        <v>186029.31331680762</v>
      </c>
      <c r="AF38" s="292">
        <f t="shared" si="13"/>
        <v>185116.3288050133</v>
      </c>
      <c r="AG38" s="292">
        <f t="shared" si="13"/>
        <v>195412.05305920984</v>
      </c>
      <c r="AH38" s="292">
        <f t="shared" si="13"/>
        <v>187428.02412301634</v>
      </c>
      <c r="AI38" s="292">
        <f t="shared" si="13"/>
        <v>187896.59418332388</v>
      </c>
      <c r="AJ38" s="292">
        <f t="shared" si="13"/>
        <v>189758.22580516909</v>
      </c>
      <c r="AK38" s="292">
        <f t="shared" si="13"/>
        <v>195842.86316063869</v>
      </c>
      <c r="AL38" s="292">
        <f t="shared" si="13"/>
        <v>189173.72569456164</v>
      </c>
      <c r="AM38" s="292">
        <f t="shared" si="13"/>
        <v>186705.99115508393</v>
      </c>
      <c r="AN38" s="292">
        <f t="shared" si="13"/>
        <v>190120.77665882005</v>
      </c>
      <c r="AO38" s="292">
        <f t="shared" si="13"/>
        <v>183520.14768269425</v>
      </c>
      <c r="AP38" s="292">
        <f t="shared" si="13"/>
        <v>182566.04863798592</v>
      </c>
      <c r="AQ38" s="292">
        <f t="shared" si="13"/>
        <v>183022.46375958089</v>
      </c>
      <c r="AR38" s="292">
        <f t="shared" si="13"/>
        <v>181922.38119434283</v>
      </c>
      <c r="AS38" s="292">
        <f t="shared" si="13"/>
        <v>180815.65432587999</v>
      </c>
      <c r="AT38" s="292">
        <f t="shared" si="13"/>
        <v>175668.30670827266</v>
      </c>
      <c r="AU38" s="292">
        <f t="shared" si="13"/>
        <v>154420.57001742668</v>
      </c>
      <c r="AV38" s="292">
        <f t="shared" si="13"/>
        <v>130057.99728865705</v>
      </c>
      <c r="AW38" s="292">
        <f t="shared" si="13"/>
        <v>108587.66474380225</v>
      </c>
      <c r="AX38" s="292">
        <f t="shared" si="13"/>
        <v>87009.167673740172</v>
      </c>
      <c r="AY38" s="292">
        <f t="shared" si="13"/>
        <v>66767.108859921427</v>
      </c>
      <c r="AZ38" s="292">
        <f t="shared" si="13"/>
        <v>43526.052068666533</v>
      </c>
      <c r="BA38" s="292">
        <f t="shared" si="13"/>
        <v>15781.70755709349</v>
      </c>
      <c r="BB38" s="292">
        <f t="shared" si="13"/>
        <v>0</v>
      </c>
      <c r="BC38" s="292">
        <f t="shared" si="13"/>
        <v>0</v>
      </c>
      <c r="BD38" s="292">
        <f t="shared" si="13"/>
        <v>0</v>
      </c>
      <c r="BE38" s="292">
        <f t="shared" si="13"/>
        <v>0</v>
      </c>
      <c r="BF38" s="292">
        <f t="shared" si="13"/>
        <v>0</v>
      </c>
      <c r="BG38" s="292">
        <f t="shared" si="13"/>
        <v>0</v>
      </c>
      <c r="BH38" s="292">
        <f t="shared" si="13"/>
        <v>0</v>
      </c>
      <c r="BI38" s="292">
        <f t="shared" si="13"/>
        <v>0</v>
      </c>
      <c r="BJ38" s="292">
        <f t="shared" si="13"/>
        <v>0</v>
      </c>
      <c r="BK38" s="292">
        <f t="shared" si="13"/>
        <v>0</v>
      </c>
      <c r="BL38" s="292">
        <f t="shared" si="13"/>
        <v>0</v>
      </c>
      <c r="BM38" s="292">
        <f t="shared" si="13"/>
        <v>0</v>
      </c>
      <c r="BN38" s="292">
        <f t="shared" si="13"/>
        <v>0</v>
      </c>
      <c r="BO38" s="292">
        <f t="shared" si="13"/>
        <v>0</v>
      </c>
      <c r="BP38" s="292">
        <f t="shared" si="13"/>
        <v>0</v>
      </c>
      <c r="BQ38" s="292">
        <f t="shared" ref="BQ38:BY38" si="14">SUM(BQ26:BQ37)</f>
        <v>0</v>
      </c>
      <c r="BR38" s="292">
        <f t="shared" si="14"/>
        <v>0</v>
      </c>
      <c r="BS38" s="292" t="e">
        <f t="shared" si="14"/>
        <v>#REF!</v>
      </c>
      <c r="BT38" s="292" t="e">
        <f t="shared" si="14"/>
        <v>#REF!</v>
      </c>
      <c r="BU38" s="292" t="e">
        <f t="shared" si="14"/>
        <v>#REF!</v>
      </c>
      <c r="BV38" s="292" t="e">
        <f t="shared" si="14"/>
        <v>#REF!</v>
      </c>
      <c r="BW38" s="292" t="e">
        <f t="shared" si="14"/>
        <v>#REF!</v>
      </c>
      <c r="BX38" s="292" t="e">
        <f t="shared" si="14"/>
        <v>#REF!</v>
      </c>
      <c r="BY38" s="292" t="e">
        <f t="shared" si="14"/>
        <v>#REF!</v>
      </c>
    </row>
    <row r="39" spans="1:77" x14ac:dyDescent="0.3">
      <c r="B39" s="6"/>
      <c r="C39" s="258" t="e">
        <f>SUM(D38:BY38)</f>
        <v>#REF!</v>
      </c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</row>
    <row r="40" spans="1:77" x14ac:dyDescent="0.3">
      <c r="A40" s="19" t="s">
        <v>39</v>
      </c>
      <c r="B40" s="6"/>
      <c r="C40" s="68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</row>
    <row r="41" spans="1:77" x14ac:dyDescent="0.3">
      <c r="A41" s="24" t="s">
        <v>218</v>
      </c>
      <c r="B41" s="6"/>
      <c r="C41" s="68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</row>
    <row r="42" spans="1:77" x14ac:dyDescent="0.3">
      <c r="A42" s="193" t="s">
        <v>120</v>
      </c>
      <c r="B42" s="6" t="s">
        <v>22</v>
      </c>
      <c r="C42" s="72" t="e">
        <f>SUM(D42:BY42)</f>
        <v>#REF!</v>
      </c>
      <c r="D42" s="291">
        <f>'Flujo de caja'!D53*(1+Dashboard!$C$22/12)^IF('Flujo de caja inflado'!D$3&lt;=12,0,'Flujo de caja inflado'!D$3-12)</f>
        <v>0</v>
      </c>
      <c r="E42" s="291">
        <f>'Flujo de caja'!E53*(1+Dashboard!$C$22/12)^IF('Flujo de caja inflado'!E$3&lt;=12,0,'Flujo de caja inflado'!E$3-12)</f>
        <v>0</v>
      </c>
      <c r="F42" s="291">
        <f>'Flujo de caja'!F53*(1+Dashboard!$C$22/12)^IF('Flujo de caja inflado'!F$3&lt;=12,0,'Flujo de caja inflado'!F$3-12)</f>
        <v>0</v>
      </c>
      <c r="G42" s="291">
        <f>'Flujo de caja'!G53*(1+Dashboard!$C$22/12)^IF('Flujo de caja inflado'!G$3&lt;=12,0,'Flujo de caja inflado'!G$3-12)</f>
        <v>3000</v>
      </c>
      <c r="H42" s="291">
        <f>'Flujo de caja'!H53*(1+Dashboard!$C$22/12)^IF('Flujo de caja inflado'!H$3&lt;=12,0,'Flujo de caja inflado'!H$3-12)</f>
        <v>0</v>
      </c>
      <c r="I42" s="291">
        <f>'Flujo de caja'!I53*(1+Dashboard!$C$22/12)^IF('Flujo de caja inflado'!I$3&lt;=12,0,'Flujo de caja inflado'!I$3-12)</f>
        <v>0</v>
      </c>
      <c r="J42" s="291">
        <f>'Flujo de caja'!J53*(1+Dashboard!$C$22/12)^IF('Flujo de caja inflado'!J$3&lt;=12,0,'Flujo de caja inflado'!J$3-12)</f>
        <v>0</v>
      </c>
      <c r="K42" s="291">
        <f>'Flujo de caja'!K53*(1+Dashboard!$C$22/12)^IF('Flujo de caja inflado'!K$3&lt;=12,0,'Flujo de caja inflado'!K$3-12)</f>
        <v>0</v>
      </c>
      <c r="L42" s="291">
        <f>'Flujo de caja'!L53*(1+Dashboard!$C$22/12)^IF('Flujo de caja inflado'!L$3&lt;=12,0,'Flujo de caja inflado'!L$3-12)</f>
        <v>0</v>
      </c>
      <c r="M42" s="291">
        <f>'Flujo de caja'!M53*(1+Dashboard!$C$22/12)^IF('Flujo de caja inflado'!M$3&lt;=12,0,'Flujo de caja inflado'!M$3-12)</f>
        <v>0</v>
      </c>
      <c r="N42" s="291">
        <f>'Flujo de caja'!N53*(1+Dashboard!$C$22/12)^IF('Flujo de caja inflado'!N$3&lt;=12,0,'Flujo de caja inflado'!N$3-12)</f>
        <v>0</v>
      </c>
      <c r="O42" s="291">
        <f>'Flujo de caja'!O53*(1+Dashboard!$C$22/12)^IF('Flujo de caja inflado'!O$3&lt;=12,0,'Flujo de caja inflado'!O$3-12)</f>
        <v>0</v>
      </c>
      <c r="P42" s="291">
        <f>'Flujo de caja'!P53*(1+Dashboard!$C$22/12)^IF('Flujo de caja inflado'!P$3&lt;=12,0,'Flujo de caja inflado'!P$3-12)</f>
        <v>0</v>
      </c>
      <c r="Q42" s="291">
        <f>'Flujo de caja'!Q53*(1+Dashboard!$C$22/12)^IF('Flujo de caja inflado'!Q$3&lt;=12,0,'Flujo de caja inflado'!Q$3-12)</f>
        <v>0</v>
      </c>
      <c r="R42" s="291">
        <f>'Flujo de caja'!R53*(1+Dashboard!$C$22/12)^IF('Flujo de caja inflado'!R$3&lt;=12,0,'Flujo de caja inflado'!R$3-12)</f>
        <v>0</v>
      </c>
      <c r="S42" s="291">
        <f>'Flujo de caja'!S53*(1+Dashboard!$C$22/12)^IF('Flujo de caja inflado'!S$3&lt;=12,0,'Flujo de caja inflado'!S$3-12)</f>
        <v>0</v>
      </c>
      <c r="T42" s="291">
        <f>'Flujo de caja'!T53*(1+Dashboard!$C$22/12)^IF('Flujo de caja inflado'!T$3&lt;=12,0,'Flujo de caja inflado'!T$3-12)</f>
        <v>0</v>
      </c>
      <c r="U42" s="291">
        <f>'Flujo de caja'!U53*(1+Dashboard!$C$22/12)^IF('Flujo de caja inflado'!U$3&lt;=12,0,'Flujo de caja inflado'!U$3-12)</f>
        <v>0</v>
      </c>
      <c r="V42" s="291">
        <f>'Flujo de caja'!V53*(1+Dashboard!$C$22/12)^IF('Flujo de caja inflado'!V$3&lt;=12,0,'Flujo de caja inflado'!V$3-12)</f>
        <v>0</v>
      </c>
      <c r="W42" s="291">
        <f>'Flujo de caja'!W53*(1+Dashboard!$C$22/12)^IF('Flujo de caja inflado'!W$3&lt;=12,0,'Flujo de caja inflado'!W$3-12)</f>
        <v>0</v>
      </c>
      <c r="X42" s="291">
        <f>'Flujo de caja'!X53*(1+Dashboard!$C$22/12)^IF('Flujo de caja inflado'!X$3&lt;=12,0,'Flujo de caja inflado'!X$3-12)</f>
        <v>0</v>
      </c>
      <c r="Y42" s="291">
        <f>'Flujo de caja'!Y53*(1+Dashboard!$C$22/12)^IF('Flujo de caja inflado'!Y$3&lt;=12,0,'Flujo de caja inflado'!Y$3-12)</f>
        <v>0</v>
      </c>
      <c r="Z42" s="291">
        <f>'Flujo de caja'!Z53*(1+Dashboard!$C$22/12)^IF('Flujo de caja inflado'!Z$3&lt;=12,0,'Flujo de caja inflado'!Z$3-12)</f>
        <v>0</v>
      </c>
      <c r="AA42" s="291">
        <f>'Flujo de caja'!AA53*(1+Dashboard!$C$22/12)^IF('Flujo de caja inflado'!AA$3&lt;=12,0,'Flujo de caja inflado'!AA$3-12)</f>
        <v>0</v>
      </c>
      <c r="AB42" s="291">
        <f>'Flujo de caja'!AB53*(1+Dashboard!$C$22/12)^IF('Flujo de caja inflado'!AB$3&lt;=12,0,'Flujo de caja inflado'!AB$3-12)</f>
        <v>0</v>
      </c>
      <c r="AC42" s="291">
        <f>'Flujo de caja'!AC53*(1+Dashboard!$C$22/12)^IF('Flujo de caja inflado'!AC$3&lt;=12,0,'Flujo de caja inflado'!AC$3-12)</f>
        <v>0</v>
      </c>
      <c r="AD42" s="291">
        <f>'Flujo de caja'!AD53*(1+Dashboard!$C$22/12)^IF('Flujo de caja inflado'!AD$3&lt;=12,0,'Flujo de caja inflado'!AD$3-12)</f>
        <v>0</v>
      </c>
      <c r="AE42" s="291">
        <f>'Flujo de caja'!AE53*(1+Dashboard!$C$22/12)^IF('Flujo de caja inflado'!AE$3&lt;=12,0,'Flujo de caja inflado'!AE$3-12)</f>
        <v>0</v>
      </c>
      <c r="AF42" s="291">
        <f>'Flujo de caja'!AF53*(1+Dashboard!$C$22/12)^IF('Flujo de caja inflado'!AF$3&lt;=12,0,'Flujo de caja inflado'!AF$3-12)</f>
        <v>0</v>
      </c>
      <c r="AG42" s="291">
        <f>'Flujo de caja'!AG53*(1+Dashboard!$C$22/12)^IF('Flujo de caja inflado'!AG$3&lt;=12,0,'Flujo de caja inflado'!AG$3-12)</f>
        <v>0</v>
      </c>
      <c r="AH42" s="291">
        <f>'Flujo de caja'!AH53*(1+Dashboard!$C$22/12)^IF('Flujo de caja inflado'!AH$3&lt;=12,0,'Flujo de caja inflado'!AH$3-12)</f>
        <v>0</v>
      </c>
      <c r="AI42" s="291">
        <f>'Flujo de caja'!AI53*(1+Dashboard!$C$22/12)^IF('Flujo de caja inflado'!AI$3&lt;=12,0,'Flujo de caja inflado'!AI$3-12)</f>
        <v>0</v>
      </c>
      <c r="AJ42" s="291">
        <f>'Flujo de caja'!AJ53*(1+Dashboard!$C$22/12)^IF('Flujo de caja inflado'!AJ$3&lt;=12,0,'Flujo de caja inflado'!AJ$3-12)</f>
        <v>0</v>
      </c>
      <c r="AK42" s="291">
        <f>'Flujo de caja'!AK53*(1+Dashboard!$C$22/12)^IF('Flujo de caja inflado'!AK$3&lt;=12,0,'Flujo de caja inflado'!AK$3-12)</f>
        <v>0</v>
      </c>
      <c r="AL42" s="291">
        <f>'Flujo de caja'!AL53*(1+Dashboard!$C$22/12)^IF('Flujo de caja inflado'!AL$3&lt;=12,0,'Flujo de caja inflado'!AL$3-12)</f>
        <v>0</v>
      </c>
      <c r="AM42" s="291">
        <f>'Flujo de caja'!AM53*(1+Dashboard!$C$22/12)^IF('Flujo de caja inflado'!AM$3&lt;=12,0,'Flujo de caja inflado'!AM$3-12)</f>
        <v>0</v>
      </c>
      <c r="AN42" s="291">
        <f>'Flujo de caja'!AN53*(1+Dashboard!$C$22/12)^IF('Flujo de caja inflado'!AN$3&lt;=12,0,'Flujo de caja inflado'!AN$3-12)</f>
        <v>0</v>
      </c>
      <c r="AO42" s="291">
        <f>'Flujo de caja'!AO53*(1+Dashboard!$C$22/12)^IF('Flujo de caja inflado'!AO$3&lt;=12,0,'Flujo de caja inflado'!AO$3-12)</f>
        <v>0</v>
      </c>
      <c r="AP42" s="291">
        <f>'Flujo de caja'!AP53*(1+Dashboard!$C$22/12)^IF('Flujo de caja inflado'!AP$3&lt;=12,0,'Flujo de caja inflado'!AP$3-12)</f>
        <v>0</v>
      </c>
      <c r="AQ42" s="291">
        <f>'Flujo de caja'!AQ53*(1+Dashboard!$C$22/12)^IF('Flujo de caja inflado'!AQ$3&lt;=12,0,'Flujo de caja inflado'!AQ$3-12)</f>
        <v>0</v>
      </c>
      <c r="AR42" s="291">
        <f>'Flujo de caja'!AR53*(1+Dashboard!$C$22/12)^IF('Flujo de caja inflado'!AR$3&lt;=12,0,'Flujo de caja inflado'!AR$3-12)</f>
        <v>0</v>
      </c>
      <c r="AS42" s="291">
        <f>'Flujo de caja'!AS53*(1+Dashboard!$C$22/12)^IF('Flujo de caja inflado'!AS$3&lt;=12,0,'Flujo de caja inflado'!AS$3-12)</f>
        <v>0</v>
      </c>
      <c r="AT42" s="291">
        <f>'Flujo de caja'!AT53*(1+Dashboard!$C$22/12)^IF('Flujo de caja inflado'!AT$3&lt;=12,0,'Flujo de caja inflado'!AT$3-12)</f>
        <v>0</v>
      </c>
      <c r="AU42" s="291">
        <f>'Flujo de caja'!AU53*(1+Dashboard!$C$22/12)^IF('Flujo de caja inflado'!AU$3&lt;=12,0,'Flujo de caja inflado'!AU$3-12)</f>
        <v>0</v>
      </c>
      <c r="AV42" s="291">
        <f>'Flujo de caja'!AV53*(1+Dashboard!$C$22/12)^IF('Flujo de caja inflado'!AV$3&lt;=12,0,'Flujo de caja inflado'!AV$3-12)</f>
        <v>0</v>
      </c>
      <c r="AW42" s="291">
        <f>'Flujo de caja'!AW53*(1+Dashboard!$C$22/12)^IF('Flujo de caja inflado'!AW$3&lt;=12,0,'Flujo de caja inflado'!AW$3-12)</f>
        <v>0</v>
      </c>
      <c r="AX42" s="291">
        <f>'Flujo de caja'!AX53*(1+Dashboard!$C$22/12)^IF('Flujo de caja inflado'!AX$3&lt;=12,0,'Flujo de caja inflado'!AX$3-12)</f>
        <v>0</v>
      </c>
      <c r="AY42" s="291">
        <f>'Flujo de caja'!AY53*(1+Dashboard!$C$22/12)^IF('Flujo de caja inflado'!AY$3&lt;=12,0,'Flujo de caja inflado'!AY$3-12)</f>
        <v>0</v>
      </c>
      <c r="AZ42" s="291">
        <f>'Flujo de caja'!AZ53*(1+Dashboard!$C$22/12)^IF('Flujo de caja inflado'!AZ$3&lt;=12,0,'Flujo de caja inflado'!AZ$3-12)</f>
        <v>0</v>
      </c>
      <c r="BA42" s="291">
        <f>'Flujo de caja'!BA53*(1+Dashboard!$C$22/12)^IF('Flujo de caja inflado'!BA$3&lt;=12,0,'Flujo de caja inflado'!BA$3-12)</f>
        <v>0</v>
      </c>
      <c r="BB42" s="291">
        <f>'Flujo de caja'!BB53*(1+Dashboard!$C$22/12)^IF('Flujo de caja inflado'!BB$3&lt;=12,0,'Flujo de caja inflado'!BB$3-12)</f>
        <v>0</v>
      </c>
      <c r="BC42" s="291">
        <f>'Flujo de caja'!BC53*(1+Dashboard!$C$22/12)^IF('Flujo de caja inflado'!BC$3&lt;=12,0,'Flujo de caja inflado'!BC$3-12)</f>
        <v>0</v>
      </c>
      <c r="BD42" s="291">
        <f>'Flujo de caja'!BD53*(1+Dashboard!$C$22/12)^IF('Flujo de caja inflado'!BD$3&lt;=12,0,'Flujo de caja inflado'!BD$3-12)</f>
        <v>0</v>
      </c>
      <c r="BE42" s="291">
        <f>'Flujo de caja'!BE53*(1+Dashboard!$C$22/12)^IF('Flujo de caja inflado'!BE$3&lt;=12,0,'Flujo de caja inflado'!BE$3-12)</f>
        <v>0</v>
      </c>
      <c r="BF42" s="291">
        <f>'Flujo de caja'!BF53*(1+Dashboard!$C$22/12)^IF('Flujo de caja inflado'!BF$3&lt;=12,0,'Flujo de caja inflado'!BF$3-12)</f>
        <v>0</v>
      </c>
      <c r="BG42" s="291">
        <f>'Flujo de caja'!BG53*(1+Dashboard!$C$22/12)^IF('Flujo de caja inflado'!BG$3&lt;=12,0,'Flujo de caja inflado'!BG$3-12)</f>
        <v>0</v>
      </c>
      <c r="BH42" s="291">
        <f>'Flujo de caja'!BH53*(1+Dashboard!$C$22/12)^IF('Flujo de caja inflado'!BH$3&lt;=12,0,'Flujo de caja inflado'!BH$3-12)</f>
        <v>0</v>
      </c>
      <c r="BI42" s="291">
        <f>'Flujo de caja'!BI53*(1+Dashboard!$C$22/12)^IF('Flujo de caja inflado'!BI$3&lt;=12,0,'Flujo de caja inflado'!BI$3-12)</f>
        <v>0</v>
      </c>
      <c r="BJ42" s="291">
        <f>'Flujo de caja'!BJ53*(1+Dashboard!$C$22/12)^IF('Flujo de caja inflado'!BJ$3&lt;=12,0,'Flujo de caja inflado'!BJ$3-12)</f>
        <v>0</v>
      </c>
      <c r="BK42" s="291">
        <f>'Flujo de caja'!BK53*(1+Dashboard!$C$22/12)^IF('Flujo de caja inflado'!BK$3&lt;=12,0,'Flujo de caja inflado'!BK$3-12)</f>
        <v>0</v>
      </c>
      <c r="BL42" s="291">
        <f>'Flujo de caja'!BL53*(1+Dashboard!$C$22/12)^IF('Flujo de caja inflado'!BL$3&lt;=12,0,'Flujo de caja inflado'!BL$3-12)</f>
        <v>0</v>
      </c>
      <c r="BM42" s="291">
        <f>'Flujo de caja'!BM53*(1+Dashboard!$C$22/12)^IF('Flujo de caja inflado'!BM$3&lt;=12,0,'Flujo de caja inflado'!BM$3-12)</f>
        <v>0</v>
      </c>
      <c r="BN42" s="291">
        <f>'Flujo de caja'!BN53*(1+Dashboard!$C$22/12)^IF('Flujo de caja inflado'!BN$3&lt;=12,0,'Flujo de caja inflado'!BN$3-12)</f>
        <v>0</v>
      </c>
      <c r="BO42" s="291">
        <f>'Flujo de caja'!BO53*(1+Dashboard!$C$22/12)^IF('Flujo de caja inflado'!BO$3&lt;=12,0,'Flujo de caja inflado'!BO$3-12)</f>
        <v>0</v>
      </c>
      <c r="BP42" s="291">
        <f>'Flujo de caja'!BP53*(1+Dashboard!$C$22/12)^IF('Flujo de caja inflado'!BP$3&lt;=12,0,'Flujo de caja inflado'!BP$3-12)</f>
        <v>0</v>
      </c>
      <c r="BQ42" s="291">
        <f>'Flujo de caja'!BQ53*(1+Dashboard!$C$22/12)^IF('Flujo de caja inflado'!BQ$3&lt;=12,0,'Flujo de caja inflado'!BQ$3-12)</f>
        <v>0</v>
      </c>
      <c r="BR42" s="291">
        <f>'Flujo de caja'!BR53*(1+Dashboard!$C$22/12)^IF('Flujo de caja inflado'!BR$3&lt;=12,0,'Flujo de caja inflado'!BR$3-12)</f>
        <v>0</v>
      </c>
      <c r="BS42" s="291" t="e">
        <f>'Flujo de caja'!#REF!*(1+Dashboard!$C$22/12)^IF('Flujo de caja inflado'!BS$3&lt;=12,0,'Flujo de caja inflado'!BS$3-12)</f>
        <v>#REF!</v>
      </c>
      <c r="BT42" s="291" t="e">
        <f>'Flujo de caja'!#REF!*(1+Dashboard!$C$22/12)^IF('Flujo de caja inflado'!BT$3&lt;=12,0,'Flujo de caja inflado'!BT$3-12)</f>
        <v>#REF!</v>
      </c>
      <c r="BU42" s="291" t="e">
        <f>'Flujo de caja'!#REF!*(1+Dashboard!$C$22/12)^IF('Flujo de caja inflado'!BU$3&lt;=12,0,'Flujo de caja inflado'!BU$3-12)</f>
        <v>#REF!</v>
      </c>
      <c r="BV42" s="291" t="e">
        <f>'Flujo de caja'!#REF!*(1+Dashboard!$C$22/12)^IF('Flujo de caja inflado'!BV$3&lt;=12,0,'Flujo de caja inflado'!BV$3-12)</f>
        <v>#REF!</v>
      </c>
      <c r="BW42" s="291" t="e">
        <f>'Flujo de caja'!#REF!*(1+Dashboard!$C$22/12)^IF('Flujo de caja inflado'!BW$3&lt;=12,0,'Flujo de caja inflado'!BW$3-12)</f>
        <v>#REF!</v>
      </c>
      <c r="BX42" s="291" t="e">
        <f>'Flujo de caja'!#REF!*(1+Dashboard!$C$22/12)^IF('Flujo de caja inflado'!BX$3&lt;=12,0,'Flujo de caja inflado'!BX$3-12)</f>
        <v>#REF!</v>
      </c>
      <c r="BY42" s="291" t="e">
        <f>'Flujo de caja'!#REF!*(1+Dashboard!$C$22/12)^IF('Flujo de caja inflado'!BY$3&lt;=12,0,'Flujo de caja inflado'!BY$3-12)</f>
        <v>#REF!</v>
      </c>
    </row>
    <row r="43" spans="1:77" x14ac:dyDescent="0.3">
      <c r="A43" s="193" t="s">
        <v>121</v>
      </c>
      <c r="B43" s="6" t="s">
        <v>22</v>
      </c>
      <c r="C43" s="72" t="e">
        <f t="shared" ref="C43:C53" si="15">SUM(D43:BY43)</f>
        <v>#REF!</v>
      </c>
      <c r="D43" s="291">
        <f>'Flujo de caja'!D54*(1+Dashboard!$C$22/12)^IF('Flujo de caja inflado'!D$3&lt;=12,0,'Flujo de caja inflado'!D$3-12)</f>
        <v>0</v>
      </c>
      <c r="E43" s="291">
        <f>'Flujo de caja'!E54*(1+Dashboard!$C$22/12)^IF('Flujo de caja inflado'!E$3&lt;=12,0,'Flujo de caja inflado'!E$3-12)</f>
        <v>0</v>
      </c>
      <c r="F43" s="291">
        <f>'Flujo de caja'!F54*(1+Dashboard!$C$22/12)^IF('Flujo de caja inflado'!F$3&lt;=12,0,'Flujo de caja inflado'!F$3-12)</f>
        <v>0</v>
      </c>
      <c r="G43" s="291">
        <f>'Flujo de caja'!G54*(1+Dashboard!$C$22/12)^IF('Flujo de caja inflado'!G$3&lt;=12,0,'Flujo de caja inflado'!G$3-12)</f>
        <v>0</v>
      </c>
      <c r="H43" s="291">
        <f>'Flujo de caja'!H54*(1+Dashboard!$C$22/12)^IF('Flujo de caja inflado'!H$3&lt;=12,0,'Flujo de caja inflado'!H$3-12)</f>
        <v>0</v>
      </c>
      <c r="I43" s="291">
        <f>'Flujo de caja'!I54*(1+Dashboard!$C$22/12)^IF('Flujo de caja inflado'!I$3&lt;=12,0,'Flujo de caja inflado'!I$3-12)</f>
        <v>0</v>
      </c>
      <c r="J43" s="291">
        <f>'Flujo de caja'!J54*(1+Dashboard!$C$22/12)^IF('Flujo de caja inflado'!J$3&lt;=12,0,'Flujo de caja inflado'!J$3-12)</f>
        <v>0</v>
      </c>
      <c r="K43" s="291">
        <f>'Flujo de caja'!K54*(1+Dashboard!$C$22/12)^IF('Flujo de caja inflado'!K$3&lt;=12,0,'Flujo de caja inflado'!K$3-12)</f>
        <v>0</v>
      </c>
      <c r="L43" s="291">
        <f>'Flujo de caja'!L54*(1+Dashboard!$C$22/12)^IF('Flujo de caja inflado'!L$3&lt;=12,0,'Flujo de caja inflado'!L$3-12)</f>
        <v>0</v>
      </c>
      <c r="M43" s="291">
        <f>'Flujo de caja'!M54*(1+Dashboard!$C$22/12)^IF('Flujo de caja inflado'!M$3&lt;=12,0,'Flujo de caja inflado'!M$3-12)</f>
        <v>0</v>
      </c>
      <c r="N43" s="291">
        <f>'Flujo de caja'!N54*(1+Dashboard!$C$22/12)^IF('Flujo de caja inflado'!N$3&lt;=12,0,'Flujo de caja inflado'!N$3-12)</f>
        <v>0</v>
      </c>
      <c r="O43" s="291">
        <f>'Flujo de caja'!O54*(1+Dashboard!$C$22/12)^IF('Flujo de caja inflado'!O$3&lt;=12,0,'Flujo de caja inflado'!O$3-12)</f>
        <v>0</v>
      </c>
      <c r="P43" s="291">
        <f>'Flujo de caja'!P54*(1+Dashboard!$C$22/12)^IF('Flujo de caja inflado'!P$3&lt;=12,0,'Flujo de caja inflado'!P$3-12)</f>
        <v>0</v>
      </c>
      <c r="Q43" s="291">
        <f>'Flujo de caja'!Q54*(1+Dashboard!$C$22/12)^IF('Flujo de caja inflado'!Q$3&lt;=12,0,'Flujo de caja inflado'!Q$3-12)</f>
        <v>0</v>
      </c>
      <c r="R43" s="291">
        <f>'Flujo de caja'!R54*(1+Dashboard!$C$22/12)^IF('Flujo de caja inflado'!R$3&lt;=12,0,'Flujo de caja inflado'!R$3-12)</f>
        <v>0</v>
      </c>
      <c r="S43" s="291">
        <f>'Flujo de caja'!S54*(1+Dashboard!$C$22/12)^IF('Flujo de caja inflado'!S$3&lt;=12,0,'Flujo de caja inflado'!S$3-12)</f>
        <v>0</v>
      </c>
      <c r="T43" s="291">
        <f>'Flujo de caja'!T54*(1+Dashboard!$C$22/12)^IF('Flujo de caja inflado'!T$3&lt;=12,0,'Flujo de caja inflado'!T$3-12)</f>
        <v>0</v>
      </c>
      <c r="U43" s="291">
        <f>'Flujo de caja'!U54*(1+Dashboard!$C$22/12)^IF('Flujo de caja inflado'!U$3&lt;=12,0,'Flujo de caja inflado'!U$3-12)</f>
        <v>0</v>
      </c>
      <c r="V43" s="291">
        <f>'Flujo de caja'!V54*(1+Dashboard!$C$22/12)^IF('Flujo de caja inflado'!V$3&lt;=12,0,'Flujo de caja inflado'!V$3-12)</f>
        <v>0</v>
      </c>
      <c r="W43" s="291">
        <f>'Flujo de caja'!W54*(1+Dashboard!$C$22/12)^IF('Flujo de caja inflado'!W$3&lt;=12,0,'Flujo de caja inflado'!W$3-12)</f>
        <v>0</v>
      </c>
      <c r="X43" s="291">
        <f>'Flujo de caja'!X54*(1+Dashboard!$C$22/12)^IF('Flujo de caja inflado'!X$3&lt;=12,0,'Flujo de caja inflado'!X$3-12)</f>
        <v>0</v>
      </c>
      <c r="Y43" s="291">
        <f>'Flujo de caja'!Y54*(1+Dashboard!$C$22/12)^IF('Flujo de caja inflado'!Y$3&lt;=12,0,'Flujo de caja inflado'!Y$3-12)</f>
        <v>0</v>
      </c>
      <c r="Z43" s="291">
        <f>'Flujo de caja'!Z54*(1+Dashboard!$C$22/12)^IF('Flujo de caja inflado'!Z$3&lt;=12,0,'Flujo de caja inflado'!Z$3-12)</f>
        <v>0</v>
      </c>
      <c r="AA43" s="291">
        <f>'Flujo de caja'!AA54*(1+Dashboard!$C$22/12)^IF('Flujo de caja inflado'!AA$3&lt;=12,0,'Flujo de caja inflado'!AA$3-12)</f>
        <v>0</v>
      </c>
      <c r="AB43" s="291">
        <f>'Flujo de caja'!AB54*(1+Dashboard!$C$22/12)^IF('Flujo de caja inflado'!AB$3&lt;=12,0,'Flujo de caja inflado'!AB$3-12)</f>
        <v>0</v>
      </c>
      <c r="AC43" s="291">
        <f>'Flujo de caja'!AC54*(1+Dashboard!$C$22/12)^IF('Flujo de caja inflado'!AC$3&lt;=12,0,'Flujo de caja inflado'!AC$3-12)</f>
        <v>0</v>
      </c>
      <c r="AD43" s="291">
        <f>'Flujo de caja'!AD54*(1+Dashboard!$C$22/12)^IF('Flujo de caja inflado'!AD$3&lt;=12,0,'Flujo de caja inflado'!AD$3-12)</f>
        <v>0</v>
      </c>
      <c r="AE43" s="291">
        <f>'Flujo de caja'!AE54*(1+Dashboard!$C$22/12)^IF('Flujo de caja inflado'!AE$3&lt;=12,0,'Flujo de caja inflado'!AE$3-12)</f>
        <v>0</v>
      </c>
      <c r="AF43" s="291">
        <f>'Flujo de caja'!AF54*(1+Dashboard!$C$22/12)^IF('Flujo de caja inflado'!AF$3&lt;=12,0,'Flujo de caja inflado'!AF$3-12)</f>
        <v>0</v>
      </c>
      <c r="AG43" s="291">
        <f>'Flujo de caja'!AG54*(1+Dashboard!$C$22/12)^IF('Flujo de caja inflado'!AG$3&lt;=12,0,'Flujo de caja inflado'!AG$3-12)</f>
        <v>0</v>
      </c>
      <c r="AH43" s="291">
        <f>'Flujo de caja'!AH54*(1+Dashboard!$C$22/12)^IF('Flujo de caja inflado'!AH$3&lt;=12,0,'Flujo de caja inflado'!AH$3-12)</f>
        <v>0</v>
      </c>
      <c r="AI43" s="291">
        <f>'Flujo de caja'!AI54*(1+Dashboard!$C$22/12)^IF('Flujo de caja inflado'!AI$3&lt;=12,0,'Flujo de caja inflado'!AI$3-12)</f>
        <v>0</v>
      </c>
      <c r="AJ43" s="291">
        <f>'Flujo de caja'!AJ54*(1+Dashboard!$C$22/12)^IF('Flujo de caja inflado'!AJ$3&lt;=12,0,'Flujo de caja inflado'!AJ$3-12)</f>
        <v>0</v>
      </c>
      <c r="AK43" s="291">
        <f>'Flujo de caja'!AK54*(1+Dashboard!$C$22/12)^IF('Flujo de caja inflado'!AK$3&lt;=12,0,'Flujo de caja inflado'!AK$3-12)</f>
        <v>0</v>
      </c>
      <c r="AL43" s="291">
        <f>'Flujo de caja'!AL54*(1+Dashboard!$C$22/12)^IF('Flujo de caja inflado'!AL$3&lt;=12,0,'Flujo de caja inflado'!AL$3-12)</f>
        <v>0</v>
      </c>
      <c r="AM43" s="291">
        <f>'Flujo de caja'!AM54*(1+Dashboard!$C$22/12)^IF('Flujo de caja inflado'!AM$3&lt;=12,0,'Flujo de caja inflado'!AM$3-12)</f>
        <v>0</v>
      </c>
      <c r="AN43" s="291">
        <f>'Flujo de caja'!AN54*(1+Dashboard!$C$22/12)^IF('Flujo de caja inflado'!AN$3&lt;=12,0,'Flujo de caja inflado'!AN$3-12)</f>
        <v>0</v>
      </c>
      <c r="AO43" s="291">
        <f>'Flujo de caja'!AO54*(1+Dashboard!$C$22/12)^IF('Flujo de caja inflado'!AO$3&lt;=12,0,'Flujo de caja inflado'!AO$3-12)</f>
        <v>0</v>
      </c>
      <c r="AP43" s="291">
        <f>'Flujo de caja'!AP54*(1+Dashboard!$C$22/12)^IF('Flujo de caja inflado'!AP$3&lt;=12,0,'Flujo de caja inflado'!AP$3-12)</f>
        <v>0</v>
      </c>
      <c r="AQ43" s="291">
        <f>'Flujo de caja'!AQ54*(1+Dashboard!$C$22/12)^IF('Flujo de caja inflado'!AQ$3&lt;=12,0,'Flujo de caja inflado'!AQ$3-12)</f>
        <v>0</v>
      </c>
      <c r="AR43" s="291">
        <f>'Flujo de caja'!AR54*(1+Dashboard!$C$22/12)^IF('Flujo de caja inflado'!AR$3&lt;=12,0,'Flujo de caja inflado'!AR$3-12)</f>
        <v>0</v>
      </c>
      <c r="AS43" s="291">
        <f>'Flujo de caja'!AS54*(1+Dashboard!$C$22/12)^IF('Flujo de caja inflado'!AS$3&lt;=12,0,'Flujo de caja inflado'!AS$3-12)</f>
        <v>0</v>
      </c>
      <c r="AT43" s="291">
        <f>'Flujo de caja'!AT54*(1+Dashboard!$C$22/12)^IF('Flujo de caja inflado'!AT$3&lt;=12,0,'Flujo de caja inflado'!AT$3-12)</f>
        <v>0</v>
      </c>
      <c r="AU43" s="291">
        <f>'Flujo de caja'!AU54*(1+Dashboard!$C$22/12)^IF('Flujo de caja inflado'!AU$3&lt;=12,0,'Flujo de caja inflado'!AU$3-12)</f>
        <v>0</v>
      </c>
      <c r="AV43" s="291">
        <f>'Flujo de caja'!AV54*(1+Dashboard!$C$22/12)^IF('Flujo de caja inflado'!AV$3&lt;=12,0,'Flujo de caja inflado'!AV$3-12)</f>
        <v>0</v>
      </c>
      <c r="AW43" s="291">
        <f>'Flujo de caja'!AW54*(1+Dashboard!$C$22/12)^IF('Flujo de caja inflado'!AW$3&lt;=12,0,'Flujo de caja inflado'!AW$3-12)</f>
        <v>0</v>
      </c>
      <c r="AX43" s="291">
        <f>'Flujo de caja'!AX54*(1+Dashboard!$C$22/12)^IF('Flujo de caja inflado'!AX$3&lt;=12,0,'Flujo de caja inflado'!AX$3-12)</f>
        <v>0</v>
      </c>
      <c r="AY43" s="291">
        <f>'Flujo de caja'!AY54*(1+Dashboard!$C$22/12)^IF('Flujo de caja inflado'!AY$3&lt;=12,0,'Flujo de caja inflado'!AY$3-12)</f>
        <v>0</v>
      </c>
      <c r="AZ43" s="291">
        <f>'Flujo de caja'!AZ54*(1+Dashboard!$C$22/12)^IF('Flujo de caja inflado'!AZ$3&lt;=12,0,'Flujo de caja inflado'!AZ$3-12)</f>
        <v>0</v>
      </c>
      <c r="BA43" s="291">
        <f>'Flujo de caja'!BA54*(1+Dashboard!$C$22/12)^IF('Flujo de caja inflado'!BA$3&lt;=12,0,'Flujo de caja inflado'!BA$3-12)</f>
        <v>0</v>
      </c>
      <c r="BB43" s="291">
        <f>'Flujo de caja'!BB54*(1+Dashboard!$C$22/12)^IF('Flujo de caja inflado'!BB$3&lt;=12,0,'Flujo de caja inflado'!BB$3-12)</f>
        <v>0</v>
      </c>
      <c r="BC43" s="291">
        <f>'Flujo de caja'!BC54*(1+Dashboard!$C$22/12)^IF('Flujo de caja inflado'!BC$3&lt;=12,0,'Flujo de caja inflado'!BC$3-12)</f>
        <v>0</v>
      </c>
      <c r="BD43" s="291">
        <f>'Flujo de caja'!BD54*(1+Dashboard!$C$22/12)^IF('Flujo de caja inflado'!BD$3&lt;=12,0,'Flujo de caja inflado'!BD$3-12)</f>
        <v>0</v>
      </c>
      <c r="BE43" s="291">
        <f>'Flujo de caja'!BE54*(1+Dashboard!$C$22/12)^IF('Flujo de caja inflado'!BE$3&lt;=12,0,'Flujo de caja inflado'!BE$3-12)</f>
        <v>0</v>
      </c>
      <c r="BF43" s="291">
        <f>'Flujo de caja'!BF54*(1+Dashboard!$C$22/12)^IF('Flujo de caja inflado'!BF$3&lt;=12,0,'Flujo de caja inflado'!BF$3-12)</f>
        <v>0</v>
      </c>
      <c r="BG43" s="291">
        <f>'Flujo de caja'!BG54*(1+Dashboard!$C$22/12)^IF('Flujo de caja inflado'!BG$3&lt;=12,0,'Flujo de caja inflado'!BG$3-12)</f>
        <v>0</v>
      </c>
      <c r="BH43" s="291">
        <f>'Flujo de caja'!BH54*(1+Dashboard!$C$22/12)^IF('Flujo de caja inflado'!BH$3&lt;=12,0,'Flujo de caja inflado'!BH$3-12)</f>
        <v>0</v>
      </c>
      <c r="BI43" s="291">
        <f>'Flujo de caja'!BI54*(1+Dashboard!$C$22/12)^IF('Flujo de caja inflado'!BI$3&lt;=12,0,'Flujo de caja inflado'!BI$3-12)</f>
        <v>0</v>
      </c>
      <c r="BJ43" s="291">
        <f>'Flujo de caja'!BJ54*(1+Dashboard!$C$22/12)^IF('Flujo de caja inflado'!BJ$3&lt;=12,0,'Flujo de caja inflado'!BJ$3-12)</f>
        <v>0</v>
      </c>
      <c r="BK43" s="291">
        <f>'Flujo de caja'!BK54*(1+Dashboard!$C$22/12)^IF('Flujo de caja inflado'!BK$3&lt;=12,0,'Flujo de caja inflado'!BK$3-12)</f>
        <v>0</v>
      </c>
      <c r="BL43" s="291">
        <f>'Flujo de caja'!BL54*(1+Dashboard!$C$22/12)^IF('Flujo de caja inflado'!BL$3&lt;=12,0,'Flujo de caja inflado'!BL$3-12)</f>
        <v>0</v>
      </c>
      <c r="BM43" s="291">
        <f>'Flujo de caja'!BM54*(1+Dashboard!$C$22/12)^IF('Flujo de caja inflado'!BM$3&lt;=12,0,'Flujo de caja inflado'!BM$3-12)</f>
        <v>0</v>
      </c>
      <c r="BN43" s="291">
        <f>'Flujo de caja'!BN54*(1+Dashboard!$C$22/12)^IF('Flujo de caja inflado'!BN$3&lt;=12,0,'Flujo de caja inflado'!BN$3-12)</f>
        <v>0</v>
      </c>
      <c r="BO43" s="291">
        <f>'Flujo de caja'!BO54*(1+Dashboard!$C$22/12)^IF('Flujo de caja inflado'!BO$3&lt;=12,0,'Flujo de caja inflado'!BO$3-12)</f>
        <v>0</v>
      </c>
      <c r="BP43" s="291">
        <f>'Flujo de caja'!BP54*(1+Dashboard!$C$22/12)^IF('Flujo de caja inflado'!BP$3&lt;=12,0,'Flujo de caja inflado'!BP$3-12)</f>
        <v>0</v>
      </c>
      <c r="BQ43" s="291">
        <f>'Flujo de caja'!BQ54*(1+Dashboard!$C$22/12)^IF('Flujo de caja inflado'!BQ$3&lt;=12,0,'Flujo de caja inflado'!BQ$3-12)</f>
        <v>0</v>
      </c>
      <c r="BR43" s="291">
        <f>'Flujo de caja'!BR54*(1+Dashboard!$C$22/12)^IF('Flujo de caja inflado'!BR$3&lt;=12,0,'Flujo de caja inflado'!BR$3-12)</f>
        <v>0</v>
      </c>
      <c r="BS43" s="291" t="e">
        <f>'Flujo de caja'!#REF!*(1+Dashboard!$C$22/12)^IF('Flujo de caja inflado'!BS$3&lt;=12,0,'Flujo de caja inflado'!BS$3-12)</f>
        <v>#REF!</v>
      </c>
      <c r="BT43" s="291" t="e">
        <f>'Flujo de caja'!#REF!*(1+Dashboard!$C$22/12)^IF('Flujo de caja inflado'!BT$3&lt;=12,0,'Flujo de caja inflado'!BT$3-12)</f>
        <v>#REF!</v>
      </c>
      <c r="BU43" s="291" t="e">
        <f>'Flujo de caja'!#REF!*(1+Dashboard!$C$22/12)^IF('Flujo de caja inflado'!BU$3&lt;=12,0,'Flujo de caja inflado'!BU$3-12)</f>
        <v>#REF!</v>
      </c>
      <c r="BV43" s="291" t="e">
        <f>'Flujo de caja'!#REF!*(1+Dashboard!$C$22/12)^IF('Flujo de caja inflado'!BV$3&lt;=12,0,'Flujo de caja inflado'!BV$3-12)</f>
        <v>#REF!</v>
      </c>
      <c r="BW43" s="291" t="e">
        <f>'Flujo de caja'!#REF!*(1+Dashboard!$C$22/12)^IF('Flujo de caja inflado'!BW$3&lt;=12,0,'Flujo de caja inflado'!BW$3-12)</f>
        <v>#REF!</v>
      </c>
      <c r="BX43" s="291" t="e">
        <f>'Flujo de caja'!#REF!*(1+Dashboard!$C$22/12)^IF('Flujo de caja inflado'!BX$3&lt;=12,0,'Flujo de caja inflado'!BX$3-12)</f>
        <v>#REF!</v>
      </c>
      <c r="BY43" s="291" t="e">
        <f>'Flujo de caja'!#REF!*(1+Dashboard!$C$22/12)^IF('Flujo de caja inflado'!BY$3&lt;=12,0,'Flujo de caja inflado'!BY$3-12)</f>
        <v>#REF!</v>
      </c>
    </row>
    <row r="44" spans="1:77" x14ac:dyDescent="0.3">
      <c r="A44" s="193" t="s">
        <v>89</v>
      </c>
      <c r="B44" s="6" t="s">
        <v>22</v>
      </c>
      <c r="C44" s="72" t="e">
        <f t="shared" si="15"/>
        <v>#REF!</v>
      </c>
      <c r="D44" s="291">
        <f>'Flujo de caja'!D55*(1+Dashboard!$C$22/12)^IF('Flujo de caja inflado'!D$3&lt;=12,0,'Flujo de caja inflado'!D$3-12)</f>
        <v>0</v>
      </c>
      <c r="E44" s="291">
        <f>'Flujo de caja'!E55*(1+Dashboard!$C$22/12)^IF('Flujo de caja inflado'!E$3&lt;=12,0,'Flujo de caja inflado'!E$3-12)</f>
        <v>0</v>
      </c>
      <c r="F44" s="291">
        <f>'Flujo de caja'!F55*(1+Dashboard!$C$22/12)^IF('Flujo de caja inflado'!F$3&lt;=12,0,'Flujo de caja inflado'!F$3-12)</f>
        <v>0</v>
      </c>
      <c r="G44" s="291">
        <f>'Flujo de caja'!G55*(1+Dashboard!$C$22/12)^IF('Flujo de caja inflado'!G$3&lt;=12,0,'Flujo de caja inflado'!G$3-12)</f>
        <v>8000</v>
      </c>
      <c r="H44" s="291">
        <f>'Flujo de caja'!H55*(1+Dashboard!$C$22/12)^IF('Flujo de caja inflado'!H$3&lt;=12,0,'Flujo de caja inflado'!H$3-12)</f>
        <v>0</v>
      </c>
      <c r="I44" s="291">
        <f>'Flujo de caja'!I55*(1+Dashboard!$C$22/12)^IF('Flujo de caja inflado'!I$3&lt;=12,0,'Flujo de caja inflado'!I$3-12)</f>
        <v>0</v>
      </c>
      <c r="J44" s="291">
        <f>'Flujo de caja'!J55*(1+Dashboard!$C$22/12)^IF('Flujo de caja inflado'!J$3&lt;=12,0,'Flujo de caja inflado'!J$3-12)</f>
        <v>0</v>
      </c>
      <c r="K44" s="291">
        <f>'Flujo de caja'!K55*(1+Dashboard!$C$22/12)^IF('Flujo de caja inflado'!K$3&lt;=12,0,'Flujo de caja inflado'!K$3-12)</f>
        <v>0</v>
      </c>
      <c r="L44" s="291">
        <f>'Flujo de caja'!L55*(1+Dashboard!$C$22/12)^IF('Flujo de caja inflado'!L$3&lt;=12,0,'Flujo de caja inflado'!L$3-12)</f>
        <v>0</v>
      </c>
      <c r="M44" s="291">
        <f>'Flujo de caja'!M55*(1+Dashboard!$C$22/12)^IF('Flujo de caja inflado'!M$3&lt;=12,0,'Flujo de caja inflado'!M$3-12)</f>
        <v>0</v>
      </c>
      <c r="N44" s="291">
        <f>'Flujo de caja'!N55*(1+Dashboard!$C$22/12)^IF('Flujo de caja inflado'!N$3&lt;=12,0,'Flujo de caja inflado'!N$3-12)</f>
        <v>0</v>
      </c>
      <c r="O44" s="291">
        <f>'Flujo de caja'!O55*(1+Dashboard!$C$22/12)^IF('Flujo de caja inflado'!O$3&lt;=12,0,'Flujo de caja inflado'!O$3-12)</f>
        <v>0</v>
      </c>
      <c r="P44" s="291">
        <f>'Flujo de caja'!P55*(1+Dashboard!$C$22/12)^IF('Flujo de caja inflado'!P$3&lt;=12,0,'Flujo de caja inflado'!P$3-12)</f>
        <v>0</v>
      </c>
      <c r="Q44" s="291">
        <f>'Flujo de caja'!Q55*(1+Dashboard!$C$22/12)^IF('Flujo de caja inflado'!Q$3&lt;=12,0,'Flujo de caja inflado'!Q$3-12)</f>
        <v>0</v>
      </c>
      <c r="R44" s="291">
        <f>'Flujo de caja'!R55*(1+Dashboard!$C$22/12)^IF('Flujo de caja inflado'!R$3&lt;=12,0,'Flujo de caja inflado'!R$3-12)</f>
        <v>0</v>
      </c>
      <c r="S44" s="291">
        <f>'Flujo de caja'!S55*(1+Dashboard!$C$22/12)^IF('Flujo de caja inflado'!S$3&lt;=12,0,'Flujo de caja inflado'!S$3-12)</f>
        <v>0</v>
      </c>
      <c r="T44" s="291">
        <f>'Flujo de caja'!T55*(1+Dashboard!$C$22/12)^IF('Flujo de caja inflado'!T$3&lt;=12,0,'Flujo de caja inflado'!T$3-12)</f>
        <v>0</v>
      </c>
      <c r="U44" s="291">
        <f>'Flujo de caja'!U55*(1+Dashboard!$C$22/12)^IF('Flujo de caja inflado'!U$3&lt;=12,0,'Flujo de caja inflado'!U$3-12)</f>
        <v>0</v>
      </c>
      <c r="V44" s="291">
        <f>'Flujo de caja'!V55*(1+Dashboard!$C$22/12)^IF('Flujo de caja inflado'!V$3&lt;=12,0,'Flujo de caja inflado'!V$3-12)</f>
        <v>0</v>
      </c>
      <c r="W44" s="291">
        <f>'Flujo de caja'!W55*(1+Dashboard!$C$22/12)^IF('Flujo de caja inflado'!W$3&lt;=12,0,'Flujo de caja inflado'!W$3-12)</f>
        <v>0</v>
      </c>
      <c r="X44" s="291">
        <f>'Flujo de caja'!X55*(1+Dashboard!$C$22/12)^IF('Flujo de caja inflado'!X$3&lt;=12,0,'Flujo de caja inflado'!X$3-12)</f>
        <v>0</v>
      </c>
      <c r="Y44" s="291">
        <f>'Flujo de caja'!Y55*(1+Dashboard!$C$22/12)^IF('Flujo de caja inflado'!Y$3&lt;=12,0,'Flujo de caja inflado'!Y$3-12)</f>
        <v>0</v>
      </c>
      <c r="Z44" s="291">
        <f>'Flujo de caja'!Z55*(1+Dashboard!$C$22/12)^IF('Flujo de caja inflado'!Z$3&lt;=12,0,'Flujo de caja inflado'!Z$3-12)</f>
        <v>0</v>
      </c>
      <c r="AA44" s="291">
        <f>'Flujo de caja'!AA55*(1+Dashboard!$C$22/12)^IF('Flujo de caja inflado'!AA$3&lt;=12,0,'Flujo de caja inflado'!AA$3-12)</f>
        <v>0</v>
      </c>
      <c r="AB44" s="291">
        <f>'Flujo de caja'!AB55*(1+Dashboard!$C$22/12)^IF('Flujo de caja inflado'!AB$3&lt;=12,0,'Flujo de caja inflado'!AB$3-12)</f>
        <v>0</v>
      </c>
      <c r="AC44" s="291">
        <f>'Flujo de caja'!AC55*(1+Dashboard!$C$22/12)^IF('Flujo de caja inflado'!AC$3&lt;=12,0,'Flujo de caja inflado'!AC$3-12)</f>
        <v>0</v>
      </c>
      <c r="AD44" s="291">
        <f>'Flujo de caja'!AD55*(1+Dashboard!$C$22/12)^IF('Flujo de caja inflado'!AD$3&lt;=12,0,'Flujo de caja inflado'!AD$3-12)</f>
        <v>0</v>
      </c>
      <c r="AE44" s="291">
        <f>'Flujo de caja'!AE55*(1+Dashboard!$C$22/12)^IF('Flujo de caja inflado'!AE$3&lt;=12,0,'Flujo de caja inflado'!AE$3-12)</f>
        <v>0</v>
      </c>
      <c r="AF44" s="291">
        <f>'Flujo de caja'!AF55*(1+Dashboard!$C$22/12)^IF('Flujo de caja inflado'!AF$3&lt;=12,0,'Flujo de caja inflado'!AF$3-12)</f>
        <v>0</v>
      </c>
      <c r="AG44" s="291">
        <f>'Flujo de caja'!AG55*(1+Dashboard!$C$22/12)^IF('Flujo de caja inflado'!AG$3&lt;=12,0,'Flujo de caja inflado'!AG$3-12)</f>
        <v>0</v>
      </c>
      <c r="AH44" s="291">
        <f>'Flujo de caja'!AH55*(1+Dashboard!$C$22/12)^IF('Flujo de caja inflado'!AH$3&lt;=12,0,'Flujo de caja inflado'!AH$3-12)</f>
        <v>0</v>
      </c>
      <c r="AI44" s="291">
        <f>'Flujo de caja'!AI55*(1+Dashboard!$C$22/12)^IF('Flujo de caja inflado'!AI$3&lt;=12,0,'Flujo de caja inflado'!AI$3-12)</f>
        <v>0</v>
      </c>
      <c r="AJ44" s="291">
        <f>'Flujo de caja'!AJ55*(1+Dashboard!$C$22/12)^IF('Flujo de caja inflado'!AJ$3&lt;=12,0,'Flujo de caja inflado'!AJ$3-12)</f>
        <v>0</v>
      </c>
      <c r="AK44" s="291">
        <f>'Flujo de caja'!AK55*(1+Dashboard!$C$22/12)^IF('Flujo de caja inflado'!AK$3&lt;=12,0,'Flujo de caja inflado'!AK$3-12)</f>
        <v>0</v>
      </c>
      <c r="AL44" s="291">
        <f>'Flujo de caja'!AL55*(1+Dashboard!$C$22/12)^IF('Flujo de caja inflado'!AL$3&lt;=12,0,'Flujo de caja inflado'!AL$3-12)</f>
        <v>0</v>
      </c>
      <c r="AM44" s="291">
        <f>'Flujo de caja'!AM55*(1+Dashboard!$C$22/12)^IF('Flujo de caja inflado'!AM$3&lt;=12,0,'Flujo de caja inflado'!AM$3-12)</f>
        <v>0</v>
      </c>
      <c r="AN44" s="291">
        <f>'Flujo de caja'!AN55*(1+Dashboard!$C$22/12)^IF('Flujo de caja inflado'!AN$3&lt;=12,0,'Flujo de caja inflado'!AN$3-12)</f>
        <v>0</v>
      </c>
      <c r="AO44" s="291">
        <f>'Flujo de caja'!AO55*(1+Dashboard!$C$22/12)^IF('Flujo de caja inflado'!AO$3&lt;=12,0,'Flujo de caja inflado'!AO$3-12)</f>
        <v>0</v>
      </c>
      <c r="AP44" s="291">
        <f>'Flujo de caja'!AP55*(1+Dashboard!$C$22/12)^IF('Flujo de caja inflado'!AP$3&lt;=12,0,'Flujo de caja inflado'!AP$3-12)</f>
        <v>0</v>
      </c>
      <c r="AQ44" s="291">
        <f>'Flujo de caja'!AQ55*(1+Dashboard!$C$22/12)^IF('Flujo de caja inflado'!AQ$3&lt;=12,0,'Flujo de caja inflado'!AQ$3-12)</f>
        <v>0</v>
      </c>
      <c r="AR44" s="291">
        <f>'Flujo de caja'!AR55*(1+Dashboard!$C$22/12)^IF('Flujo de caja inflado'!AR$3&lt;=12,0,'Flujo de caja inflado'!AR$3-12)</f>
        <v>0</v>
      </c>
      <c r="AS44" s="291">
        <f>'Flujo de caja'!AS55*(1+Dashboard!$C$22/12)^IF('Flujo de caja inflado'!AS$3&lt;=12,0,'Flujo de caja inflado'!AS$3-12)</f>
        <v>0</v>
      </c>
      <c r="AT44" s="291">
        <f>'Flujo de caja'!AT55*(1+Dashboard!$C$22/12)^IF('Flujo de caja inflado'!AT$3&lt;=12,0,'Flujo de caja inflado'!AT$3-12)</f>
        <v>0</v>
      </c>
      <c r="AU44" s="291">
        <f>'Flujo de caja'!AU55*(1+Dashboard!$C$22/12)^IF('Flujo de caja inflado'!AU$3&lt;=12,0,'Flujo de caja inflado'!AU$3-12)</f>
        <v>0</v>
      </c>
      <c r="AV44" s="291">
        <f>'Flujo de caja'!AV55*(1+Dashboard!$C$22/12)^IF('Flujo de caja inflado'!AV$3&lt;=12,0,'Flujo de caja inflado'!AV$3-12)</f>
        <v>0</v>
      </c>
      <c r="AW44" s="291">
        <f>'Flujo de caja'!AW55*(1+Dashboard!$C$22/12)^IF('Flujo de caja inflado'!AW$3&lt;=12,0,'Flujo de caja inflado'!AW$3-12)</f>
        <v>0</v>
      </c>
      <c r="AX44" s="291">
        <f>'Flujo de caja'!AX55*(1+Dashboard!$C$22/12)^IF('Flujo de caja inflado'!AX$3&lt;=12,0,'Flujo de caja inflado'!AX$3-12)</f>
        <v>0</v>
      </c>
      <c r="AY44" s="291">
        <f>'Flujo de caja'!AY55*(1+Dashboard!$C$22/12)^IF('Flujo de caja inflado'!AY$3&lt;=12,0,'Flujo de caja inflado'!AY$3-12)</f>
        <v>0</v>
      </c>
      <c r="AZ44" s="291">
        <f>'Flujo de caja'!AZ55*(1+Dashboard!$C$22/12)^IF('Flujo de caja inflado'!AZ$3&lt;=12,0,'Flujo de caja inflado'!AZ$3-12)</f>
        <v>0</v>
      </c>
      <c r="BA44" s="291">
        <f>'Flujo de caja'!BA55*(1+Dashboard!$C$22/12)^IF('Flujo de caja inflado'!BA$3&lt;=12,0,'Flujo de caja inflado'!BA$3-12)</f>
        <v>0</v>
      </c>
      <c r="BB44" s="291">
        <f>'Flujo de caja'!BB55*(1+Dashboard!$C$22/12)^IF('Flujo de caja inflado'!BB$3&lt;=12,0,'Flujo de caja inflado'!BB$3-12)</f>
        <v>0</v>
      </c>
      <c r="BC44" s="291">
        <f>'Flujo de caja'!BC55*(1+Dashboard!$C$22/12)^IF('Flujo de caja inflado'!BC$3&lt;=12,0,'Flujo de caja inflado'!BC$3-12)</f>
        <v>0</v>
      </c>
      <c r="BD44" s="291">
        <f>'Flujo de caja'!BD55*(1+Dashboard!$C$22/12)^IF('Flujo de caja inflado'!BD$3&lt;=12,0,'Flujo de caja inflado'!BD$3-12)</f>
        <v>0</v>
      </c>
      <c r="BE44" s="291">
        <f>'Flujo de caja'!BE55*(1+Dashboard!$C$22/12)^IF('Flujo de caja inflado'!BE$3&lt;=12,0,'Flujo de caja inflado'!BE$3-12)</f>
        <v>0</v>
      </c>
      <c r="BF44" s="291">
        <f>'Flujo de caja'!BF55*(1+Dashboard!$C$22/12)^IF('Flujo de caja inflado'!BF$3&lt;=12,0,'Flujo de caja inflado'!BF$3-12)</f>
        <v>0</v>
      </c>
      <c r="BG44" s="291">
        <f>'Flujo de caja'!BG55*(1+Dashboard!$C$22/12)^IF('Flujo de caja inflado'!BG$3&lt;=12,0,'Flujo de caja inflado'!BG$3-12)</f>
        <v>0</v>
      </c>
      <c r="BH44" s="291">
        <f>'Flujo de caja'!BH55*(1+Dashboard!$C$22/12)^IF('Flujo de caja inflado'!BH$3&lt;=12,0,'Flujo de caja inflado'!BH$3-12)</f>
        <v>0</v>
      </c>
      <c r="BI44" s="291">
        <f>'Flujo de caja'!BI55*(1+Dashboard!$C$22/12)^IF('Flujo de caja inflado'!BI$3&lt;=12,0,'Flujo de caja inflado'!BI$3-12)</f>
        <v>0</v>
      </c>
      <c r="BJ44" s="291">
        <f>'Flujo de caja'!BJ55*(1+Dashboard!$C$22/12)^IF('Flujo de caja inflado'!BJ$3&lt;=12,0,'Flujo de caja inflado'!BJ$3-12)</f>
        <v>0</v>
      </c>
      <c r="BK44" s="291">
        <f>'Flujo de caja'!BK55*(1+Dashboard!$C$22/12)^IF('Flujo de caja inflado'!BK$3&lt;=12,0,'Flujo de caja inflado'!BK$3-12)</f>
        <v>0</v>
      </c>
      <c r="BL44" s="291">
        <f>'Flujo de caja'!BL55*(1+Dashboard!$C$22/12)^IF('Flujo de caja inflado'!BL$3&lt;=12,0,'Flujo de caja inflado'!BL$3-12)</f>
        <v>0</v>
      </c>
      <c r="BM44" s="291">
        <f>'Flujo de caja'!BM55*(1+Dashboard!$C$22/12)^IF('Flujo de caja inflado'!BM$3&lt;=12,0,'Flujo de caja inflado'!BM$3-12)</f>
        <v>0</v>
      </c>
      <c r="BN44" s="291">
        <f>'Flujo de caja'!BN55*(1+Dashboard!$C$22/12)^IF('Flujo de caja inflado'!BN$3&lt;=12,0,'Flujo de caja inflado'!BN$3-12)</f>
        <v>0</v>
      </c>
      <c r="BO44" s="291">
        <f>'Flujo de caja'!BO55*(1+Dashboard!$C$22/12)^IF('Flujo de caja inflado'!BO$3&lt;=12,0,'Flujo de caja inflado'!BO$3-12)</f>
        <v>0</v>
      </c>
      <c r="BP44" s="291">
        <f>'Flujo de caja'!BP55*(1+Dashboard!$C$22/12)^IF('Flujo de caja inflado'!BP$3&lt;=12,0,'Flujo de caja inflado'!BP$3-12)</f>
        <v>0</v>
      </c>
      <c r="BQ44" s="291">
        <f>'Flujo de caja'!BQ55*(1+Dashboard!$C$22/12)^IF('Flujo de caja inflado'!BQ$3&lt;=12,0,'Flujo de caja inflado'!BQ$3-12)</f>
        <v>0</v>
      </c>
      <c r="BR44" s="291">
        <f>'Flujo de caja'!BR55*(1+Dashboard!$C$22/12)^IF('Flujo de caja inflado'!BR$3&lt;=12,0,'Flujo de caja inflado'!BR$3-12)</f>
        <v>0</v>
      </c>
      <c r="BS44" s="291" t="e">
        <f>'Flujo de caja'!#REF!*(1+Dashboard!$C$22/12)^IF('Flujo de caja inflado'!BS$3&lt;=12,0,'Flujo de caja inflado'!BS$3-12)</f>
        <v>#REF!</v>
      </c>
      <c r="BT44" s="291" t="e">
        <f>'Flujo de caja'!#REF!*(1+Dashboard!$C$22/12)^IF('Flujo de caja inflado'!BT$3&lt;=12,0,'Flujo de caja inflado'!BT$3-12)</f>
        <v>#REF!</v>
      </c>
      <c r="BU44" s="291" t="e">
        <f>'Flujo de caja'!#REF!*(1+Dashboard!$C$22/12)^IF('Flujo de caja inflado'!BU$3&lt;=12,0,'Flujo de caja inflado'!BU$3-12)</f>
        <v>#REF!</v>
      </c>
      <c r="BV44" s="291" t="e">
        <f>'Flujo de caja'!#REF!*(1+Dashboard!$C$22/12)^IF('Flujo de caja inflado'!BV$3&lt;=12,0,'Flujo de caja inflado'!BV$3-12)</f>
        <v>#REF!</v>
      </c>
      <c r="BW44" s="291" t="e">
        <f>'Flujo de caja'!#REF!*(1+Dashboard!$C$22/12)^IF('Flujo de caja inflado'!BW$3&lt;=12,0,'Flujo de caja inflado'!BW$3-12)</f>
        <v>#REF!</v>
      </c>
      <c r="BX44" s="291" t="e">
        <f>'Flujo de caja'!#REF!*(1+Dashboard!$C$22/12)^IF('Flujo de caja inflado'!BX$3&lt;=12,0,'Flujo de caja inflado'!BX$3-12)</f>
        <v>#REF!</v>
      </c>
      <c r="BY44" s="291" t="e">
        <f>'Flujo de caja'!#REF!*(1+Dashboard!$C$22/12)^IF('Flujo de caja inflado'!BY$3&lt;=12,0,'Flujo de caja inflado'!BY$3-12)</f>
        <v>#REF!</v>
      </c>
    </row>
    <row r="45" spans="1:77" x14ac:dyDescent="0.3">
      <c r="A45" s="193" t="s">
        <v>90</v>
      </c>
      <c r="B45" s="6" t="s">
        <v>22</v>
      </c>
      <c r="C45" s="72" t="e">
        <f t="shared" si="15"/>
        <v>#REF!</v>
      </c>
      <c r="D45" s="291">
        <f>'Flujo de caja'!D57*(1+Dashboard!$C$22/12)^IF('Flujo de caja inflado'!D$3&lt;=12,0,'Flujo de caja inflado'!D$3-12)</f>
        <v>0</v>
      </c>
      <c r="E45" s="291">
        <f>'Flujo de caja'!E57*(1+Dashboard!$C$22/12)^IF('Flujo de caja inflado'!E$3&lt;=12,0,'Flujo de caja inflado'!E$3-12)</f>
        <v>0</v>
      </c>
      <c r="F45" s="291">
        <f>'Flujo de caja'!F57*(1+Dashboard!$C$22/12)^IF('Flujo de caja inflado'!F$3&lt;=12,0,'Flujo de caja inflado'!F$3-12)</f>
        <v>0</v>
      </c>
      <c r="G45" s="291">
        <f>'Flujo de caja'!G57*(1+Dashboard!$C$22/12)^IF('Flujo de caja inflado'!G$3&lt;=12,0,'Flujo de caja inflado'!G$3-12)</f>
        <v>1886.1850095624704</v>
      </c>
      <c r="H45" s="291">
        <f>'Flujo de caja'!H57*(1+Dashboard!$C$22/12)^IF('Flujo de caja inflado'!H$3&lt;=12,0,'Flujo de caja inflado'!H$3-12)</f>
        <v>0</v>
      </c>
      <c r="I45" s="291">
        <f>'Flujo de caja'!I57*(1+Dashboard!$C$22/12)^IF('Flujo de caja inflado'!I$3&lt;=12,0,'Flujo de caja inflado'!I$3-12)</f>
        <v>0</v>
      </c>
      <c r="J45" s="291">
        <f>'Flujo de caja'!J57*(1+Dashboard!$C$22/12)^IF('Flujo de caja inflado'!J$3&lt;=12,0,'Flujo de caja inflado'!J$3-12)</f>
        <v>0</v>
      </c>
      <c r="K45" s="291">
        <f>'Flujo de caja'!K57*(1+Dashboard!$C$22/12)^IF('Flujo de caja inflado'!K$3&lt;=12,0,'Flujo de caja inflado'!K$3-12)</f>
        <v>0</v>
      </c>
      <c r="L45" s="291">
        <f>'Flujo de caja'!L57*(1+Dashboard!$C$22/12)^IF('Flujo de caja inflado'!L$3&lt;=12,0,'Flujo de caja inflado'!L$3-12)</f>
        <v>0</v>
      </c>
      <c r="M45" s="291">
        <f>'Flujo de caja'!M57*(1+Dashboard!$C$22/12)^IF('Flujo de caja inflado'!M$3&lt;=12,0,'Flujo de caja inflado'!M$3-12)</f>
        <v>0</v>
      </c>
      <c r="N45" s="291">
        <f>'Flujo de caja'!N57*(1+Dashboard!$C$22/12)^IF('Flujo de caja inflado'!N$3&lt;=12,0,'Flujo de caja inflado'!N$3-12)</f>
        <v>0</v>
      </c>
      <c r="O45" s="291">
        <f>'Flujo de caja'!O57*(1+Dashboard!$C$22/12)^IF('Flujo de caja inflado'!O$3&lt;=12,0,'Flujo de caja inflado'!O$3-12)</f>
        <v>0</v>
      </c>
      <c r="P45" s="291">
        <f>'Flujo de caja'!P57*(1+Dashboard!$C$22/12)^IF('Flujo de caja inflado'!P$3&lt;=12,0,'Flujo de caja inflado'!P$3-12)</f>
        <v>0</v>
      </c>
      <c r="Q45" s="291">
        <f>'Flujo de caja'!Q57*(1+Dashboard!$C$22/12)^IF('Flujo de caja inflado'!Q$3&lt;=12,0,'Flujo de caja inflado'!Q$3-12)</f>
        <v>0</v>
      </c>
      <c r="R45" s="291">
        <f>'Flujo de caja'!R57*(1+Dashboard!$C$22/12)^IF('Flujo de caja inflado'!R$3&lt;=12,0,'Flujo de caja inflado'!R$3-12)</f>
        <v>0</v>
      </c>
      <c r="S45" s="291">
        <f>'Flujo de caja'!S57*(1+Dashboard!$C$22/12)^IF('Flujo de caja inflado'!S$3&lt;=12,0,'Flujo de caja inflado'!S$3-12)</f>
        <v>0</v>
      </c>
      <c r="T45" s="291">
        <f>'Flujo de caja'!T57*(1+Dashboard!$C$22/12)^IF('Flujo de caja inflado'!T$3&lt;=12,0,'Flujo de caja inflado'!T$3-12)</f>
        <v>0</v>
      </c>
      <c r="U45" s="291">
        <f>'Flujo de caja'!U57*(1+Dashboard!$C$22/12)^IF('Flujo de caja inflado'!U$3&lt;=12,0,'Flujo de caja inflado'!U$3-12)</f>
        <v>0</v>
      </c>
      <c r="V45" s="291">
        <f>'Flujo de caja'!V57*(1+Dashboard!$C$22/12)^IF('Flujo de caja inflado'!V$3&lt;=12,0,'Flujo de caja inflado'!V$3-12)</f>
        <v>0</v>
      </c>
      <c r="W45" s="291">
        <f>'Flujo de caja'!W57*(1+Dashboard!$C$22/12)^IF('Flujo de caja inflado'!W$3&lt;=12,0,'Flujo de caja inflado'!W$3-12)</f>
        <v>0</v>
      </c>
      <c r="X45" s="291">
        <f>'Flujo de caja'!X57*(1+Dashboard!$C$22/12)^IF('Flujo de caja inflado'!X$3&lt;=12,0,'Flujo de caja inflado'!X$3-12)</f>
        <v>0</v>
      </c>
      <c r="Y45" s="291">
        <f>'Flujo de caja'!Y57*(1+Dashboard!$C$22/12)^IF('Flujo de caja inflado'!Y$3&lt;=12,0,'Flujo de caja inflado'!Y$3-12)</f>
        <v>0</v>
      </c>
      <c r="Z45" s="291">
        <f>'Flujo de caja'!Z57*(1+Dashboard!$C$22/12)^IF('Flujo de caja inflado'!Z$3&lt;=12,0,'Flujo de caja inflado'!Z$3-12)</f>
        <v>0</v>
      </c>
      <c r="AA45" s="291">
        <f>'Flujo de caja'!AA57*(1+Dashboard!$C$22/12)^IF('Flujo de caja inflado'!AA$3&lt;=12,0,'Flujo de caja inflado'!AA$3-12)</f>
        <v>0</v>
      </c>
      <c r="AB45" s="291">
        <f>'Flujo de caja'!AB57*(1+Dashboard!$C$22/12)^IF('Flujo de caja inflado'!AB$3&lt;=12,0,'Flujo de caja inflado'!AB$3-12)</f>
        <v>0</v>
      </c>
      <c r="AC45" s="291">
        <f>'Flujo de caja'!AC57*(1+Dashboard!$C$22/12)^IF('Flujo de caja inflado'!AC$3&lt;=12,0,'Flujo de caja inflado'!AC$3-12)</f>
        <v>0</v>
      </c>
      <c r="AD45" s="291">
        <f>'Flujo de caja'!AD57*(1+Dashboard!$C$22/12)^IF('Flujo de caja inflado'!AD$3&lt;=12,0,'Flujo de caja inflado'!AD$3-12)</f>
        <v>0</v>
      </c>
      <c r="AE45" s="291">
        <f>'Flujo de caja'!AE57*(1+Dashboard!$C$22/12)^IF('Flujo de caja inflado'!AE$3&lt;=12,0,'Flujo de caja inflado'!AE$3-12)</f>
        <v>0</v>
      </c>
      <c r="AF45" s="291">
        <f>'Flujo de caja'!AF57*(1+Dashboard!$C$22/12)^IF('Flujo de caja inflado'!AF$3&lt;=12,0,'Flujo de caja inflado'!AF$3-12)</f>
        <v>0</v>
      </c>
      <c r="AG45" s="291">
        <f>'Flujo de caja'!AG57*(1+Dashboard!$C$22/12)^IF('Flujo de caja inflado'!AG$3&lt;=12,0,'Flujo de caja inflado'!AG$3-12)</f>
        <v>0</v>
      </c>
      <c r="AH45" s="291">
        <f>'Flujo de caja'!AH57*(1+Dashboard!$C$22/12)^IF('Flujo de caja inflado'!AH$3&lt;=12,0,'Flujo de caja inflado'!AH$3-12)</f>
        <v>0</v>
      </c>
      <c r="AI45" s="291">
        <f>'Flujo de caja'!AI57*(1+Dashboard!$C$22/12)^IF('Flujo de caja inflado'!AI$3&lt;=12,0,'Flujo de caja inflado'!AI$3-12)</f>
        <v>0</v>
      </c>
      <c r="AJ45" s="291">
        <f>'Flujo de caja'!AJ57*(1+Dashboard!$C$22/12)^IF('Flujo de caja inflado'!AJ$3&lt;=12,0,'Flujo de caja inflado'!AJ$3-12)</f>
        <v>0</v>
      </c>
      <c r="AK45" s="291">
        <f>'Flujo de caja'!AK57*(1+Dashboard!$C$22/12)^IF('Flujo de caja inflado'!AK$3&lt;=12,0,'Flujo de caja inflado'!AK$3-12)</f>
        <v>0</v>
      </c>
      <c r="AL45" s="291">
        <f>'Flujo de caja'!AL57*(1+Dashboard!$C$22/12)^IF('Flujo de caja inflado'!AL$3&lt;=12,0,'Flujo de caja inflado'!AL$3-12)</f>
        <v>0</v>
      </c>
      <c r="AM45" s="291">
        <f>'Flujo de caja'!AM57*(1+Dashboard!$C$22/12)^IF('Flujo de caja inflado'!AM$3&lt;=12,0,'Flujo de caja inflado'!AM$3-12)</f>
        <v>0</v>
      </c>
      <c r="AN45" s="291">
        <f>'Flujo de caja'!AN57*(1+Dashboard!$C$22/12)^IF('Flujo de caja inflado'!AN$3&lt;=12,0,'Flujo de caja inflado'!AN$3-12)</f>
        <v>0</v>
      </c>
      <c r="AO45" s="291">
        <f>'Flujo de caja'!AO57*(1+Dashboard!$C$22/12)^IF('Flujo de caja inflado'!AO$3&lt;=12,0,'Flujo de caja inflado'!AO$3-12)</f>
        <v>0</v>
      </c>
      <c r="AP45" s="291">
        <f>'Flujo de caja'!AP57*(1+Dashboard!$C$22/12)^IF('Flujo de caja inflado'!AP$3&lt;=12,0,'Flujo de caja inflado'!AP$3-12)</f>
        <v>0</v>
      </c>
      <c r="AQ45" s="291">
        <f>'Flujo de caja'!AQ57*(1+Dashboard!$C$22/12)^IF('Flujo de caja inflado'!AQ$3&lt;=12,0,'Flujo de caja inflado'!AQ$3-12)</f>
        <v>0</v>
      </c>
      <c r="AR45" s="291">
        <f>'Flujo de caja'!AR57*(1+Dashboard!$C$22/12)^IF('Flujo de caja inflado'!AR$3&lt;=12,0,'Flujo de caja inflado'!AR$3-12)</f>
        <v>0</v>
      </c>
      <c r="AS45" s="291">
        <f>'Flujo de caja'!AS57*(1+Dashboard!$C$22/12)^IF('Flujo de caja inflado'!AS$3&lt;=12,0,'Flujo de caja inflado'!AS$3-12)</f>
        <v>0</v>
      </c>
      <c r="AT45" s="291">
        <f>'Flujo de caja'!AT57*(1+Dashboard!$C$22/12)^IF('Flujo de caja inflado'!AT$3&lt;=12,0,'Flujo de caja inflado'!AT$3-12)</f>
        <v>0</v>
      </c>
      <c r="AU45" s="291">
        <f>'Flujo de caja'!AU57*(1+Dashboard!$C$22/12)^IF('Flujo de caja inflado'!AU$3&lt;=12,0,'Flujo de caja inflado'!AU$3-12)</f>
        <v>0</v>
      </c>
      <c r="AV45" s="291">
        <f>'Flujo de caja'!AV57*(1+Dashboard!$C$22/12)^IF('Flujo de caja inflado'!AV$3&lt;=12,0,'Flujo de caja inflado'!AV$3-12)</f>
        <v>0</v>
      </c>
      <c r="AW45" s="291">
        <f>'Flujo de caja'!AW57*(1+Dashboard!$C$22/12)^IF('Flujo de caja inflado'!AW$3&lt;=12,0,'Flujo de caja inflado'!AW$3-12)</f>
        <v>0</v>
      </c>
      <c r="AX45" s="291">
        <f>'Flujo de caja'!AX57*(1+Dashboard!$C$22/12)^IF('Flujo de caja inflado'!AX$3&lt;=12,0,'Flujo de caja inflado'!AX$3-12)</f>
        <v>0</v>
      </c>
      <c r="AY45" s="291">
        <f>'Flujo de caja'!AY57*(1+Dashboard!$C$22/12)^IF('Flujo de caja inflado'!AY$3&lt;=12,0,'Flujo de caja inflado'!AY$3-12)</f>
        <v>0</v>
      </c>
      <c r="AZ45" s="291">
        <f>'Flujo de caja'!AZ57*(1+Dashboard!$C$22/12)^IF('Flujo de caja inflado'!AZ$3&lt;=12,0,'Flujo de caja inflado'!AZ$3-12)</f>
        <v>0</v>
      </c>
      <c r="BA45" s="291">
        <f>'Flujo de caja'!BA57*(1+Dashboard!$C$22/12)^IF('Flujo de caja inflado'!BA$3&lt;=12,0,'Flujo de caja inflado'!BA$3-12)</f>
        <v>0</v>
      </c>
      <c r="BB45" s="291">
        <f>'Flujo de caja'!BB57*(1+Dashboard!$C$22/12)^IF('Flujo de caja inflado'!BB$3&lt;=12,0,'Flujo de caja inflado'!BB$3-12)</f>
        <v>0</v>
      </c>
      <c r="BC45" s="291">
        <f>'Flujo de caja'!BC57*(1+Dashboard!$C$22/12)^IF('Flujo de caja inflado'!BC$3&lt;=12,0,'Flujo de caja inflado'!BC$3-12)</f>
        <v>0</v>
      </c>
      <c r="BD45" s="291">
        <f>'Flujo de caja'!BD57*(1+Dashboard!$C$22/12)^IF('Flujo de caja inflado'!BD$3&lt;=12,0,'Flujo de caja inflado'!BD$3-12)</f>
        <v>0</v>
      </c>
      <c r="BE45" s="291">
        <f>'Flujo de caja'!BE57*(1+Dashboard!$C$22/12)^IF('Flujo de caja inflado'!BE$3&lt;=12,0,'Flujo de caja inflado'!BE$3-12)</f>
        <v>0</v>
      </c>
      <c r="BF45" s="291">
        <f>'Flujo de caja'!BF57*(1+Dashboard!$C$22/12)^IF('Flujo de caja inflado'!BF$3&lt;=12,0,'Flujo de caja inflado'!BF$3-12)</f>
        <v>0</v>
      </c>
      <c r="BG45" s="291">
        <f>'Flujo de caja'!BG57*(1+Dashboard!$C$22/12)^IF('Flujo de caja inflado'!BG$3&lt;=12,0,'Flujo de caja inflado'!BG$3-12)</f>
        <v>0</v>
      </c>
      <c r="BH45" s="291">
        <f>'Flujo de caja'!BH57*(1+Dashboard!$C$22/12)^IF('Flujo de caja inflado'!BH$3&lt;=12,0,'Flujo de caja inflado'!BH$3-12)</f>
        <v>0</v>
      </c>
      <c r="BI45" s="291">
        <f>'Flujo de caja'!BI57*(1+Dashboard!$C$22/12)^IF('Flujo de caja inflado'!BI$3&lt;=12,0,'Flujo de caja inflado'!BI$3-12)</f>
        <v>0</v>
      </c>
      <c r="BJ45" s="291">
        <f>'Flujo de caja'!BJ57*(1+Dashboard!$C$22/12)^IF('Flujo de caja inflado'!BJ$3&lt;=12,0,'Flujo de caja inflado'!BJ$3-12)</f>
        <v>0</v>
      </c>
      <c r="BK45" s="291">
        <f>'Flujo de caja'!BK57*(1+Dashboard!$C$22/12)^IF('Flujo de caja inflado'!BK$3&lt;=12,0,'Flujo de caja inflado'!BK$3-12)</f>
        <v>0</v>
      </c>
      <c r="BL45" s="291">
        <f>'Flujo de caja'!BL57*(1+Dashboard!$C$22/12)^IF('Flujo de caja inflado'!BL$3&lt;=12,0,'Flujo de caja inflado'!BL$3-12)</f>
        <v>0</v>
      </c>
      <c r="BM45" s="291">
        <f>'Flujo de caja'!BM57*(1+Dashboard!$C$22/12)^IF('Flujo de caja inflado'!BM$3&lt;=12,0,'Flujo de caja inflado'!BM$3-12)</f>
        <v>0</v>
      </c>
      <c r="BN45" s="291">
        <f>'Flujo de caja'!BN57*(1+Dashboard!$C$22/12)^IF('Flujo de caja inflado'!BN$3&lt;=12,0,'Flujo de caja inflado'!BN$3-12)</f>
        <v>0</v>
      </c>
      <c r="BO45" s="291">
        <f>'Flujo de caja'!BO57*(1+Dashboard!$C$22/12)^IF('Flujo de caja inflado'!BO$3&lt;=12,0,'Flujo de caja inflado'!BO$3-12)</f>
        <v>0</v>
      </c>
      <c r="BP45" s="291">
        <f>'Flujo de caja'!BP57*(1+Dashboard!$C$22/12)^IF('Flujo de caja inflado'!BP$3&lt;=12,0,'Flujo de caja inflado'!BP$3-12)</f>
        <v>0</v>
      </c>
      <c r="BQ45" s="291">
        <f>'Flujo de caja'!BQ57*(1+Dashboard!$C$22/12)^IF('Flujo de caja inflado'!BQ$3&lt;=12,0,'Flujo de caja inflado'!BQ$3-12)</f>
        <v>0</v>
      </c>
      <c r="BR45" s="291">
        <f>'Flujo de caja'!BR57*(1+Dashboard!$C$22/12)^IF('Flujo de caja inflado'!BR$3&lt;=12,0,'Flujo de caja inflado'!BR$3-12)</f>
        <v>0</v>
      </c>
      <c r="BS45" s="291" t="e">
        <f>'Flujo de caja'!#REF!*(1+Dashboard!$C$22/12)^IF('Flujo de caja inflado'!BS$3&lt;=12,0,'Flujo de caja inflado'!BS$3-12)</f>
        <v>#REF!</v>
      </c>
      <c r="BT45" s="291" t="e">
        <f>'Flujo de caja'!#REF!*(1+Dashboard!$C$22/12)^IF('Flujo de caja inflado'!BT$3&lt;=12,0,'Flujo de caja inflado'!BT$3-12)</f>
        <v>#REF!</v>
      </c>
      <c r="BU45" s="291" t="e">
        <f>'Flujo de caja'!#REF!*(1+Dashboard!$C$22/12)^IF('Flujo de caja inflado'!BU$3&lt;=12,0,'Flujo de caja inflado'!BU$3-12)</f>
        <v>#REF!</v>
      </c>
      <c r="BV45" s="291" t="e">
        <f>'Flujo de caja'!#REF!*(1+Dashboard!$C$22/12)^IF('Flujo de caja inflado'!BV$3&lt;=12,0,'Flujo de caja inflado'!BV$3-12)</f>
        <v>#REF!</v>
      </c>
      <c r="BW45" s="291" t="e">
        <f>'Flujo de caja'!#REF!*(1+Dashboard!$C$22/12)^IF('Flujo de caja inflado'!BW$3&lt;=12,0,'Flujo de caja inflado'!BW$3-12)</f>
        <v>#REF!</v>
      </c>
      <c r="BX45" s="291" t="e">
        <f>'Flujo de caja'!#REF!*(1+Dashboard!$C$22/12)^IF('Flujo de caja inflado'!BX$3&lt;=12,0,'Flujo de caja inflado'!BX$3-12)</f>
        <v>#REF!</v>
      </c>
      <c r="BY45" s="291" t="e">
        <f>'Flujo de caja'!#REF!*(1+Dashboard!$C$22/12)^IF('Flujo de caja inflado'!BY$3&lt;=12,0,'Flujo de caja inflado'!BY$3-12)</f>
        <v>#REF!</v>
      </c>
    </row>
    <row r="46" spans="1:77" x14ac:dyDescent="0.3">
      <c r="A46" s="193" t="s">
        <v>91</v>
      </c>
      <c r="B46" s="6" t="s">
        <v>22</v>
      </c>
      <c r="C46" s="72" t="e">
        <f t="shared" si="15"/>
        <v>#REF!</v>
      </c>
      <c r="D46" s="291">
        <f>'Flujo de caja'!D58*(1+Dashboard!$C$22/12)^IF('Flujo de caja inflado'!D$3&lt;=12,0,'Flujo de caja inflado'!D$3-12)</f>
        <v>0</v>
      </c>
      <c r="E46" s="291">
        <f>'Flujo de caja'!E58*(1+Dashboard!$C$22/12)^IF('Flujo de caja inflado'!E$3&lt;=12,0,'Flujo de caja inflado'!E$3-12)</f>
        <v>0</v>
      </c>
      <c r="F46" s="291">
        <f>'Flujo de caja'!F58*(1+Dashboard!$C$22/12)^IF('Flujo de caja inflado'!F$3&lt;=12,0,'Flujo de caja inflado'!F$3-12)</f>
        <v>0</v>
      </c>
      <c r="G46" s="291">
        <f>'Flujo de caja'!G58*(1+Dashboard!$C$22/12)^IF('Flujo de caja inflado'!G$3&lt;=12,0,'Flujo de caja inflado'!G$3-12)</f>
        <v>15000</v>
      </c>
      <c r="H46" s="291">
        <f>'Flujo de caja'!H58*(1+Dashboard!$C$22/12)^IF('Flujo de caja inflado'!H$3&lt;=12,0,'Flujo de caja inflado'!H$3-12)</f>
        <v>0</v>
      </c>
      <c r="I46" s="291">
        <f>'Flujo de caja'!I58*(1+Dashboard!$C$22/12)^IF('Flujo de caja inflado'!I$3&lt;=12,0,'Flujo de caja inflado'!I$3-12)</f>
        <v>0</v>
      </c>
      <c r="J46" s="291">
        <f>'Flujo de caja'!J58*(1+Dashboard!$C$22/12)^IF('Flujo de caja inflado'!J$3&lt;=12,0,'Flujo de caja inflado'!J$3-12)</f>
        <v>0</v>
      </c>
      <c r="K46" s="291">
        <f>'Flujo de caja'!K58*(1+Dashboard!$C$22/12)^IF('Flujo de caja inflado'!K$3&lt;=12,0,'Flujo de caja inflado'!K$3-12)</f>
        <v>0</v>
      </c>
      <c r="L46" s="291">
        <f>'Flujo de caja'!L58*(1+Dashboard!$C$22/12)^IF('Flujo de caja inflado'!L$3&lt;=12,0,'Flujo de caja inflado'!L$3-12)</f>
        <v>0</v>
      </c>
      <c r="M46" s="291">
        <f>'Flujo de caja'!M58*(1+Dashboard!$C$22/12)^IF('Flujo de caja inflado'!M$3&lt;=12,0,'Flujo de caja inflado'!M$3-12)</f>
        <v>0</v>
      </c>
      <c r="N46" s="291">
        <f>'Flujo de caja'!N58*(1+Dashboard!$C$22/12)^IF('Flujo de caja inflado'!N$3&lt;=12,0,'Flujo de caja inflado'!N$3-12)</f>
        <v>0</v>
      </c>
      <c r="O46" s="291">
        <f>'Flujo de caja'!O58*(1+Dashboard!$C$22/12)^IF('Flujo de caja inflado'!O$3&lt;=12,0,'Flujo de caja inflado'!O$3-12)</f>
        <v>0</v>
      </c>
      <c r="P46" s="291">
        <f>'Flujo de caja'!P58*(1+Dashboard!$C$22/12)^IF('Flujo de caja inflado'!P$3&lt;=12,0,'Flujo de caja inflado'!P$3-12)</f>
        <v>0</v>
      </c>
      <c r="Q46" s="291">
        <f>'Flujo de caja'!Q58*(1+Dashboard!$C$22/12)^IF('Flujo de caja inflado'!Q$3&lt;=12,0,'Flujo de caja inflado'!Q$3-12)</f>
        <v>0</v>
      </c>
      <c r="R46" s="291">
        <f>'Flujo de caja'!R58*(1+Dashboard!$C$22/12)^IF('Flujo de caja inflado'!R$3&lt;=12,0,'Flujo de caja inflado'!R$3-12)</f>
        <v>0</v>
      </c>
      <c r="S46" s="291">
        <f>'Flujo de caja'!S58*(1+Dashboard!$C$22/12)^IF('Flujo de caja inflado'!S$3&lt;=12,0,'Flujo de caja inflado'!S$3-12)</f>
        <v>0</v>
      </c>
      <c r="T46" s="291">
        <f>'Flujo de caja'!T58*(1+Dashboard!$C$22/12)^IF('Flujo de caja inflado'!T$3&lt;=12,0,'Flujo de caja inflado'!T$3-12)</f>
        <v>0</v>
      </c>
      <c r="U46" s="291">
        <f>'Flujo de caja'!U58*(1+Dashboard!$C$22/12)^IF('Flujo de caja inflado'!U$3&lt;=12,0,'Flujo de caja inflado'!U$3-12)</f>
        <v>0</v>
      </c>
      <c r="V46" s="291">
        <f>'Flujo de caja'!V58*(1+Dashboard!$C$22/12)^IF('Flujo de caja inflado'!V$3&lt;=12,0,'Flujo de caja inflado'!V$3-12)</f>
        <v>0</v>
      </c>
      <c r="W46" s="291">
        <f>'Flujo de caja'!W58*(1+Dashboard!$C$22/12)^IF('Flujo de caja inflado'!W$3&lt;=12,0,'Flujo de caja inflado'!W$3-12)</f>
        <v>0</v>
      </c>
      <c r="X46" s="291">
        <f>'Flujo de caja'!X58*(1+Dashboard!$C$22/12)^IF('Flujo de caja inflado'!X$3&lt;=12,0,'Flujo de caja inflado'!X$3-12)</f>
        <v>0</v>
      </c>
      <c r="Y46" s="291">
        <f>'Flujo de caja'!Y58*(1+Dashboard!$C$22/12)^IF('Flujo de caja inflado'!Y$3&lt;=12,0,'Flujo de caja inflado'!Y$3-12)</f>
        <v>0</v>
      </c>
      <c r="Z46" s="291">
        <f>'Flujo de caja'!Z58*(1+Dashboard!$C$22/12)^IF('Flujo de caja inflado'!Z$3&lt;=12,0,'Flujo de caja inflado'!Z$3-12)</f>
        <v>0</v>
      </c>
      <c r="AA46" s="291">
        <f>'Flujo de caja'!AA58*(1+Dashboard!$C$22/12)^IF('Flujo de caja inflado'!AA$3&lt;=12,0,'Flujo de caja inflado'!AA$3-12)</f>
        <v>0</v>
      </c>
      <c r="AB46" s="291">
        <f>'Flujo de caja'!AB58*(1+Dashboard!$C$22/12)^IF('Flujo de caja inflado'!AB$3&lt;=12,0,'Flujo de caja inflado'!AB$3-12)</f>
        <v>0</v>
      </c>
      <c r="AC46" s="291">
        <f>'Flujo de caja'!AC58*(1+Dashboard!$C$22/12)^IF('Flujo de caja inflado'!AC$3&lt;=12,0,'Flujo de caja inflado'!AC$3-12)</f>
        <v>0</v>
      </c>
      <c r="AD46" s="291">
        <f>'Flujo de caja'!AD58*(1+Dashboard!$C$22/12)^IF('Flujo de caja inflado'!AD$3&lt;=12,0,'Flujo de caja inflado'!AD$3-12)</f>
        <v>0</v>
      </c>
      <c r="AE46" s="291">
        <f>'Flujo de caja'!AE58*(1+Dashboard!$C$22/12)^IF('Flujo de caja inflado'!AE$3&lt;=12,0,'Flujo de caja inflado'!AE$3-12)</f>
        <v>0</v>
      </c>
      <c r="AF46" s="291">
        <f>'Flujo de caja'!AF58*(1+Dashboard!$C$22/12)^IF('Flujo de caja inflado'!AF$3&lt;=12,0,'Flujo de caja inflado'!AF$3-12)</f>
        <v>0</v>
      </c>
      <c r="AG46" s="291">
        <f>'Flujo de caja'!AG58*(1+Dashboard!$C$22/12)^IF('Flujo de caja inflado'!AG$3&lt;=12,0,'Flujo de caja inflado'!AG$3-12)</f>
        <v>0</v>
      </c>
      <c r="AH46" s="291">
        <f>'Flujo de caja'!AH58*(1+Dashboard!$C$22/12)^IF('Flujo de caja inflado'!AH$3&lt;=12,0,'Flujo de caja inflado'!AH$3-12)</f>
        <v>0</v>
      </c>
      <c r="AI46" s="291">
        <f>'Flujo de caja'!AI58*(1+Dashboard!$C$22/12)^IF('Flujo de caja inflado'!AI$3&lt;=12,0,'Flujo de caja inflado'!AI$3-12)</f>
        <v>0</v>
      </c>
      <c r="AJ46" s="291">
        <f>'Flujo de caja'!AJ58*(1+Dashboard!$C$22/12)^IF('Flujo de caja inflado'!AJ$3&lt;=12,0,'Flujo de caja inflado'!AJ$3-12)</f>
        <v>0</v>
      </c>
      <c r="AK46" s="291">
        <f>'Flujo de caja'!AK58*(1+Dashboard!$C$22/12)^IF('Flujo de caja inflado'!AK$3&lt;=12,0,'Flujo de caja inflado'!AK$3-12)</f>
        <v>0</v>
      </c>
      <c r="AL46" s="291">
        <f>'Flujo de caja'!AL58*(1+Dashboard!$C$22/12)^IF('Flujo de caja inflado'!AL$3&lt;=12,0,'Flujo de caja inflado'!AL$3-12)</f>
        <v>0</v>
      </c>
      <c r="AM46" s="291">
        <f>'Flujo de caja'!AM58*(1+Dashboard!$C$22/12)^IF('Flujo de caja inflado'!AM$3&lt;=12,0,'Flujo de caja inflado'!AM$3-12)</f>
        <v>0</v>
      </c>
      <c r="AN46" s="291">
        <f>'Flujo de caja'!AN58*(1+Dashboard!$C$22/12)^IF('Flujo de caja inflado'!AN$3&lt;=12,0,'Flujo de caja inflado'!AN$3-12)</f>
        <v>0</v>
      </c>
      <c r="AO46" s="291">
        <f>'Flujo de caja'!AO58*(1+Dashboard!$C$22/12)^IF('Flujo de caja inflado'!AO$3&lt;=12,0,'Flujo de caja inflado'!AO$3-12)</f>
        <v>0</v>
      </c>
      <c r="AP46" s="291">
        <f>'Flujo de caja'!AP58*(1+Dashboard!$C$22/12)^IF('Flujo de caja inflado'!AP$3&lt;=12,0,'Flujo de caja inflado'!AP$3-12)</f>
        <v>0</v>
      </c>
      <c r="AQ46" s="291">
        <f>'Flujo de caja'!AQ58*(1+Dashboard!$C$22/12)^IF('Flujo de caja inflado'!AQ$3&lt;=12,0,'Flujo de caja inflado'!AQ$3-12)</f>
        <v>0</v>
      </c>
      <c r="AR46" s="291">
        <f>'Flujo de caja'!AR58*(1+Dashboard!$C$22/12)^IF('Flujo de caja inflado'!AR$3&lt;=12,0,'Flujo de caja inflado'!AR$3-12)</f>
        <v>0</v>
      </c>
      <c r="AS46" s="291">
        <f>'Flujo de caja'!AS58*(1+Dashboard!$C$22/12)^IF('Flujo de caja inflado'!AS$3&lt;=12,0,'Flujo de caja inflado'!AS$3-12)</f>
        <v>0</v>
      </c>
      <c r="AT46" s="291">
        <f>'Flujo de caja'!AT58*(1+Dashboard!$C$22/12)^IF('Flujo de caja inflado'!AT$3&lt;=12,0,'Flujo de caja inflado'!AT$3-12)</f>
        <v>0</v>
      </c>
      <c r="AU46" s="291">
        <f>'Flujo de caja'!AU58*(1+Dashboard!$C$22/12)^IF('Flujo de caja inflado'!AU$3&lt;=12,0,'Flujo de caja inflado'!AU$3-12)</f>
        <v>0</v>
      </c>
      <c r="AV46" s="291">
        <f>'Flujo de caja'!AV58*(1+Dashboard!$C$22/12)^IF('Flujo de caja inflado'!AV$3&lt;=12,0,'Flujo de caja inflado'!AV$3-12)</f>
        <v>0</v>
      </c>
      <c r="AW46" s="291">
        <f>'Flujo de caja'!AW58*(1+Dashboard!$C$22/12)^IF('Flujo de caja inflado'!AW$3&lt;=12,0,'Flujo de caja inflado'!AW$3-12)</f>
        <v>0</v>
      </c>
      <c r="AX46" s="291">
        <f>'Flujo de caja'!AX58*(1+Dashboard!$C$22/12)^IF('Flujo de caja inflado'!AX$3&lt;=12,0,'Flujo de caja inflado'!AX$3-12)</f>
        <v>0</v>
      </c>
      <c r="AY46" s="291">
        <f>'Flujo de caja'!AY58*(1+Dashboard!$C$22/12)^IF('Flujo de caja inflado'!AY$3&lt;=12,0,'Flujo de caja inflado'!AY$3-12)</f>
        <v>0</v>
      </c>
      <c r="AZ46" s="291">
        <f>'Flujo de caja'!AZ58*(1+Dashboard!$C$22/12)^IF('Flujo de caja inflado'!AZ$3&lt;=12,0,'Flujo de caja inflado'!AZ$3-12)</f>
        <v>0</v>
      </c>
      <c r="BA46" s="291">
        <f>'Flujo de caja'!BA58*(1+Dashboard!$C$22/12)^IF('Flujo de caja inflado'!BA$3&lt;=12,0,'Flujo de caja inflado'!BA$3-12)</f>
        <v>0</v>
      </c>
      <c r="BB46" s="291">
        <f>'Flujo de caja'!BB58*(1+Dashboard!$C$22/12)^IF('Flujo de caja inflado'!BB$3&lt;=12,0,'Flujo de caja inflado'!BB$3-12)</f>
        <v>0</v>
      </c>
      <c r="BC46" s="291">
        <f>'Flujo de caja'!BC58*(1+Dashboard!$C$22/12)^IF('Flujo de caja inflado'!BC$3&lt;=12,0,'Flujo de caja inflado'!BC$3-12)</f>
        <v>0</v>
      </c>
      <c r="BD46" s="291">
        <f>'Flujo de caja'!BD58*(1+Dashboard!$C$22/12)^IF('Flujo de caja inflado'!BD$3&lt;=12,0,'Flujo de caja inflado'!BD$3-12)</f>
        <v>0</v>
      </c>
      <c r="BE46" s="291">
        <f>'Flujo de caja'!BE58*(1+Dashboard!$C$22/12)^IF('Flujo de caja inflado'!BE$3&lt;=12,0,'Flujo de caja inflado'!BE$3-12)</f>
        <v>0</v>
      </c>
      <c r="BF46" s="291">
        <f>'Flujo de caja'!BF58*(1+Dashboard!$C$22/12)^IF('Flujo de caja inflado'!BF$3&lt;=12,0,'Flujo de caja inflado'!BF$3-12)</f>
        <v>0</v>
      </c>
      <c r="BG46" s="291">
        <f>'Flujo de caja'!BG58*(1+Dashboard!$C$22/12)^IF('Flujo de caja inflado'!BG$3&lt;=12,0,'Flujo de caja inflado'!BG$3-12)</f>
        <v>0</v>
      </c>
      <c r="BH46" s="291">
        <f>'Flujo de caja'!BH58*(1+Dashboard!$C$22/12)^IF('Flujo de caja inflado'!BH$3&lt;=12,0,'Flujo de caja inflado'!BH$3-12)</f>
        <v>0</v>
      </c>
      <c r="BI46" s="291">
        <f>'Flujo de caja'!BI58*(1+Dashboard!$C$22/12)^IF('Flujo de caja inflado'!BI$3&lt;=12,0,'Flujo de caja inflado'!BI$3-12)</f>
        <v>0</v>
      </c>
      <c r="BJ46" s="291">
        <f>'Flujo de caja'!BJ58*(1+Dashboard!$C$22/12)^IF('Flujo de caja inflado'!BJ$3&lt;=12,0,'Flujo de caja inflado'!BJ$3-12)</f>
        <v>0</v>
      </c>
      <c r="BK46" s="291">
        <f>'Flujo de caja'!BK58*(1+Dashboard!$C$22/12)^IF('Flujo de caja inflado'!BK$3&lt;=12,0,'Flujo de caja inflado'!BK$3-12)</f>
        <v>0</v>
      </c>
      <c r="BL46" s="291">
        <f>'Flujo de caja'!BL58*(1+Dashboard!$C$22/12)^IF('Flujo de caja inflado'!BL$3&lt;=12,0,'Flujo de caja inflado'!BL$3-12)</f>
        <v>0</v>
      </c>
      <c r="BM46" s="291">
        <f>'Flujo de caja'!BM58*(1+Dashboard!$C$22/12)^IF('Flujo de caja inflado'!BM$3&lt;=12,0,'Flujo de caja inflado'!BM$3-12)</f>
        <v>0</v>
      </c>
      <c r="BN46" s="291">
        <f>'Flujo de caja'!BN58*(1+Dashboard!$C$22/12)^IF('Flujo de caja inflado'!BN$3&lt;=12,0,'Flujo de caja inflado'!BN$3-12)</f>
        <v>0</v>
      </c>
      <c r="BO46" s="291">
        <f>'Flujo de caja'!BO58*(1+Dashboard!$C$22/12)^IF('Flujo de caja inflado'!BO$3&lt;=12,0,'Flujo de caja inflado'!BO$3-12)</f>
        <v>0</v>
      </c>
      <c r="BP46" s="291">
        <f>'Flujo de caja'!BP58*(1+Dashboard!$C$22/12)^IF('Flujo de caja inflado'!BP$3&lt;=12,0,'Flujo de caja inflado'!BP$3-12)</f>
        <v>0</v>
      </c>
      <c r="BQ46" s="291">
        <f>'Flujo de caja'!BQ58*(1+Dashboard!$C$22/12)^IF('Flujo de caja inflado'!BQ$3&lt;=12,0,'Flujo de caja inflado'!BQ$3-12)</f>
        <v>0</v>
      </c>
      <c r="BR46" s="291">
        <f>'Flujo de caja'!BR58*(1+Dashboard!$C$22/12)^IF('Flujo de caja inflado'!BR$3&lt;=12,0,'Flujo de caja inflado'!BR$3-12)</f>
        <v>0</v>
      </c>
      <c r="BS46" s="291" t="e">
        <f>'Flujo de caja'!#REF!*(1+Dashboard!$C$22/12)^IF('Flujo de caja inflado'!BS$3&lt;=12,0,'Flujo de caja inflado'!BS$3-12)</f>
        <v>#REF!</v>
      </c>
      <c r="BT46" s="291" t="e">
        <f>'Flujo de caja'!#REF!*(1+Dashboard!$C$22/12)^IF('Flujo de caja inflado'!BT$3&lt;=12,0,'Flujo de caja inflado'!BT$3-12)</f>
        <v>#REF!</v>
      </c>
      <c r="BU46" s="291" t="e">
        <f>'Flujo de caja'!#REF!*(1+Dashboard!$C$22/12)^IF('Flujo de caja inflado'!BU$3&lt;=12,0,'Flujo de caja inflado'!BU$3-12)</f>
        <v>#REF!</v>
      </c>
      <c r="BV46" s="291" t="e">
        <f>'Flujo de caja'!#REF!*(1+Dashboard!$C$22/12)^IF('Flujo de caja inflado'!BV$3&lt;=12,0,'Flujo de caja inflado'!BV$3-12)</f>
        <v>#REF!</v>
      </c>
      <c r="BW46" s="291" t="e">
        <f>'Flujo de caja'!#REF!*(1+Dashboard!$C$22/12)^IF('Flujo de caja inflado'!BW$3&lt;=12,0,'Flujo de caja inflado'!BW$3-12)</f>
        <v>#REF!</v>
      </c>
      <c r="BX46" s="291" t="e">
        <f>'Flujo de caja'!#REF!*(1+Dashboard!$C$22/12)^IF('Flujo de caja inflado'!BX$3&lt;=12,0,'Flujo de caja inflado'!BX$3-12)</f>
        <v>#REF!</v>
      </c>
      <c r="BY46" s="291" t="e">
        <f>'Flujo de caja'!#REF!*(1+Dashboard!$C$22/12)^IF('Flujo de caja inflado'!BY$3&lt;=12,0,'Flujo de caja inflado'!BY$3-12)</f>
        <v>#REF!</v>
      </c>
    </row>
    <row r="47" spans="1:77" x14ac:dyDescent="0.3">
      <c r="A47" s="193" t="s">
        <v>178</v>
      </c>
      <c r="B47" s="6" t="s">
        <v>22</v>
      </c>
      <c r="C47" s="72" t="e">
        <f t="shared" si="15"/>
        <v>#REF!</v>
      </c>
      <c r="D47" s="291">
        <f>'Flujo de caja'!D59*(1+Dashboard!$C$22/12)^IF('Flujo de caja inflado'!D$3&lt;=12,0,'Flujo de caja inflado'!D$3-12)</f>
        <v>0</v>
      </c>
      <c r="E47" s="291">
        <f>'Flujo de caja'!E59*(1+Dashboard!$C$22/12)^IF('Flujo de caja inflado'!E$3&lt;=12,0,'Flujo de caja inflado'!E$3-12)</f>
        <v>0</v>
      </c>
      <c r="F47" s="291">
        <f>'Flujo de caja'!F59*(1+Dashboard!$C$22/12)^IF('Flujo de caja inflado'!F$3&lt;=12,0,'Flujo de caja inflado'!F$3-12)</f>
        <v>0</v>
      </c>
      <c r="G47" s="291">
        <f>'Flujo de caja'!G59*(1+Dashboard!$C$22/12)^IF('Flujo de caja inflado'!G$3&lt;=12,0,'Flujo de caja inflado'!G$3-12)</f>
        <v>0</v>
      </c>
      <c r="H47" s="291">
        <f>'Flujo de caja'!H59*(1+Dashboard!$C$22/12)^IF('Flujo de caja inflado'!H$3&lt;=12,0,'Flujo de caja inflado'!H$3-12)</f>
        <v>0</v>
      </c>
      <c r="I47" s="291">
        <f>'Flujo de caja'!I59*(1+Dashboard!$C$22/12)^IF('Flujo de caja inflado'!I$3&lt;=12,0,'Flujo de caja inflado'!I$3-12)</f>
        <v>1273.9295392953929</v>
      </c>
      <c r="J47" s="291">
        <f>'Flujo de caja'!J59*(1+Dashboard!$C$22/12)^IF('Flujo de caja inflado'!J$3&lt;=12,0,'Flujo de caja inflado'!J$3-12)</f>
        <v>1273.9295392953929</v>
      </c>
      <c r="K47" s="291">
        <f>'Flujo de caja'!K59*(1+Dashboard!$C$22/12)^IF('Flujo de caja inflado'!K$3&lt;=12,0,'Flujo de caja inflado'!K$3-12)</f>
        <v>1273.9295392953929</v>
      </c>
      <c r="L47" s="291">
        <f>'Flujo de caja'!L59*(1+Dashboard!$C$22/12)^IF('Flujo de caja inflado'!L$3&lt;=12,0,'Flujo de caja inflado'!L$3-12)</f>
        <v>1273.9295392953929</v>
      </c>
      <c r="M47" s="291">
        <f>'Flujo de caja'!M59*(1+Dashboard!$C$22/12)^IF('Flujo de caja inflado'!M$3&lt;=12,0,'Flujo de caja inflado'!M$3-12)</f>
        <v>1273.9295392953929</v>
      </c>
      <c r="N47" s="291">
        <f>'Flujo de caja'!N59*(1+Dashboard!$C$22/12)^IF('Flujo de caja inflado'!N$3&lt;=12,0,'Flujo de caja inflado'!N$3-12)</f>
        <v>1273.9295392953929</v>
      </c>
      <c r="O47" s="291">
        <f>'Flujo de caja'!O59*(1+Dashboard!$C$22/12)^IF('Flujo de caja inflado'!O$3&lt;=12,0,'Flujo de caja inflado'!O$3-12)</f>
        <v>1273.9295392953929</v>
      </c>
      <c r="P47" s="291">
        <f>'Flujo de caja'!P59*(1+Dashboard!$C$22/12)^IF('Flujo de caja inflado'!P$3&lt;=12,0,'Flujo de caja inflado'!P$3-12)</f>
        <v>1277.1143631436314</v>
      </c>
      <c r="Q47" s="291">
        <f>'Flujo de caja'!Q59*(1+Dashboard!$C$22/12)^IF('Flujo de caja inflado'!Q$3&lt;=12,0,'Flujo de caja inflado'!Q$3-12)</f>
        <v>1280.3071490514903</v>
      </c>
      <c r="R47" s="291">
        <f>'Flujo de caja'!R59*(1+Dashboard!$C$22/12)^IF('Flujo de caja inflado'!R$3&lt;=12,0,'Flujo de caja inflado'!R$3-12)</f>
        <v>1283.5079169241189</v>
      </c>
      <c r="S47" s="291">
        <f>'Flujo de caja'!S59*(1+Dashboard!$C$22/12)^IF('Flujo de caja inflado'!S$3&lt;=12,0,'Flujo de caja inflado'!S$3-12)</f>
        <v>1286.7166867164292</v>
      </c>
      <c r="T47" s="291">
        <f>'Flujo de caja'!T59*(1+Dashboard!$C$22/12)^IF('Flujo de caja inflado'!T$3&lt;=12,0,'Flujo de caja inflado'!T$3-12)</f>
        <v>1289.9334784332204</v>
      </c>
      <c r="U47" s="291">
        <f>'Flujo de caja'!U59*(1+Dashboard!$C$22/12)^IF('Flujo de caja inflado'!U$3&lt;=12,0,'Flujo de caja inflado'!U$3-12)</f>
        <v>1293.1583121293031</v>
      </c>
      <c r="V47" s="291">
        <f>'Flujo de caja'!V59*(1+Dashboard!$C$22/12)^IF('Flujo de caja inflado'!V$3&lt;=12,0,'Flujo de caja inflado'!V$3-12)</f>
        <v>1296.3912079096262</v>
      </c>
      <c r="W47" s="291">
        <f>'Flujo de caja'!W59*(1+Dashboard!$C$22/12)^IF('Flujo de caja inflado'!W$3&lt;=12,0,'Flujo de caja inflado'!W$3-12)</f>
        <v>1299.6321859294005</v>
      </c>
      <c r="X47" s="291">
        <f>'Flujo de caja'!X59*(1+Dashboard!$C$22/12)^IF('Flujo de caja inflado'!X$3&lt;=12,0,'Flujo de caja inflado'!X$3-12)</f>
        <v>1302.881266394224</v>
      </c>
      <c r="Y47" s="291">
        <f>'Flujo de caja'!Y59*(1+Dashboard!$C$22/12)^IF('Flujo de caja inflado'!Y$3&lt;=12,0,'Flujo de caja inflado'!Y$3-12)</f>
        <v>1306.1384695602094</v>
      </c>
      <c r="Z47" s="291">
        <f>'Flujo de caja'!Z59*(1+Dashboard!$C$22/12)^IF('Flujo de caja inflado'!Z$3&lt;=12,0,'Flujo de caja inflado'!Z$3-12)</f>
        <v>1309.4038157341097</v>
      </c>
      <c r="AA47" s="291">
        <f>'Flujo de caja'!AA59*(1+Dashboard!$C$22/12)^IF('Flujo de caja inflado'!AA$3&lt;=12,0,'Flujo de caja inflado'!AA$3-12)</f>
        <v>1312.6773252734451</v>
      </c>
      <c r="AB47" s="291">
        <f>'Flujo de caja'!AB59*(1+Dashboard!$C$22/12)^IF('Flujo de caja inflado'!AB$3&lt;=12,0,'Flujo de caja inflado'!AB$3-12)</f>
        <v>1315.9590185866289</v>
      </c>
      <c r="AC47" s="291">
        <f>'Flujo de caja'!AC59*(1+Dashboard!$C$22/12)^IF('Flujo de caja inflado'!AC$3&lt;=12,0,'Flujo de caja inflado'!AC$3-12)</f>
        <v>1319.248916133095</v>
      </c>
      <c r="AD47" s="291">
        <f>'Flujo de caja'!AD59*(1+Dashboard!$C$22/12)^IF('Flujo de caja inflado'!AD$3&lt;=12,0,'Flujo de caja inflado'!AD$3-12)</f>
        <v>1322.5470384234277</v>
      </c>
      <c r="AE47" s="291">
        <f>'Flujo de caja'!AE59*(1+Dashboard!$C$22/12)^IF('Flujo de caja inflado'!AE$3&lt;=12,0,'Flujo de caja inflado'!AE$3-12)</f>
        <v>1325.8534060194863</v>
      </c>
      <c r="AF47" s="291">
        <f>'Flujo de caja'!AF59*(1+Dashboard!$C$22/12)^IF('Flujo de caja inflado'!AF$3&lt;=12,0,'Flujo de caja inflado'!AF$3-12)</f>
        <v>1329.168039534535</v>
      </c>
      <c r="AG47" s="291">
        <f>'Flujo de caja'!AG59*(1+Dashboard!$C$22/12)^IF('Flujo de caja inflado'!AG$3&lt;=12,0,'Flujo de caja inflado'!AG$3-12)</f>
        <v>1332.4909596333714</v>
      </c>
      <c r="AH47" s="291">
        <f>'Flujo de caja'!AH59*(1+Dashboard!$C$22/12)^IF('Flujo de caja inflado'!AH$3&lt;=12,0,'Flujo de caja inflado'!AH$3-12)</f>
        <v>1335.8221870324546</v>
      </c>
      <c r="AI47" s="291">
        <f>'Flujo de caja'!AI59*(1+Dashboard!$C$22/12)^IF('Flujo de caja inflado'!AI$3&lt;=12,0,'Flujo de caja inflado'!AI$3-12)</f>
        <v>1339.1617425000359</v>
      </c>
      <c r="AJ47" s="291">
        <f>'Flujo de caja'!AJ59*(1+Dashboard!$C$22/12)^IF('Flujo de caja inflado'!AJ$3&lt;=12,0,'Flujo de caja inflado'!AJ$3-12)</f>
        <v>1342.5096468562858</v>
      </c>
      <c r="AK47" s="291">
        <f>'Flujo de caja'!AK59*(1+Dashboard!$C$22/12)^IF('Flujo de caja inflado'!AK$3&lt;=12,0,'Flujo de caja inflado'!AK$3-12)</f>
        <v>1345.8659209734262</v>
      </c>
      <c r="AL47" s="291">
        <f>'Flujo de caja'!AL59*(1+Dashboard!$C$22/12)^IF('Flujo de caja inflado'!AL$3&lt;=12,0,'Flujo de caja inflado'!AL$3-12)</f>
        <v>1349.2305857758599</v>
      </c>
      <c r="AM47" s="291">
        <f>'Flujo de caja'!AM59*(1+Dashboard!$C$22/12)^IF('Flujo de caja inflado'!AM$3&lt;=12,0,'Flujo de caja inflado'!AM$3-12)</f>
        <v>1352.6036622402994</v>
      </c>
      <c r="AN47" s="291">
        <f>'Flujo de caja'!AN59*(1+Dashboard!$C$22/12)^IF('Flujo de caja inflado'!AN$3&lt;=12,0,'Flujo de caja inflado'!AN$3-12)</f>
        <v>1355.9851713959004</v>
      </c>
      <c r="AO47" s="291">
        <f>'Flujo de caja'!AO59*(1+Dashboard!$C$22/12)^IF('Flujo de caja inflado'!AO$3&lt;=12,0,'Flujo de caja inflado'!AO$3-12)</f>
        <v>1359.37513432439</v>
      </c>
      <c r="AP47" s="291">
        <f>'Flujo de caja'!AP59*(1+Dashboard!$C$22/12)^IF('Flujo de caja inflado'!AP$3&lt;=12,0,'Flujo de caja inflado'!AP$3-12)</f>
        <v>1362.7735721602007</v>
      </c>
      <c r="AQ47" s="291">
        <f>'Flujo de caja'!AQ59*(1+Dashboard!$C$22/12)^IF('Flujo de caja inflado'!AQ$3&lt;=12,0,'Flujo de caja inflado'!AQ$3-12)</f>
        <v>1366.1805060906013</v>
      </c>
      <c r="AR47" s="291">
        <f>'Flujo de caja'!AR59*(1+Dashboard!$C$22/12)^IF('Flujo de caja inflado'!AR$3&lt;=12,0,'Flujo de caja inflado'!AR$3-12)</f>
        <v>1369.595957355828</v>
      </c>
      <c r="AS47" s="291">
        <f>'Flujo de caja'!AS59*(1+Dashboard!$C$22/12)^IF('Flujo de caja inflado'!AS$3&lt;=12,0,'Flujo de caja inflado'!AS$3-12)</f>
        <v>1373.019947249217</v>
      </c>
      <c r="AT47" s="291">
        <f>'Flujo de caja'!AT59*(1+Dashboard!$C$22/12)^IF('Flujo de caja inflado'!AT$3&lt;=12,0,'Flujo de caja inflado'!AT$3-12)</f>
        <v>1376.45249711734</v>
      </c>
      <c r="AU47" s="291">
        <f>'Flujo de caja'!AU59*(1+Dashboard!$C$22/12)^IF('Flujo de caja inflado'!AU$3&lt;=12,0,'Flujo de caja inflado'!AU$3-12)</f>
        <v>1379.8936283601336</v>
      </c>
      <c r="AV47" s="291">
        <f>'Flujo de caja'!AV59*(1+Dashboard!$C$22/12)^IF('Flujo de caja inflado'!AV$3&lt;=12,0,'Flujo de caja inflado'!AV$3-12)</f>
        <v>1383.3433624310339</v>
      </c>
      <c r="AW47" s="291">
        <f>'Flujo de caja'!AW59*(1+Dashboard!$C$22/12)^IF('Flujo de caja inflado'!AW$3&lt;=12,0,'Flujo de caja inflado'!AW$3-12)</f>
        <v>1386.8017208371111</v>
      </c>
      <c r="AX47" s="291">
        <f>'Flujo de caja'!AX59*(1+Dashboard!$C$22/12)^IF('Flujo de caja inflado'!AX$3&lt;=12,0,'Flujo de caja inflado'!AX$3-12)</f>
        <v>1390.268725139204</v>
      </c>
      <c r="AY47" s="291">
        <f>'Flujo de caja'!AY59*(1+Dashboard!$C$22/12)^IF('Flujo de caja inflado'!AY$3&lt;=12,0,'Flujo de caja inflado'!AY$3-12)</f>
        <v>1393.7443969520521</v>
      </c>
      <c r="AZ47" s="291">
        <f>'Flujo de caja'!AZ59*(1+Dashboard!$C$22/12)^IF('Flujo de caja inflado'!AZ$3&lt;=12,0,'Flujo de caja inflado'!AZ$3-12)</f>
        <v>1397.2287579444321</v>
      </c>
      <c r="BA47" s="291">
        <f>'Flujo de caja'!BA59*(1+Dashboard!$C$22/12)^IF('Flujo de caja inflado'!BA$3&lt;=12,0,'Flujo de caja inflado'!BA$3-12)</f>
        <v>1400.7218298392929</v>
      </c>
      <c r="BB47" s="291">
        <f>'Flujo de caja'!BB59*(1+Dashboard!$C$22/12)^IF('Flujo de caja inflado'!BB$3&lt;=12,0,'Flujo de caja inflado'!BB$3-12)</f>
        <v>0</v>
      </c>
      <c r="BC47" s="291">
        <f>'Flujo de caja'!BC59*(1+Dashboard!$C$22/12)^IF('Flujo de caja inflado'!BC$3&lt;=12,0,'Flujo de caja inflado'!BC$3-12)</f>
        <v>0</v>
      </c>
      <c r="BD47" s="291">
        <f>'Flujo de caja'!BD59*(1+Dashboard!$C$22/12)^IF('Flujo de caja inflado'!BD$3&lt;=12,0,'Flujo de caja inflado'!BD$3-12)</f>
        <v>0</v>
      </c>
      <c r="BE47" s="291">
        <f>'Flujo de caja'!BE59*(1+Dashboard!$C$22/12)^IF('Flujo de caja inflado'!BE$3&lt;=12,0,'Flujo de caja inflado'!BE$3-12)</f>
        <v>0</v>
      </c>
      <c r="BF47" s="291">
        <f>'Flujo de caja'!BF59*(1+Dashboard!$C$22/12)^IF('Flujo de caja inflado'!BF$3&lt;=12,0,'Flujo de caja inflado'!BF$3-12)</f>
        <v>0</v>
      </c>
      <c r="BG47" s="291">
        <f>'Flujo de caja'!BG59*(1+Dashboard!$C$22/12)^IF('Flujo de caja inflado'!BG$3&lt;=12,0,'Flujo de caja inflado'!BG$3-12)</f>
        <v>0</v>
      </c>
      <c r="BH47" s="291">
        <f>'Flujo de caja'!BH59*(1+Dashboard!$C$22/12)^IF('Flujo de caja inflado'!BH$3&lt;=12,0,'Flujo de caja inflado'!BH$3-12)</f>
        <v>0</v>
      </c>
      <c r="BI47" s="291">
        <f>'Flujo de caja'!BI59*(1+Dashboard!$C$22/12)^IF('Flujo de caja inflado'!BI$3&lt;=12,0,'Flujo de caja inflado'!BI$3-12)</f>
        <v>0</v>
      </c>
      <c r="BJ47" s="291">
        <f>'Flujo de caja'!BJ59*(1+Dashboard!$C$22/12)^IF('Flujo de caja inflado'!BJ$3&lt;=12,0,'Flujo de caja inflado'!BJ$3-12)</f>
        <v>0</v>
      </c>
      <c r="BK47" s="291">
        <f>'Flujo de caja'!BK59*(1+Dashboard!$C$22/12)^IF('Flujo de caja inflado'!BK$3&lt;=12,0,'Flujo de caja inflado'!BK$3-12)</f>
        <v>0</v>
      </c>
      <c r="BL47" s="291">
        <f>'Flujo de caja'!BL59*(1+Dashboard!$C$22/12)^IF('Flujo de caja inflado'!BL$3&lt;=12,0,'Flujo de caja inflado'!BL$3-12)</f>
        <v>0</v>
      </c>
      <c r="BM47" s="291">
        <f>'Flujo de caja'!BM59*(1+Dashboard!$C$22/12)^IF('Flujo de caja inflado'!BM$3&lt;=12,0,'Flujo de caja inflado'!BM$3-12)</f>
        <v>0</v>
      </c>
      <c r="BN47" s="291">
        <f>'Flujo de caja'!BN59*(1+Dashboard!$C$22/12)^IF('Flujo de caja inflado'!BN$3&lt;=12,0,'Flujo de caja inflado'!BN$3-12)</f>
        <v>0</v>
      </c>
      <c r="BO47" s="291">
        <f>'Flujo de caja'!BO59*(1+Dashboard!$C$22/12)^IF('Flujo de caja inflado'!BO$3&lt;=12,0,'Flujo de caja inflado'!BO$3-12)</f>
        <v>0</v>
      </c>
      <c r="BP47" s="291">
        <f>'Flujo de caja'!BP59*(1+Dashboard!$C$22/12)^IF('Flujo de caja inflado'!BP$3&lt;=12,0,'Flujo de caja inflado'!BP$3-12)</f>
        <v>0</v>
      </c>
      <c r="BQ47" s="291">
        <f>'Flujo de caja'!BQ59*(1+Dashboard!$C$22/12)^IF('Flujo de caja inflado'!BQ$3&lt;=12,0,'Flujo de caja inflado'!BQ$3-12)</f>
        <v>0</v>
      </c>
      <c r="BR47" s="291">
        <f>'Flujo de caja'!BR59*(1+Dashboard!$C$22/12)^IF('Flujo de caja inflado'!BR$3&lt;=12,0,'Flujo de caja inflado'!BR$3-12)</f>
        <v>0</v>
      </c>
      <c r="BS47" s="291" t="e">
        <f>'Flujo de caja'!#REF!*(1+Dashboard!$C$22/12)^IF('Flujo de caja inflado'!BS$3&lt;=12,0,'Flujo de caja inflado'!BS$3-12)</f>
        <v>#REF!</v>
      </c>
      <c r="BT47" s="291" t="e">
        <f>'Flujo de caja'!#REF!*(1+Dashboard!$C$22/12)^IF('Flujo de caja inflado'!BT$3&lt;=12,0,'Flujo de caja inflado'!BT$3-12)</f>
        <v>#REF!</v>
      </c>
      <c r="BU47" s="291" t="e">
        <f>'Flujo de caja'!#REF!*(1+Dashboard!$C$22/12)^IF('Flujo de caja inflado'!BU$3&lt;=12,0,'Flujo de caja inflado'!BU$3-12)</f>
        <v>#REF!</v>
      </c>
      <c r="BV47" s="291" t="e">
        <f>'Flujo de caja'!#REF!*(1+Dashboard!$C$22/12)^IF('Flujo de caja inflado'!BV$3&lt;=12,0,'Flujo de caja inflado'!BV$3-12)</f>
        <v>#REF!</v>
      </c>
      <c r="BW47" s="291" t="e">
        <f>'Flujo de caja'!#REF!*(1+Dashboard!$C$22/12)^IF('Flujo de caja inflado'!BW$3&lt;=12,0,'Flujo de caja inflado'!BW$3-12)</f>
        <v>#REF!</v>
      </c>
      <c r="BX47" s="291" t="e">
        <f>'Flujo de caja'!#REF!*(1+Dashboard!$C$22/12)^IF('Flujo de caja inflado'!BX$3&lt;=12,0,'Flujo de caja inflado'!BX$3-12)</f>
        <v>#REF!</v>
      </c>
      <c r="BY47" s="291" t="e">
        <f>'Flujo de caja'!#REF!*(1+Dashboard!$C$22/12)^IF('Flujo de caja inflado'!BY$3&lt;=12,0,'Flujo de caja inflado'!BY$3-12)</f>
        <v>#REF!</v>
      </c>
    </row>
    <row r="48" spans="1:77" x14ac:dyDescent="0.3">
      <c r="A48" s="193" t="s">
        <v>179</v>
      </c>
      <c r="B48" s="6" t="s">
        <v>22</v>
      </c>
      <c r="C48" s="72" t="e">
        <f t="shared" si="15"/>
        <v>#REF!</v>
      </c>
      <c r="D48" s="291">
        <f>'Flujo de caja'!D60*(1+Dashboard!$C$22/12)^IF('Flujo de caja inflado'!D$3&lt;=12,0,'Flujo de caja inflado'!D$3-12)</f>
        <v>0</v>
      </c>
      <c r="E48" s="291">
        <f>'Flujo de caja'!E60*(1+Dashboard!$C$22/12)^IF('Flujo de caja inflado'!E$3&lt;=12,0,'Flujo de caja inflado'!E$3-12)</f>
        <v>0</v>
      </c>
      <c r="F48" s="291">
        <f>'Flujo de caja'!F60*(1+Dashboard!$C$22/12)^IF('Flujo de caja inflado'!F$3&lt;=12,0,'Flujo de caja inflado'!F$3-12)</f>
        <v>0</v>
      </c>
      <c r="G48" s="291">
        <f>'Flujo de caja'!G60*(1+Dashboard!$C$22/12)^IF('Flujo de caja inflado'!G$3&lt;=12,0,'Flujo de caja inflado'!G$3-12)</f>
        <v>0</v>
      </c>
      <c r="H48" s="291">
        <f>'Flujo de caja'!H60*(1+Dashboard!$C$22/12)^IF('Flujo de caja inflado'!H$3&lt;=12,0,'Flujo de caja inflado'!H$3-12)</f>
        <v>0</v>
      </c>
      <c r="I48" s="291">
        <f>'Flujo de caja'!I60*(1+Dashboard!$C$22/12)^IF('Flujo de caja inflado'!I$3&lt;=12,0,'Flujo de caja inflado'!I$3-12)</f>
        <v>0</v>
      </c>
      <c r="J48" s="291">
        <f>'Flujo de caja'!J60*(1+Dashboard!$C$22/12)^IF('Flujo de caja inflado'!J$3&lt;=12,0,'Flujo de caja inflado'!J$3-12)</f>
        <v>0</v>
      </c>
      <c r="K48" s="291">
        <f>'Flujo de caja'!K60*(1+Dashboard!$C$22/12)^IF('Flujo de caja inflado'!K$3&lt;=12,0,'Flujo de caja inflado'!K$3-12)</f>
        <v>0</v>
      </c>
      <c r="L48" s="291">
        <f>'Flujo de caja'!L60*(1+Dashboard!$C$22/12)^IF('Flujo de caja inflado'!L$3&lt;=12,0,'Flujo de caja inflado'!L$3-12)</f>
        <v>0</v>
      </c>
      <c r="M48" s="291">
        <f>'Flujo de caja'!M60*(1+Dashboard!$C$22/12)^IF('Flujo de caja inflado'!M$3&lt;=12,0,'Flujo de caja inflado'!M$3-12)</f>
        <v>0</v>
      </c>
      <c r="N48" s="291">
        <f>'Flujo de caja'!N60*(1+Dashboard!$C$22/12)^IF('Flujo de caja inflado'!N$3&lt;=12,0,'Flujo de caja inflado'!N$3-12)</f>
        <v>0</v>
      </c>
      <c r="O48" s="291">
        <f>'Flujo de caja'!O60*(1+Dashboard!$C$22/12)^IF('Flujo de caja inflado'!O$3&lt;=12,0,'Flujo de caja inflado'!O$3-12)</f>
        <v>6178.8617886178863</v>
      </c>
      <c r="P48" s="291">
        <f>'Flujo de caja'!P60*(1+Dashboard!$C$22/12)^IF('Flujo de caja inflado'!P$3&lt;=12,0,'Flujo de caja inflado'!P$3-12)</f>
        <v>0</v>
      </c>
      <c r="Q48" s="291">
        <f>'Flujo de caja'!Q60*(1+Dashboard!$C$22/12)^IF('Flujo de caja inflado'!Q$3&lt;=12,0,'Flujo de caja inflado'!Q$3-12)</f>
        <v>0</v>
      </c>
      <c r="R48" s="291">
        <f>'Flujo de caja'!R60*(1+Dashboard!$C$22/12)^IF('Flujo de caja inflado'!R$3&lt;=12,0,'Flujo de caja inflado'!R$3-12)</f>
        <v>0</v>
      </c>
      <c r="S48" s="291">
        <f>'Flujo de caja'!S60*(1+Dashboard!$C$22/12)^IF('Flujo de caja inflado'!S$3&lt;=12,0,'Flujo de caja inflado'!S$3-12)</f>
        <v>0</v>
      </c>
      <c r="T48" s="291">
        <f>'Flujo de caja'!T60*(1+Dashboard!$C$22/12)^IF('Flujo de caja inflado'!T$3&lt;=12,0,'Flujo de caja inflado'!T$3-12)</f>
        <v>0</v>
      </c>
      <c r="U48" s="291">
        <f>'Flujo de caja'!U60*(1+Dashboard!$C$22/12)^IF('Flujo de caja inflado'!U$3&lt;=12,0,'Flujo de caja inflado'!U$3-12)</f>
        <v>0</v>
      </c>
      <c r="V48" s="291">
        <f>'Flujo de caja'!V60*(1+Dashboard!$C$22/12)^IF('Flujo de caja inflado'!V$3&lt;=12,0,'Flujo de caja inflado'!V$3-12)</f>
        <v>0</v>
      </c>
      <c r="W48" s="291">
        <f>'Flujo de caja'!W60*(1+Dashboard!$C$22/12)^IF('Flujo de caja inflado'!W$3&lt;=12,0,'Flujo de caja inflado'!W$3-12)</f>
        <v>0</v>
      </c>
      <c r="X48" s="291">
        <f>'Flujo de caja'!X60*(1+Dashboard!$C$22/12)^IF('Flujo de caja inflado'!X$3&lt;=12,0,'Flujo de caja inflado'!X$3-12)</f>
        <v>0</v>
      </c>
      <c r="Y48" s="291">
        <f>'Flujo de caja'!Y60*(1+Dashboard!$C$22/12)^IF('Flujo de caja inflado'!Y$3&lt;=12,0,'Flujo de caja inflado'!Y$3-12)</f>
        <v>0</v>
      </c>
      <c r="Z48" s="291">
        <f>'Flujo de caja'!Z60*(1+Dashboard!$C$22/12)^IF('Flujo de caja inflado'!Z$3&lt;=12,0,'Flujo de caja inflado'!Z$3-12)</f>
        <v>0</v>
      </c>
      <c r="AA48" s="291">
        <f>'Flujo de caja'!AA60*(1+Dashboard!$C$22/12)^IF('Flujo de caja inflado'!AA$3&lt;=12,0,'Flujo de caja inflado'!AA$3-12)</f>
        <v>6366.7977825550015</v>
      </c>
      <c r="AB48" s="291">
        <f>'Flujo de caja'!AB60*(1+Dashboard!$C$22/12)^IF('Flujo de caja inflado'!AB$3&lt;=12,0,'Flujo de caja inflado'!AB$3-12)</f>
        <v>0</v>
      </c>
      <c r="AC48" s="291">
        <f>'Flujo de caja'!AC60*(1+Dashboard!$C$22/12)^IF('Flujo de caja inflado'!AC$3&lt;=12,0,'Flujo de caja inflado'!AC$3-12)</f>
        <v>0</v>
      </c>
      <c r="AD48" s="291">
        <f>'Flujo de caja'!AD60*(1+Dashboard!$C$22/12)^IF('Flujo de caja inflado'!AD$3&lt;=12,0,'Flujo de caja inflado'!AD$3-12)</f>
        <v>0</v>
      </c>
      <c r="AE48" s="291">
        <f>'Flujo de caja'!AE60*(1+Dashboard!$C$22/12)^IF('Flujo de caja inflado'!AE$3&lt;=12,0,'Flujo de caja inflado'!AE$3-12)</f>
        <v>0</v>
      </c>
      <c r="AF48" s="291">
        <f>'Flujo de caja'!AF60*(1+Dashboard!$C$22/12)^IF('Flujo de caja inflado'!AF$3&lt;=12,0,'Flujo de caja inflado'!AF$3-12)</f>
        <v>0</v>
      </c>
      <c r="AG48" s="291">
        <f>'Flujo de caja'!AG60*(1+Dashboard!$C$22/12)^IF('Flujo de caja inflado'!AG$3&lt;=12,0,'Flujo de caja inflado'!AG$3-12)</f>
        <v>0</v>
      </c>
      <c r="AH48" s="291">
        <f>'Flujo de caja'!AH60*(1+Dashboard!$C$22/12)^IF('Flujo de caja inflado'!AH$3&lt;=12,0,'Flujo de caja inflado'!AH$3-12)</f>
        <v>0</v>
      </c>
      <c r="AI48" s="291">
        <f>'Flujo de caja'!AI60*(1+Dashboard!$C$22/12)^IF('Flujo de caja inflado'!AI$3&lt;=12,0,'Flujo de caja inflado'!AI$3-12)</f>
        <v>0</v>
      </c>
      <c r="AJ48" s="291">
        <f>'Flujo de caja'!AJ60*(1+Dashboard!$C$22/12)^IF('Flujo de caja inflado'!AJ$3&lt;=12,0,'Flujo de caja inflado'!AJ$3-12)</f>
        <v>0</v>
      </c>
      <c r="AK48" s="291">
        <f>'Flujo de caja'!AK60*(1+Dashboard!$C$22/12)^IF('Flujo de caja inflado'!AK$3&lt;=12,0,'Flujo de caja inflado'!AK$3-12)</f>
        <v>0</v>
      </c>
      <c r="AL48" s="291">
        <f>'Flujo de caja'!AL60*(1+Dashboard!$C$22/12)^IF('Flujo de caja inflado'!AL$3&lt;=12,0,'Flujo de caja inflado'!AL$3-12)</f>
        <v>0</v>
      </c>
      <c r="AM48" s="291">
        <f>'Flujo de caja'!AM60*(1+Dashboard!$C$22/12)^IF('Flujo de caja inflado'!AM$3&lt;=12,0,'Flujo de caja inflado'!AM$3-12)</f>
        <v>6560.4500295862035</v>
      </c>
      <c r="AN48" s="291">
        <f>'Flujo de caja'!AN60*(1+Dashboard!$C$22/12)^IF('Flujo de caja inflado'!AN$3&lt;=12,0,'Flujo de caja inflado'!AN$3-12)</f>
        <v>0</v>
      </c>
      <c r="AO48" s="291">
        <f>'Flujo de caja'!AO60*(1+Dashboard!$C$22/12)^IF('Flujo de caja inflado'!AO$3&lt;=12,0,'Flujo de caja inflado'!AO$3-12)</f>
        <v>0</v>
      </c>
      <c r="AP48" s="291">
        <f>'Flujo de caja'!AP60*(1+Dashboard!$C$22/12)^IF('Flujo de caja inflado'!AP$3&lt;=12,0,'Flujo de caja inflado'!AP$3-12)</f>
        <v>0</v>
      </c>
      <c r="AQ48" s="291">
        <f>'Flujo de caja'!AQ60*(1+Dashboard!$C$22/12)^IF('Flujo de caja inflado'!AQ$3&lt;=12,0,'Flujo de caja inflado'!AQ$3-12)</f>
        <v>0</v>
      </c>
      <c r="AR48" s="291">
        <f>'Flujo de caja'!AR60*(1+Dashboard!$C$22/12)^IF('Flujo de caja inflado'!AR$3&lt;=12,0,'Flujo de caja inflado'!AR$3-12)</f>
        <v>0</v>
      </c>
      <c r="AS48" s="291">
        <f>'Flujo de caja'!AS60*(1+Dashboard!$C$22/12)^IF('Flujo de caja inflado'!AS$3&lt;=12,0,'Flujo de caja inflado'!AS$3-12)</f>
        <v>0</v>
      </c>
      <c r="AT48" s="291">
        <f>'Flujo de caja'!AT60*(1+Dashboard!$C$22/12)^IF('Flujo de caja inflado'!AT$3&lt;=12,0,'Flujo de caja inflado'!AT$3-12)</f>
        <v>0</v>
      </c>
      <c r="AU48" s="291">
        <f>'Flujo de caja'!AU60*(1+Dashboard!$C$22/12)^IF('Flujo de caja inflado'!AU$3&lt;=12,0,'Flujo de caja inflado'!AU$3-12)</f>
        <v>0</v>
      </c>
      <c r="AV48" s="291">
        <f>'Flujo de caja'!AV60*(1+Dashboard!$C$22/12)^IF('Flujo de caja inflado'!AV$3&lt;=12,0,'Flujo de caja inflado'!AV$3-12)</f>
        <v>0</v>
      </c>
      <c r="AW48" s="291">
        <f>'Flujo de caja'!AW60*(1+Dashboard!$C$22/12)^IF('Flujo de caja inflado'!AW$3&lt;=12,0,'Flujo de caja inflado'!AW$3-12)</f>
        <v>0</v>
      </c>
      <c r="AX48" s="291">
        <f>'Flujo de caja'!AX60*(1+Dashboard!$C$22/12)^IF('Flujo de caja inflado'!AX$3&lt;=12,0,'Flujo de caja inflado'!AX$3-12)</f>
        <v>0</v>
      </c>
      <c r="AY48" s="291">
        <f>'Flujo de caja'!AY60*(1+Dashboard!$C$22/12)^IF('Flujo de caja inflado'!AY$3&lt;=12,0,'Flujo de caja inflado'!AY$3-12)</f>
        <v>6759.9923950193133</v>
      </c>
      <c r="AZ48" s="291">
        <f>'Flujo de caja'!AZ60*(1+Dashboard!$C$22/12)^IF('Flujo de caja inflado'!AZ$3&lt;=12,0,'Flujo de caja inflado'!AZ$3-12)</f>
        <v>0</v>
      </c>
      <c r="BA48" s="291">
        <f>'Flujo de caja'!BA60*(1+Dashboard!$C$22/12)^IF('Flujo de caja inflado'!BA$3&lt;=12,0,'Flujo de caja inflado'!BA$3-12)</f>
        <v>0</v>
      </c>
      <c r="BB48" s="291">
        <f>'Flujo de caja'!BB60*(1+Dashboard!$C$22/12)^IF('Flujo de caja inflado'!BB$3&lt;=12,0,'Flujo de caja inflado'!BB$3-12)</f>
        <v>0</v>
      </c>
      <c r="BC48" s="291">
        <f>'Flujo de caja'!BC60*(1+Dashboard!$C$22/12)^IF('Flujo de caja inflado'!BC$3&lt;=12,0,'Flujo de caja inflado'!BC$3-12)</f>
        <v>0</v>
      </c>
      <c r="BD48" s="291">
        <f>'Flujo de caja'!BD60*(1+Dashboard!$C$22/12)^IF('Flujo de caja inflado'!BD$3&lt;=12,0,'Flujo de caja inflado'!BD$3-12)</f>
        <v>0</v>
      </c>
      <c r="BE48" s="291">
        <f>'Flujo de caja'!BE60*(1+Dashboard!$C$22/12)^IF('Flujo de caja inflado'!BE$3&lt;=12,0,'Flujo de caja inflado'!BE$3-12)</f>
        <v>0</v>
      </c>
      <c r="BF48" s="291">
        <f>'Flujo de caja'!BF60*(1+Dashboard!$C$22/12)^IF('Flujo de caja inflado'!BF$3&lt;=12,0,'Flujo de caja inflado'!BF$3-12)</f>
        <v>0</v>
      </c>
      <c r="BG48" s="291">
        <f>'Flujo de caja'!BG60*(1+Dashboard!$C$22/12)^IF('Flujo de caja inflado'!BG$3&lt;=12,0,'Flujo de caja inflado'!BG$3-12)</f>
        <v>0</v>
      </c>
      <c r="BH48" s="291">
        <f>'Flujo de caja'!BH60*(1+Dashboard!$C$22/12)^IF('Flujo de caja inflado'!BH$3&lt;=12,0,'Flujo de caja inflado'!BH$3-12)</f>
        <v>0</v>
      </c>
      <c r="BI48" s="291">
        <f>'Flujo de caja'!BI60*(1+Dashboard!$C$22/12)^IF('Flujo de caja inflado'!BI$3&lt;=12,0,'Flujo de caja inflado'!BI$3-12)</f>
        <v>0</v>
      </c>
      <c r="BJ48" s="291">
        <f>'Flujo de caja'!BJ60*(1+Dashboard!$C$22/12)^IF('Flujo de caja inflado'!BJ$3&lt;=12,0,'Flujo de caja inflado'!BJ$3-12)</f>
        <v>0</v>
      </c>
      <c r="BK48" s="291">
        <f>'Flujo de caja'!BK60*(1+Dashboard!$C$22/12)^IF('Flujo de caja inflado'!BK$3&lt;=12,0,'Flujo de caja inflado'!BK$3-12)</f>
        <v>0</v>
      </c>
      <c r="BL48" s="291">
        <f>'Flujo de caja'!BL60*(1+Dashboard!$C$22/12)^IF('Flujo de caja inflado'!BL$3&lt;=12,0,'Flujo de caja inflado'!BL$3-12)</f>
        <v>0</v>
      </c>
      <c r="BM48" s="291">
        <f>'Flujo de caja'!BM60*(1+Dashboard!$C$22/12)^IF('Flujo de caja inflado'!BM$3&lt;=12,0,'Flujo de caja inflado'!BM$3-12)</f>
        <v>0</v>
      </c>
      <c r="BN48" s="291">
        <f>'Flujo de caja'!BN60*(1+Dashboard!$C$22/12)^IF('Flujo de caja inflado'!BN$3&lt;=12,0,'Flujo de caja inflado'!BN$3-12)</f>
        <v>0</v>
      </c>
      <c r="BO48" s="291">
        <f>'Flujo de caja'!BO60*(1+Dashboard!$C$22/12)^IF('Flujo de caja inflado'!BO$3&lt;=12,0,'Flujo de caja inflado'!BO$3-12)</f>
        <v>0</v>
      </c>
      <c r="BP48" s="291">
        <f>'Flujo de caja'!BP60*(1+Dashboard!$C$22/12)^IF('Flujo de caja inflado'!BP$3&lt;=12,0,'Flujo de caja inflado'!BP$3-12)</f>
        <v>0</v>
      </c>
      <c r="BQ48" s="291">
        <f>'Flujo de caja'!BQ60*(1+Dashboard!$C$22/12)^IF('Flujo de caja inflado'!BQ$3&lt;=12,0,'Flujo de caja inflado'!BQ$3-12)</f>
        <v>0</v>
      </c>
      <c r="BR48" s="291">
        <f>'Flujo de caja'!BR60*(1+Dashboard!$C$22/12)^IF('Flujo de caja inflado'!BR$3&lt;=12,0,'Flujo de caja inflado'!BR$3-12)</f>
        <v>0</v>
      </c>
      <c r="BS48" s="291" t="e">
        <f>'Flujo de caja'!#REF!*(1+Dashboard!$C$22/12)^IF('Flujo de caja inflado'!BS$3&lt;=12,0,'Flujo de caja inflado'!BS$3-12)</f>
        <v>#REF!</v>
      </c>
      <c r="BT48" s="291" t="e">
        <f>'Flujo de caja'!#REF!*(1+Dashboard!$C$22/12)^IF('Flujo de caja inflado'!BT$3&lt;=12,0,'Flujo de caja inflado'!BT$3-12)</f>
        <v>#REF!</v>
      </c>
      <c r="BU48" s="291" t="e">
        <f>'Flujo de caja'!#REF!*(1+Dashboard!$C$22/12)^IF('Flujo de caja inflado'!BU$3&lt;=12,0,'Flujo de caja inflado'!BU$3-12)</f>
        <v>#REF!</v>
      </c>
      <c r="BV48" s="291" t="e">
        <f>'Flujo de caja'!#REF!*(1+Dashboard!$C$22/12)^IF('Flujo de caja inflado'!BV$3&lt;=12,0,'Flujo de caja inflado'!BV$3-12)</f>
        <v>#REF!</v>
      </c>
      <c r="BW48" s="291" t="e">
        <f>'Flujo de caja'!#REF!*(1+Dashboard!$C$22/12)^IF('Flujo de caja inflado'!BW$3&lt;=12,0,'Flujo de caja inflado'!BW$3-12)</f>
        <v>#REF!</v>
      </c>
      <c r="BX48" s="291" t="e">
        <f>'Flujo de caja'!#REF!*(1+Dashboard!$C$22/12)^IF('Flujo de caja inflado'!BX$3&lt;=12,0,'Flujo de caja inflado'!BX$3-12)</f>
        <v>#REF!</v>
      </c>
      <c r="BY48" s="291" t="e">
        <f>'Flujo de caja'!#REF!*(1+Dashboard!$C$22/12)^IF('Flujo de caja inflado'!BY$3&lt;=12,0,'Flujo de caja inflado'!BY$3-12)</f>
        <v>#REF!</v>
      </c>
    </row>
    <row r="49" spans="1:77" x14ac:dyDescent="0.3">
      <c r="A49" s="193" t="s">
        <v>180</v>
      </c>
      <c r="B49" s="6" t="s">
        <v>22</v>
      </c>
      <c r="C49" s="72" t="e">
        <f t="shared" si="15"/>
        <v>#REF!</v>
      </c>
      <c r="D49" s="291">
        <f>'Flujo de caja'!D66*(1+Dashboard!$C$22/12)^IF('Flujo de caja inflado'!D$3&lt;=12,0,'Flujo de caja inflado'!D$3-12)</f>
        <v>0</v>
      </c>
      <c r="E49" s="291">
        <f>'Flujo de caja'!E66*(1+Dashboard!$C$22/12)^IF('Flujo de caja inflado'!E$3&lt;=12,0,'Flujo de caja inflado'!E$3-12)</f>
        <v>0</v>
      </c>
      <c r="F49" s="291">
        <f>'Flujo de caja'!F66*(1+Dashboard!$C$22/12)^IF('Flujo de caja inflado'!F$3&lt;=12,0,'Flujo de caja inflado'!F$3-12)</f>
        <v>0</v>
      </c>
      <c r="G49" s="291">
        <f>'Flujo de caja'!G66*(1+Dashboard!$C$22/12)^IF('Flujo de caja inflado'!G$3&lt;=12,0,'Flujo de caja inflado'!G$3-12)</f>
        <v>0</v>
      </c>
      <c r="H49" s="291">
        <f>'Flujo de caja'!H66*(1+Dashboard!$C$22/12)^IF('Flujo de caja inflado'!H$3&lt;=12,0,'Flujo de caja inflado'!H$3-12)</f>
        <v>0</v>
      </c>
      <c r="I49" s="291">
        <f>'Flujo de caja'!I66*(1+Dashboard!$C$22/12)^IF('Flujo de caja inflado'!I$3&lt;=12,0,'Flujo de caja inflado'!I$3-12)</f>
        <v>0</v>
      </c>
      <c r="J49" s="291">
        <f>'Flujo de caja'!J66*(1+Dashboard!$C$22/12)^IF('Flujo de caja inflado'!J$3&lt;=12,0,'Flujo de caja inflado'!J$3-12)</f>
        <v>0</v>
      </c>
      <c r="K49" s="291">
        <f>'Flujo de caja'!K66*(1+Dashboard!$C$22/12)^IF('Flujo de caja inflado'!K$3&lt;=12,0,'Flujo de caja inflado'!K$3-12)</f>
        <v>0</v>
      </c>
      <c r="L49" s="291">
        <f>'Flujo de caja'!L66*(1+Dashboard!$C$22/12)^IF('Flujo de caja inflado'!L$3&lt;=12,0,'Flujo de caja inflado'!L$3-12)</f>
        <v>0</v>
      </c>
      <c r="M49" s="291">
        <f>'Flujo de caja'!M66*(1+Dashboard!$C$22/12)^IF('Flujo de caja inflado'!M$3&lt;=12,0,'Flujo de caja inflado'!M$3-12)</f>
        <v>12000</v>
      </c>
      <c r="N49" s="291">
        <f>'Flujo de caja'!N66*(1+Dashboard!$C$22/12)^IF('Flujo de caja inflado'!N$3&lt;=12,0,'Flujo de caja inflado'!N$3-12)</f>
        <v>0</v>
      </c>
      <c r="O49" s="291">
        <f>'Flujo de caja'!O66*(1+Dashboard!$C$22/12)^IF('Flujo de caja inflado'!O$3&lt;=12,0,'Flujo de caja inflado'!O$3-12)</f>
        <v>0</v>
      </c>
      <c r="P49" s="291">
        <f>'Flujo de caja'!P66*(1+Dashboard!$C$22/12)^IF('Flujo de caja inflado'!P$3&lt;=12,0,'Flujo de caja inflado'!P$3-12)</f>
        <v>0</v>
      </c>
      <c r="Q49" s="291">
        <f>'Flujo de caja'!Q66*(1+Dashboard!$C$22/12)^IF('Flujo de caja inflado'!Q$3&lt;=12,0,'Flujo de caja inflado'!Q$3-12)</f>
        <v>0</v>
      </c>
      <c r="R49" s="291">
        <f>'Flujo de caja'!R66*(1+Dashboard!$C$22/12)^IF('Flujo de caja inflado'!R$3&lt;=12,0,'Flujo de caja inflado'!R$3-12)</f>
        <v>0</v>
      </c>
      <c r="S49" s="291">
        <f>'Flujo de caja'!S66*(1+Dashboard!$C$22/12)^IF('Flujo de caja inflado'!S$3&lt;=12,0,'Flujo de caja inflado'!S$3-12)</f>
        <v>0</v>
      </c>
      <c r="T49" s="291">
        <f>'Flujo de caja'!T66*(1+Dashboard!$C$22/12)^IF('Flujo de caja inflado'!T$3&lt;=12,0,'Flujo de caja inflado'!T$3-12)</f>
        <v>0</v>
      </c>
      <c r="U49" s="291">
        <f>'Flujo de caja'!U66*(1+Dashboard!$C$22/12)^IF('Flujo de caja inflado'!U$3&lt;=12,0,'Flujo de caja inflado'!U$3-12)</f>
        <v>0</v>
      </c>
      <c r="V49" s="291">
        <f>'Flujo de caja'!V66*(1+Dashboard!$C$22/12)^IF('Flujo de caja inflado'!V$3&lt;=12,0,'Flujo de caja inflado'!V$3-12)</f>
        <v>0</v>
      </c>
      <c r="W49" s="291">
        <f>'Flujo de caja'!W66*(1+Dashboard!$C$22/12)^IF('Flujo de caja inflado'!W$3&lt;=12,0,'Flujo de caja inflado'!W$3-12)</f>
        <v>0</v>
      </c>
      <c r="X49" s="291">
        <f>'Flujo de caja'!X66*(1+Dashboard!$C$22/12)^IF('Flujo de caja inflado'!X$3&lt;=12,0,'Flujo de caja inflado'!X$3-12)</f>
        <v>0</v>
      </c>
      <c r="Y49" s="291">
        <f>'Flujo de caja'!Y66*(1+Dashboard!$C$22/12)^IF('Flujo de caja inflado'!Y$3&lt;=12,0,'Flujo de caja inflado'!Y$3-12)</f>
        <v>0</v>
      </c>
      <c r="Z49" s="291">
        <f>'Flujo de caja'!Z66*(1+Dashboard!$C$22/12)^IF('Flujo de caja inflado'!Z$3&lt;=12,0,'Flujo de caja inflado'!Z$3-12)</f>
        <v>0</v>
      </c>
      <c r="AA49" s="291">
        <f>'Flujo de caja'!AA66*(1+Dashboard!$C$22/12)^IF('Flujo de caja inflado'!AA$3&lt;=12,0,'Flujo de caja inflado'!AA$3-12)</f>
        <v>0</v>
      </c>
      <c r="AB49" s="291">
        <f>'Flujo de caja'!AB66*(1+Dashboard!$C$22/12)^IF('Flujo de caja inflado'!AB$3&lt;=12,0,'Flujo de caja inflado'!AB$3-12)</f>
        <v>0</v>
      </c>
      <c r="AC49" s="291">
        <f>'Flujo de caja'!AC66*(1+Dashboard!$C$22/12)^IF('Flujo de caja inflado'!AC$3&lt;=12,0,'Flujo de caja inflado'!AC$3-12)</f>
        <v>0</v>
      </c>
      <c r="AD49" s="291">
        <f>'Flujo de caja'!AD66*(1+Dashboard!$C$22/12)^IF('Flujo de caja inflado'!AD$3&lt;=12,0,'Flujo de caja inflado'!AD$3-12)</f>
        <v>0</v>
      </c>
      <c r="AE49" s="291">
        <f>'Flujo de caja'!AE66*(1+Dashboard!$C$22/12)^IF('Flujo de caja inflado'!AE$3&lt;=12,0,'Flujo de caja inflado'!AE$3-12)</f>
        <v>0</v>
      </c>
      <c r="AF49" s="291">
        <f>'Flujo de caja'!AF66*(1+Dashboard!$C$22/12)^IF('Flujo de caja inflado'!AF$3&lt;=12,0,'Flujo de caja inflado'!AF$3-12)</f>
        <v>0</v>
      </c>
      <c r="AG49" s="291">
        <f>'Flujo de caja'!AG66*(1+Dashboard!$C$22/12)^IF('Flujo de caja inflado'!AG$3&lt;=12,0,'Flujo de caja inflado'!AG$3-12)</f>
        <v>0</v>
      </c>
      <c r="AH49" s="291">
        <f>'Flujo de caja'!AH66*(1+Dashboard!$C$22/12)^IF('Flujo de caja inflado'!AH$3&lt;=12,0,'Flujo de caja inflado'!AH$3-12)</f>
        <v>0</v>
      </c>
      <c r="AI49" s="291">
        <f>'Flujo de caja'!AI66*(1+Dashboard!$C$22/12)^IF('Flujo de caja inflado'!AI$3&lt;=12,0,'Flujo de caja inflado'!AI$3-12)</f>
        <v>0</v>
      </c>
      <c r="AJ49" s="291">
        <f>'Flujo de caja'!AJ66*(1+Dashboard!$C$22/12)^IF('Flujo de caja inflado'!AJ$3&lt;=12,0,'Flujo de caja inflado'!AJ$3-12)</f>
        <v>0</v>
      </c>
      <c r="AK49" s="291">
        <f>'Flujo de caja'!AK66*(1+Dashboard!$C$22/12)^IF('Flujo de caja inflado'!AK$3&lt;=12,0,'Flujo de caja inflado'!AK$3-12)</f>
        <v>0</v>
      </c>
      <c r="AL49" s="291">
        <f>'Flujo de caja'!AL66*(1+Dashboard!$C$22/12)^IF('Flujo de caja inflado'!AL$3&lt;=12,0,'Flujo de caja inflado'!AL$3-12)</f>
        <v>0</v>
      </c>
      <c r="AM49" s="291">
        <f>'Flujo de caja'!AM66*(1+Dashboard!$C$22/12)^IF('Flujo de caja inflado'!AM$3&lt;=12,0,'Flujo de caja inflado'!AM$3-12)</f>
        <v>0</v>
      </c>
      <c r="AN49" s="291">
        <f>'Flujo de caja'!AN66*(1+Dashboard!$C$22/12)^IF('Flujo de caja inflado'!AN$3&lt;=12,0,'Flujo de caja inflado'!AN$3-12)</f>
        <v>0</v>
      </c>
      <c r="AO49" s="291">
        <f>'Flujo de caja'!AO66*(1+Dashboard!$C$22/12)^IF('Flujo de caja inflado'!AO$3&lt;=12,0,'Flujo de caja inflado'!AO$3-12)</f>
        <v>0</v>
      </c>
      <c r="AP49" s="291">
        <f>'Flujo de caja'!AP66*(1+Dashboard!$C$22/12)^IF('Flujo de caja inflado'!AP$3&lt;=12,0,'Flujo de caja inflado'!AP$3-12)</f>
        <v>0</v>
      </c>
      <c r="AQ49" s="291">
        <f>'Flujo de caja'!AQ66*(1+Dashboard!$C$22/12)^IF('Flujo de caja inflado'!AQ$3&lt;=12,0,'Flujo de caja inflado'!AQ$3-12)</f>
        <v>0</v>
      </c>
      <c r="AR49" s="291">
        <f>'Flujo de caja'!AR66*(1+Dashboard!$C$22/12)^IF('Flujo de caja inflado'!AR$3&lt;=12,0,'Flujo de caja inflado'!AR$3-12)</f>
        <v>0</v>
      </c>
      <c r="AS49" s="291">
        <f>'Flujo de caja'!AS66*(1+Dashboard!$C$22/12)^IF('Flujo de caja inflado'!AS$3&lt;=12,0,'Flujo de caja inflado'!AS$3-12)</f>
        <v>0</v>
      </c>
      <c r="AT49" s="291">
        <f>'Flujo de caja'!AT66*(1+Dashboard!$C$22/12)^IF('Flujo de caja inflado'!AT$3&lt;=12,0,'Flujo de caja inflado'!AT$3-12)</f>
        <v>0</v>
      </c>
      <c r="AU49" s="291">
        <f>'Flujo de caja'!AU66*(1+Dashboard!$C$22/12)^IF('Flujo de caja inflado'!AU$3&lt;=12,0,'Flujo de caja inflado'!AU$3-12)</f>
        <v>0</v>
      </c>
      <c r="AV49" s="291">
        <f>'Flujo de caja'!AV66*(1+Dashboard!$C$22/12)^IF('Flujo de caja inflado'!AV$3&lt;=12,0,'Flujo de caja inflado'!AV$3-12)</f>
        <v>0</v>
      </c>
      <c r="AW49" s="291">
        <f>'Flujo de caja'!AW66*(1+Dashboard!$C$22/12)^IF('Flujo de caja inflado'!AW$3&lt;=12,0,'Flujo de caja inflado'!AW$3-12)</f>
        <v>0</v>
      </c>
      <c r="AX49" s="291">
        <f>'Flujo de caja'!AX66*(1+Dashboard!$C$22/12)^IF('Flujo de caja inflado'!AX$3&lt;=12,0,'Flujo de caja inflado'!AX$3-12)</f>
        <v>0</v>
      </c>
      <c r="AY49" s="291">
        <f>'Flujo de caja'!AY66*(1+Dashboard!$C$22/12)^IF('Flujo de caja inflado'!AY$3&lt;=12,0,'Flujo de caja inflado'!AY$3-12)</f>
        <v>0</v>
      </c>
      <c r="AZ49" s="291">
        <f>'Flujo de caja'!AZ66*(1+Dashboard!$C$22/12)^IF('Flujo de caja inflado'!AZ$3&lt;=12,0,'Flujo de caja inflado'!AZ$3-12)</f>
        <v>0</v>
      </c>
      <c r="BA49" s="291">
        <f>'Flujo de caja'!BA66*(1+Dashboard!$C$22/12)^IF('Flujo de caja inflado'!BA$3&lt;=12,0,'Flujo de caja inflado'!BA$3-12)</f>
        <v>0</v>
      </c>
      <c r="BB49" s="291">
        <f>'Flujo de caja'!BB66*(1+Dashboard!$C$22/12)^IF('Flujo de caja inflado'!BB$3&lt;=12,0,'Flujo de caja inflado'!BB$3-12)</f>
        <v>0</v>
      </c>
      <c r="BC49" s="291">
        <f>'Flujo de caja'!BC66*(1+Dashboard!$C$22/12)^IF('Flujo de caja inflado'!BC$3&lt;=12,0,'Flujo de caja inflado'!BC$3-12)</f>
        <v>0</v>
      </c>
      <c r="BD49" s="291">
        <f>'Flujo de caja'!BD66*(1+Dashboard!$C$22/12)^IF('Flujo de caja inflado'!BD$3&lt;=12,0,'Flujo de caja inflado'!BD$3-12)</f>
        <v>0</v>
      </c>
      <c r="BE49" s="291">
        <f>'Flujo de caja'!BE66*(1+Dashboard!$C$22/12)^IF('Flujo de caja inflado'!BE$3&lt;=12,0,'Flujo de caja inflado'!BE$3-12)</f>
        <v>0</v>
      </c>
      <c r="BF49" s="291">
        <f>'Flujo de caja'!BF66*(1+Dashboard!$C$22/12)^IF('Flujo de caja inflado'!BF$3&lt;=12,0,'Flujo de caja inflado'!BF$3-12)</f>
        <v>0</v>
      </c>
      <c r="BG49" s="291">
        <f>'Flujo de caja'!BG66*(1+Dashboard!$C$22/12)^IF('Flujo de caja inflado'!BG$3&lt;=12,0,'Flujo de caja inflado'!BG$3-12)</f>
        <v>0</v>
      </c>
      <c r="BH49" s="291">
        <f>'Flujo de caja'!BH66*(1+Dashboard!$C$22/12)^IF('Flujo de caja inflado'!BH$3&lt;=12,0,'Flujo de caja inflado'!BH$3-12)</f>
        <v>0</v>
      </c>
      <c r="BI49" s="291">
        <f>'Flujo de caja'!BI66*(1+Dashboard!$C$22/12)^IF('Flujo de caja inflado'!BI$3&lt;=12,0,'Flujo de caja inflado'!BI$3-12)</f>
        <v>0</v>
      </c>
      <c r="BJ49" s="291">
        <f>'Flujo de caja'!BJ66*(1+Dashboard!$C$22/12)^IF('Flujo de caja inflado'!BJ$3&lt;=12,0,'Flujo de caja inflado'!BJ$3-12)</f>
        <v>0</v>
      </c>
      <c r="BK49" s="291">
        <f>'Flujo de caja'!BK66*(1+Dashboard!$C$22/12)^IF('Flujo de caja inflado'!BK$3&lt;=12,0,'Flujo de caja inflado'!BK$3-12)</f>
        <v>0</v>
      </c>
      <c r="BL49" s="291">
        <f>'Flujo de caja'!BL66*(1+Dashboard!$C$22/12)^IF('Flujo de caja inflado'!BL$3&lt;=12,0,'Flujo de caja inflado'!BL$3-12)</f>
        <v>0</v>
      </c>
      <c r="BM49" s="291">
        <f>'Flujo de caja'!BM66*(1+Dashboard!$C$22/12)^IF('Flujo de caja inflado'!BM$3&lt;=12,0,'Flujo de caja inflado'!BM$3-12)</f>
        <v>0</v>
      </c>
      <c r="BN49" s="291">
        <f>'Flujo de caja'!BN66*(1+Dashboard!$C$22/12)^IF('Flujo de caja inflado'!BN$3&lt;=12,0,'Flujo de caja inflado'!BN$3-12)</f>
        <v>0</v>
      </c>
      <c r="BO49" s="291">
        <f>'Flujo de caja'!BO66*(1+Dashboard!$C$22/12)^IF('Flujo de caja inflado'!BO$3&lt;=12,0,'Flujo de caja inflado'!BO$3-12)</f>
        <v>0</v>
      </c>
      <c r="BP49" s="291">
        <f>'Flujo de caja'!BP66*(1+Dashboard!$C$22/12)^IF('Flujo de caja inflado'!BP$3&lt;=12,0,'Flujo de caja inflado'!BP$3-12)</f>
        <v>0</v>
      </c>
      <c r="BQ49" s="291">
        <f>'Flujo de caja'!BQ66*(1+Dashboard!$C$22/12)^IF('Flujo de caja inflado'!BQ$3&lt;=12,0,'Flujo de caja inflado'!BQ$3-12)</f>
        <v>0</v>
      </c>
      <c r="BR49" s="291">
        <f>'Flujo de caja'!BR66*(1+Dashboard!$C$22/12)^IF('Flujo de caja inflado'!BR$3&lt;=12,0,'Flujo de caja inflado'!BR$3-12)</f>
        <v>0</v>
      </c>
      <c r="BS49" s="291" t="e">
        <f>'Flujo de caja'!#REF!*(1+Dashboard!$C$22/12)^IF('Flujo de caja inflado'!BS$3&lt;=12,0,'Flujo de caja inflado'!BS$3-12)</f>
        <v>#REF!</v>
      </c>
      <c r="BT49" s="291" t="e">
        <f>'Flujo de caja'!#REF!*(1+Dashboard!$C$22/12)^IF('Flujo de caja inflado'!BT$3&lt;=12,0,'Flujo de caja inflado'!BT$3-12)</f>
        <v>#REF!</v>
      </c>
      <c r="BU49" s="291" t="e">
        <f>'Flujo de caja'!#REF!*(1+Dashboard!$C$22/12)^IF('Flujo de caja inflado'!BU$3&lt;=12,0,'Flujo de caja inflado'!BU$3-12)</f>
        <v>#REF!</v>
      </c>
      <c r="BV49" s="291" t="e">
        <f>'Flujo de caja'!#REF!*(1+Dashboard!$C$22/12)^IF('Flujo de caja inflado'!BV$3&lt;=12,0,'Flujo de caja inflado'!BV$3-12)</f>
        <v>#REF!</v>
      </c>
      <c r="BW49" s="291" t="e">
        <f>'Flujo de caja'!#REF!*(1+Dashboard!$C$22/12)^IF('Flujo de caja inflado'!BW$3&lt;=12,0,'Flujo de caja inflado'!BW$3-12)</f>
        <v>#REF!</v>
      </c>
      <c r="BX49" s="291" t="e">
        <f>'Flujo de caja'!#REF!*(1+Dashboard!$C$22/12)^IF('Flujo de caja inflado'!BX$3&lt;=12,0,'Flujo de caja inflado'!BX$3-12)</f>
        <v>#REF!</v>
      </c>
      <c r="BY49" s="291" t="e">
        <f>'Flujo de caja'!#REF!*(1+Dashboard!$C$22/12)^IF('Flujo de caja inflado'!BY$3&lt;=12,0,'Flujo de caja inflado'!BY$3-12)</f>
        <v>#REF!</v>
      </c>
    </row>
    <row r="50" spans="1:77" x14ac:dyDescent="0.3">
      <c r="A50" s="212" t="s">
        <v>219</v>
      </c>
      <c r="B50" s="6" t="s">
        <v>22</v>
      </c>
      <c r="C50" s="72" t="e">
        <f t="shared" si="15"/>
        <v>#REF!</v>
      </c>
      <c r="D50" s="291">
        <f>'Flujo de caja'!D67*(1+Dashboard!$C$22/12)^IF('Flujo de caja inflado'!D$3&lt;=12,0,'Flujo de caja inflado'!D$3-12)</f>
        <v>0</v>
      </c>
      <c r="E50" s="291">
        <f>'Flujo de caja'!E67*(1+Dashboard!$C$22/12)^IF('Flujo de caja inflado'!E$3&lt;=12,0,'Flujo de caja inflado'!E$3-12)</f>
        <v>0</v>
      </c>
      <c r="F50" s="291">
        <f>'Flujo de caja'!F67*(1+Dashboard!$C$22/12)^IF('Flujo de caja inflado'!F$3&lt;=12,0,'Flujo de caja inflado'!F$3-12)</f>
        <v>0</v>
      </c>
      <c r="G50" s="291">
        <f>'Flujo de caja'!G67*(1+Dashboard!$C$22/12)^IF('Flujo de caja inflado'!G$3&lt;=12,0,'Flujo de caja inflado'!G$3-12)</f>
        <v>0</v>
      </c>
      <c r="H50" s="291">
        <f>'Flujo de caja'!H67*(1+Dashboard!$C$22/12)^IF('Flujo de caja inflado'!H$3&lt;=12,0,'Flujo de caja inflado'!H$3-12)</f>
        <v>0</v>
      </c>
      <c r="I50" s="291">
        <f>'Flujo de caja'!I67*(1+Dashboard!$C$22/12)^IF('Flujo de caja inflado'!I$3&lt;=12,0,'Flujo de caja inflado'!I$3-12)</f>
        <v>0</v>
      </c>
      <c r="J50" s="291">
        <f>'Flujo de caja'!J67*(1+Dashboard!$C$22/12)^IF('Flujo de caja inflado'!J$3&lt;=12,0,'Flujo de caja inflado'!J$3-12)</f>
        <v>0</v>
      </c>
      <c r="K50" s="291">
        <f>'Flujo de caja'!K67*(1+Dashboard!$C$22/12)^IF('Flujo de caja inflado'!K$3&lt;=12,0,'Flujo de caja inflado'!K$3-12)</f>
        <v>0</v>
      </c>
      <c r="L50" s="291">
        <f>'Flujo de caja'!L67*(1+Dashboard!$C$22/12)^IF('Flujo de caja inflado'!L$3&lt;=12,0,'Flujo de caja inflado'!L$3-12)</f>
        <v>0</v>
      </c>
      <c r="M50" s="291">
        <f>'Flujo de caja'!M67*(1+Dashboard!$C$22/12)^IF('Flujo de caja inflado'!M$3&lt;=12,0,'Flujo de caja inflado'!M$3-12)</f>
        <v>0</v>
      </c>
      <c r="N50" s="291">
        <f>'Flujo de caja'!N67*(1+Dashboard!$C$22/12)^IF('Flujo de caja inflado'!N$3&lt;=12,0,'Flujo de caja inflado'!N$3-12)</f>
        <v>0</v>
      </c>
      <c r="O50" s="291">
        <f>'Flujo de caja'!O67*(1+Dashboard!$C$22/12)^IF('Flujo de caja inflado'!O$3&lt;=12,0,'Flujo de caja inflado'!O$3-12)</f>
        <v>0</v>
      </c>
      <c r="P50" s="291">
        <f>'Flujo de caja'!P67*(1+Dashboard!$C$22/12)^IF('Flujo de caja inflado'!P$3&lt;=12,0,'Flujo de caja inflado'!P$3-12)</f>
        <v>0</v>
      </c>
      <c r="Q50" s="291">
        <f>'Flujo de caja'!Q67*(1+Dashboard!$C$22/12)^IF('Flujo de caja inflado'!Q$3&lt;=12,0,'Flujo de caja inflado'!Q$3-12)</f>
        <v>0</v>
      </c>
      <c r="R50" s="291">
        <f>'Flujo de caja'!R67*(1+Dashboard!$C$22/12)^IF('Flujo de caja inflado'!R$3&lt;=12,0,'Flujo de caja inflado'!R$3-12)</f>
        <v>0</v>
      </c>
      <c r="S50" s="291">
        <f>'Flujo de caja'!S67*(1+Dashboard!$C$22/12)^IF('Flujo de caja inflado'!S$3&lt;=12,0,'Flujo de caja inflado'!S$3-12)</f>
        <v>0</v>
      </c>
      <c r="T50" s="291">
        <f>'Flujo de caja'!T67*(1+Dashboard!$C$22/12)^IF('Flujo de caja inflado'!T$3&lt;=12,0,'Flujo de caja inflado'!T$3-12)</f>
        <v>0</v>
      </c>
      <c r="U50" s="291">
        <f>'Flujo de caja'!U67*(1+Dashboard!$C$22/12)^IF('Flujo de caja inflado'!U$3&lt;=12,0,'Flujo de caja inflado'!U$3-12)</f>
        <v>0</v>
      </c>
      <c r="V50" s="291">
        <f>'Flujo de caja'!V67*(1+Dashboard!$C$22/12)^IF('Flujo de caja inflado'!V$3&lt;=12,0,'Flujo de caja inflado'!V$3-12)</f>
        <v>0</v>
      </c>
      <c r="W50" s="291">
        <f>'Flujo de caja'!W67*(1+Dashboard!$C$22/12)^IF('Flujo de caja inflado'!W$3&lt;=12,0,'Flujo de caja inflado'!W$3-12)</f>
        <v>0</v>
      </c>
      <c r="X50" s="291">
        <f>'Flujo de caja'!X67*(1+Dashboard!$C$22/12)^IF('Flujo de caja inflado'!X$3&lt;=12,0,'Flujo de caja inflado'!X$3-12)</f>
        <v>0</v>
      </c>
      <c r="Y50" s="291">
        <f>'Flujo de caja'!Y67*(1+Dashboard!$C$22/12)^IF('Flujo de caja inflado'!Y$3&lt;=12,0,'Flujo de caja inflado'!Y$3-12)</f>
        <v>0</v>
      </c>
      <c r="Z50" s="291">
        <f>'Flujo de caja'!Z67*(1+Dashboard!$C$22/12)^IF('Flujo de caja inflado'!Z$3&lt;=12,0,'Flujo de caja inflado'!Z$3-12)</f>
        <v>0</v>
      </c>
      <c r="AA50" s="291">
        <f>'Flujo de caja'!AA67*(1+Dashboard!$C$22/12)^IF('Flujo de caja inflado'!AA$3&lt;=12,0,'Flujo de caja inflado'!AA$3-12)</f>
        <v>0</v>
      </c>
      <c r="AB50" s="291">
        <f>'Flujo de caja'!AB67*(1+Dashboard!$C$22/12)^IF('Flujo de caja inflado'!AB$3&lt;=12,0,'Flujo de caja inflado'!AB$3-12)</f>
        <v>0</v>
      </c>
      <c r="AC50" s="291">
        <f>'Flujo de caja'!AC67*(1+Dashboard!$C$22/12)^IF('Flujo de caja inflado'!AC$3&lt;=12,0,'Flujo de caja inflado'!AC$3-12)</f>
        <v>0</v>
      </c>
      <c r="AD50" s="291">
        <f>'Flujo de caja'!AD67*(1+Dashboard!$C$22/12)^IF('Flujo de caja inflado'!AD$3&lt;=12,0,'Flujo de caja inflado'!AD$3-12)</f>
        <v>0</v>
      </c>
      <c r="AE50" s="291">
        <f>'Flujo de caja'!AE67*(1+Dashboard!$C$22/12)^IF('Flujo de caja inflado'!AE$3&lt;=12,0,'Flujo de caja inflado'!AE$3-12)</f>
        <v>0</v>
      </c>
      <c r="AF50" s="291">
        <f>'Flujo de caja'!AF67*(1+Dashboard!$C$22/12)^IF('Flujo de caja inflado'!AF$3&lt;=12,0,'Flujo de caja inflado'!AF$3-12)</f>
        <v>0</v>
      </c>
      <c r="AG50" s="291">
        <f>'Flujo de caja'!AG67*(1+Dashboard!$C$22/12)^IF('Flujo de caja inflado'!AG$3&lt;=12,0,'Flujo de caja inflado'!AG$3-12)</f>
        <v>0</v>
      </c>
      <c r="AH50" s="291">
        <f>'Flujo de caja'!AH67*(1+Dashboard!$C$22/12)^IF('Flujo de caja inflado'!AH$3&lt;=12,0,'Flujo de caja inflado'!AH$3-12)</f>
        <v>0</v>
      </c>
      <c r="AI50" s="291">
        <f>'Flujo de caja'!AI67*(1+Dashboard!$C$22/12)^IF('Flujo de caja inflado'!AI$3&lt;=12,0,'Flujo de caja inflado'!AI$3-12)</f>
        <v>0</v>
      </c>
      <c r="AJ50" s="291">
        <f>'Flujo de caja'!AJ67*(1+Dashboard!$C$22/12)^IF('Flujo de caja inflado'!AJ$3&lt;=12,0,'Flujo de caja inflado'!AJ$3-12)</f>
        <v>0</v>
      </c>
      <c r="AK50" s="291">
        <f>'Flujo de caja'!AK67*(1+Dashboard!$C$22/12)^IF('Flujo de caja inflado'!AK$3&lt;=12,0,'Flujo de caja inflado'!AK$3-12)</f>
        <v>0</v>
      </c>
      <c r="AL50" s="291">
        <f>'Flujo de caja'!AL67*(1+Dashboard!$C$22/12)^IF('Flujo de caja inflado'!AL$3&lt;=12,0,'Flujo de caja inflado'!AL$3-12)</f>
        <v>0</v>
      </c>
      <c r="AM50" s="291">
        <f>'Flujo de caja'!AM67*(1+Dashboard!$C$22/12)^IF('Flujo de caja inflado'!AM$3&lt;=12,0,'Flujo de caja inflado'!AM$3-12)</f>
        <v>0</v>
      </c>
      <c r="AN50" s="291">
        <f>'Flujo de caja'!AN67*(1+Dashboard!$C$22/12)^IF('Flujo de caja inflado'!AN$3&lt;=12,0,'Flujo de caja inflado'!AN$3-12)</f>
        <v>0</v>
      </c>
      <c r="AO50" s="291">
        <f>'Flujo de caja'!AO67*(1+Dashboard!$C$22/12)^IF('Flujo de caja inflado'!AO$3&lt;=12,0,'Flujo de caja inflado'!AO$3-12)</f>
        <v>0</v>
      </c>
      <c r="AP50" s="291">
        <f>'Flujo de caja'!AP67*(1+Dashboard!$C$22/12)^IF('Flujo de caja inflado'!AP$3&lt;=12,0,'Flujo de caja inflado'!AP$3-12)</f>
        <v>0</v>
      </c>
      <c r="AQ50" s="291">
        <f>'Flujo de caja'!AQ67*(1+Dashboard!$C$22/12)^IF('Flujo de caja inflado'!AQ$3&lt;=12,0,'Flujo de caja inflado'!AQ$3-12)</f>
        <v>0</v>
      </c>
      <c r="AR50" s="291">
        <f>'Flujo de caja'!AR67*(1+Dashboard!$C$22/12)^IF('Flujo de caja inflado'!AR$3&lt;=12,0,'Flujo de caja inflado'!AR$3-12)</f>
        <v>0</v>
      </c>
      <c r="AS50" s="291">
        <f>'Flujo de caja'!AS67*(1+Dashboard!$C$22/12)^IF('Flujo de caja inflado'!AS$3&lt;=12,0,'Flujo de caja inflado'!AS$3-12)</f>
        <v>0</v>
      </c>
      <c r="AT50" s="291">
        <f>'Flujo de caja'!AT67*(1+Dashboard!$C$22/12)^IF('Flujo de caja inflado'!AT$3&lt;=12,0,'Flujo de caja inflado'!AT$3-12)</f>
        <v>0</v>
      </c>
      <c r="AU50" s="291">
        <f>'Flujo de caja'!AU67*(1+Dashboard!$C$22/12)^IF('Flujo de caja inflado'!AU$3&lt;=12,0,'Flujo de caja inflado'!AU$3-12)</f>
        <v>0</v>
      </c>
      <c r="AV50" s="291">
        <f>'Flujo de caja'!AV67*(1+Dashboard!$C$22/12)^IF('Flujo de caja inflado'!AV$3&lt;=12,0,'Flujo de caja inflado'!AV$3-12)</f>
        <v>0</v>
      </c>
      <c r="AW50" s="291">
        <f>'Flujo de caja'!AW67*(1+Dashboard!$C$22/12)^IF('Flujo de caja inflado'!AW$3&lt;=12,0,'Flujo de caja inflado'!AW$3-12)</f>
        <v>0</v>
      </c>
      <c r="AX50" s="291">
        <f>'Flujo de caja'!AX67*(1+Dashboard!$C$22/12)^IF('Flujo de caja inflado'!AX$3&lt;=12,0,'Flujo de caja inflado'!AX$3-12)</f>
        <v>0</v>
      </c>
      <c r="AY50" s="291">
        <f>'Flujo de caja'!AY67*(1+Dashboard!$C$22/12)^IF('Flujo de caja inflado'!AY$3&lt;=12,0,'Flujo de caja inflado'!AY$3-12)</f>
        <v>0</v>
      </c>
      <c r="AZ50" s="291">
        <f>'Flujo de caja'!AZ67*(1+Dashboard!$C$22/12)^IF('Flujo de caja inflado'!AZ$3&lt;=12,0,'Flujo de caja inflado'!AZ$3-12)</f>
        <v>0</v>
      </c>
      <c r="BA50" s="291">
        <f>'Flujo de caja'!BA67*(1+Dashboard!$C$22/12)^IF('Flujo de caja inflado'!BA$3&lt;=12,0,'Flujo de caja inflado'!BA$3-12)</f>
        <v>0</v>
      </c>
      <c r="BB50" s="291">
        <f>'Flujo de caja'!BB67*(1+Dashboard!$C$22/12)^IF('Flujo de caja inflado'!BB$3&lt;=12,0,'Flujo de caja inflado'!BB$3-12)</f>
        <v>0</v>
      </c>
      <c r="BC50" s="291">
        <f>'Flujo de caja'!BC67*(1+Dashboard!$C$22/12)^IF('Flujo de caja inflado'!BC$3&lt;=12,0,'Flujo de caja inflado'!BC$3-12)</f>
        <v>0</v>
      </c>
      <c r="BD50" s="291">
        <f>'Flujo de caja'!BD67*(1+Dashboard!$C$22/12)^IF('Flujo de caja inflado'!BD$3&lt;=12,0,'Flujo de caja inflado'!BD$3-12)</f>
        <v>0</v>
      </c>
      <c r="BE50" s="291">
        <f>'Flujo de caja'!BE67*(1+Dashboard!$C$22/12)^IF('Flujo de caja inflado'!BE$3&lt;=12,0,'Flujo de caja inflado'!BE$3-12)</f>
        <v>0</v>
      </c>
      <c r="BF50" s="291">
        <f>'Flujo de caja'!BF67*(1+Dashboard!$C$22/12)^IF('Flujo de caja inflado'!BF$3&lt;=12,0,'Flujo de caja inflado'!BF$3-12)</f>
        <v>0</v>
      </c>
      <c r="BG50" s="291">
        <f>'Flujo de caja'!BG67*(1+Dashboard!$C$22/12)^IF('Flujo de caja inflado'!BG$3&lt;=12,0,'Flujo de caja inflado'!BG$3-12)</f>
        <v>0</v>
      </c>
      <c r="BH50" s="291">
        <f>'Flujo de caja'!BH67*(1+Dashboard!$C$22/12)^IF('Flujo de caja inflado'!BH$3&lt;=12,0,'Flujo de caja inflado'!BH$3-12)</f>
        <v>0</v>
      </c>
      <c r="BI50" s="291">
        <f>'Flujo de caja'!BI67*(1+Dashboard!$C$22/12)^IF('Flujo de caja inflado'!BI$3&lt;=12,0,'Flujo de caja inflado'!BI$3-12)</f>
        <v>0</v>
      </c>
      <c r="BJ50" s="291">
        <f>'Flujo de caja'!BJ67*(1+Dashboard!$C$22/12)^IF('Flujo de caja inflado'!BJ$3&lt;=12,0,'Flujo de caja inflado'!BJ$3-12)</f>
        <v>0</v>
      </c>
      <c r="BK50" s="291">
        <f>'Flujo de caja'!BK67*(1+Dashboard!$C$22/12)^IF('Flujo de caja inflado'!BK$3&lt;=12,0,'Flujo de caja inflado'!BK$3-12)</f>
        <v>0</v>
      </c>
      <c r="BL50" s="291">
        <f>'Flujo de caja'!BL67*(1+Dashboard!$C$22/12)^IF('Flujo de caja inflado'!BL$3&lt;=12,0,'Flujo de caja inflado'!BL$3-12)</f>
        <v>0</v>
      </c>
      <c r="BM50" s="291">
        <f>'Flujo de caja'!BM67*(1+Dashboard!$C$22/12)^IF('Flujo de caja inflado'!BM$3&lt;=12,0,'Flujo de caja inflado'!BM$3-12)</f>
        <v>0</v>
      </c>
      <c r="BN50" s="291">
        <f>'Flujo de caja'!BN67*(1+Dashboard!$C$22/12)^IF('Flujo de caja inflado'!BN$3&lt;=12,0,'Flujo de caja inflado'!BN$3-12)</f>
        <v>0</v>
      </c>
      <c r="BO50" s="291">
        <f>'Flujo de caja'!BO67*(1+Dashboard!$C$22/12)^IF('Flujo de caja inflado'!BO$3&lt;=12,0,'Flujo de caja inflado'!BO$3-12)</f>
        <v>0</v>
      </c>
      <c r="BP50" s="291">
        <f>'Flujo de caja'!BP67*(1+Dashboard!$C$22/12)^IF('Flujo de caja inflado'!BP$3&lt;=12,0,'Flujo de caja inflado'!BP$3-12)</f>
        <v>0</v>
      </c>
      <c r="BQ50" s="291">
        <f>'Flujo de caja'!BQ67*(1+Dashboard!$C$22/12)^IF('Flujo de caja inflado'!BQ$3&lt;=12,0,'Flujo de caja inflado'!BQ$3-12)</f>
        <v>0</v>
      </c>
      <c r="BR50" s="291">
        <f>'Flujo de caja'!BR67*(1+Dashboard!$C$22/12)^IF('Flujo de caja inflado'!BR$3&lt;=12,0,'Flujo de caja inflado'!BR$3-12)</f>
        <v>0</v>
      </c>
      <c r="BS50" s="291" t="e">
        <f>'Flujo de caja'!#REF!*(1+Dashboard!$C$22/12)^IF('Flujo de caja inflado'!BS$3&lt;=12,0,'Flujo de caja inflado'!BS$3-12)</f>
        <v>#REF!</v>
      </c>
      <c r="BT50" s="291" t="e">
        <f>'Flujo de caja'!#REF!*(1+Dashboard!$C$22/12)^IF('Flujo de caja inflado'!BT$3&lt;=12,0,'Flujo de caja inflado'!BT$3-12)</f>
        <v>#REF!</v>
      </c>
      <c r="BU50" s="291" t="e">
        <f>'Flujo de caja'!#REF!*(1+Dashboard!$C$22/12)^IF('Flujo de caja inflado'!BU$3&lt;=12,0,'Flujo de caja inflado'!BU$3-12)</f>
        <v>#REF!</v>
      </c>
      <c r="BV50" s="291" t="e">
        <f>'Flujo de caja'!#REF!*(1+Dashboard!$C$22/12)^IF('Flujo de caja inflado'!BV$3&lt;=12,0,'Flujo de caja inflado'!BV$3-12)</f>
        <v>#REF!</v>
      </c>
      <c r="BW50" s="291" t="e">
        <f>'Flujo de caja'!#REF!*(1+Dashboard!$C$22/12)^IF('Flujo de caja inflado'!BW$3&lt;=12,0,'Flujo de caja inflado'!BW$3-12)</f>
        <v>#REF!</v>
      </c>
      <c r="BX50" s="291" t="e">
        <f>'Flujo de caja'!#REF!*(1+Dashboard!$C$22/12)^IF('Flujo de caja inflado'!BX$3&lt;=12,0,'Flujo de caja inflado'!BX$3-12)</f>
        <v>#REF!</v>
      </c>
      <c r="BY50" s="291" t="e">
        <f>'Flujo de caja'!#REF!*(1+Dashboard!$C$22/12)^IF('Flujo de caja inflado'!BY$3&lt;=12,0,'Flujo de caja inflado'!BY$3-12)</f>
        <v>#REF!</v>
      </c>
    </row>
    <row r="51" spans="1:77" x14ac:dyDescent="0.3">
      <c r="A51" s="24" t="s">
        <v>220</v>
      </c>
      <c r="B51" s="6" t="s">
        <v>22</v>
      </c>
      <c r="C51" s="72" t="e">
        <f t="shared" si="15"/>
        <v>#REF!</v>
      </c>
      <c r="D51" s="291">
        <f>'Flujo de caja'!D68*(1+Dashboard!$C$22/12)^IF('Flujo de caja inflado'!D$3&lt;=12,0,'Flujo de caja inflado'!D$3-12)</f>
        <v>21117.492546178863</v>
      </c>
      <c r="E51" s="291">
        <f>'Flujo de caja'!E68*(1+Dashboard!$C$22/12)^IF('Flujo de caja inflado'!E$3&lt;=12,0,'Flujo de caja inflado'!E$3-12)</f>
        <v>21117.492546178863</v>
      </c>
      <c r="F51" s="291">
        <f>'Flujo de caja'!F68*(1+Dashboard!$C$22/12)^IF('Flujo de caja inflado'!F$3&lt;=12,0,'Flujo de caja inflado'!F$3-12)</f>
        <v>21117.492546178863</v>
      </c>
      <c r="G51" s="291">
        <f>'Flujo de caja'!G68*(1+Dashboard!$C$22/12)^IF('Flujo de caja inflado'!G$3&lt;=12,0,'Flujo de caja inflado'!G$3-12)</f>
        <v>21117.492546178863</v>
      </c>
      <c r="H51" s="291">
        <f>'Flujo de caja'!H68*(1+Dashboard!$C$22/12)^IF('Flujo de caja inflado'!H$3&lt;=12,0,'Flujo de caja inflado'!H$3-12)</f>
        <v>21117.492546178863</v>
      </c>
      <c r="I51" s="291">
        <f>'Flujo de caja'!I68*(1+Dashboard!$C$22/12)^IF('Flujo de caja inflado'!I$3&lt;=12,0,'Flujo de caja inflado'!I$3-12)</f>
        <v>21117.492546178863</v>
      </c>
      <c r="J51" s="291">
        <f>'Flujo de caja'!J68*(1+Dashboard!$C$22/12)^IF('Flujo de caja inflado'!J$3&lt;=12,0,'Flujo de caja inflado'!J$3-12)</f>
        <v>21117.492546178863</v>
      </c>
      <c r="K51" s="291">
        <f>'Flujo de caja'!K68*(1+Dashboard!$C$22/12)^IF('Flujo de caja inflado'!K$3&lt;=12,0,'Flujo de caja inflado'!K$3-12)</f>
        <v>21117.492546178863</v>
      </c>
      <c r="L51" s="291">
        <f>'Flujo de caja'!L68*(1+Dashboard!$C$22/12)^IF('Flujo de caja inflado'!L$3&lt;=12,0,'Flujo de caja inflado'!L$3-12)</f>
        <v>21117.492546178863</v>
      </c>
      <c r="M51" s="291">
        <f>'Flujo de caja'!M68*(1+Dashboard!$C$22/12)^IF('Flujo de caja inflado'!M$3&lt;=12,0,'Flujo de caja inflado'!M$3-12)</f>
        <v>21117.492546178863</v>
      </c>
      <c r="N51" s="291">
        <f>'Flujo de caja'!N68*(1+Dashboard!$C$22/12)^IF('Flujo de caja inflado'!N$3&lt;=12,0,'Flujo de caja inflado'!N$3-12)</f>
        <v>21117.492546178863</v>
      </c>
      <c r="O51" s="291">
        <f>'Flujo de caja'!O68*(1+Dashboard!$C$22/12)^IF('Flujo de caja inflado'!O$3&lt;=12,0,'Flujo de caja inflado'!O$3-12)</f>
        <v>21117.492546178863</v>
      </c>
      <c r="P51" s="291">
        <f>'Flujo de caja'!P68*(1+Dashboard!$C$22/12)^IF('Flujo de caja inflado'!P$3&lt;=12,0,'Flujo de caja inflado'!P$3-12)</f>
        <v>21170.28627754431</v>
      </c>
      <c r="Q51" s="291">
        <f>'Flujo de caja'!Q68*(1+Dashboard!$C$22/12)^IF('Flujo de caja inflado'!Q$3&lt;=12,0,'Flujo de caja inflado'!Q$3-12)</f>
        <v>21223.211993238168</v>
      </c>
      <c r="R51" s="291">
        <f>'Flujo de caja'!R68*(1+Dashboard!$C$22/12)^IF('Flujo de caja inflado'!R$3&lt;=12,0,'Flujo de caja inflado'!R$3-12)</f>
        <v>21276.270023221259</v>
      </c>
      <c r="S51" s="291">
        <f>'Flujo de caja'!S68*(1+Dashboard!$C$22/12)^IF('Flujo de caja inflado'!S$3&lt;=12,0,'Flujo de caja inflado'!S$3-12)</f>
        <v>21329.460698279316</v>
      </c>
      <c r="T51" s="291">
        <f>'Flujo de caja'!T68*(1+Dashboard!$C$22/12)^IF('Flujo de caja inflado'!T$3&lt;=12,0,'Flujo de caja inflado'!T$3-12)</f>
        <v>21382.784350025013</v>
      </c>
      <c r="U51" s="291">
        <f>'Flujo de caja'!U68*(1+Dashboard!$C$22/12)^IF('Flujo de caja inflado'!U$3&lt;=12,0,'Flujo de caja inflado'!U$3-12)</f>
        <v>21436.24131090007</v>
      </c>
      <c r="V51" s="291">
        <f>'Flujo de caja'!V68*(1+Dashboard!$C$22/12)^IF('Flujo de caja inflado'!V$3&lt;=12,0,'Flujo de caja inflado'!V$3-12)</f>
        <v>21489.831914177321</v>
      </c>
      <c r="W51" s="291">
        <f>'Flujo de caja'!W68*(1+Dashboard!$C$22/12)^IF('Flujo de caja inflado'!W$3&lt;=12,0,'Flujo de caja inflado'!W$3-12)</f>
        <v>21543.556493962766</v>
      </c>
      <c r="X51" s="291">
        <f>'Flujo de caja'!X68*(1+Dashboard!$C$22/12)^IF('Flujo de caja inflado'!X$3&lt;=12,0,'Flujo de caja inflado'!X$3-12)</f>
        <v>21597.415385197673</v>
      </c>
      <c r="Y51" s="291">
        <f>'Flujo de caja'!Y68*(1+Dashboard!$C$22/12)^IF('Flujo de caja inflado'!Y$3&lt;=12,0,'Flujo de caja inflado'!Y$3-12)</f>
        <v>21651.408923660663</v>
      </c>
      <c r="Z51" s="291">
        <f>'Flujo de caja'!Z68*(1+Dashboard!$C$22/12)^IF('Flujo de caja inflado'!Z$3&lt;=12,0,'Flujo de caja inflado'!Z$3-12)</f>
        <v>21705.537445969811</v>
      </c>
      <c r="AA51" s="291">
        <f>'Flujo de caja'!AA68*(1+Dashboard!$C$22/12)^IF('Flujo de caja inflado'!AA$3&lt;=12,0,'Flujo de caja inflado'!AA$3-12)</f>
        <v>21759.801289584739</v>
      </c>
      <c r="AB51" s="291">
        <f>'Flujo de caja'!AB68*(1+Dashboard!$C$22/12)^IF('Flujo de caja inflado'!AB$3&lt;=12,0,'Flujo de caja inflado'!AB$3-12)</f>
        <v>21814.2007928087</v>
      </c>
      <c r="AC51" s="291">
        <f>'Flujo de caja'!AC68*(1+Dashboard!$C$22/12)^IF('Flujo de caja inflado'!AC$3&lt;=12,0,'Flujo de caja inflado'!AC$3-12)</f>
        <v>21868.736294790717</v>
      </c>
      <c r="AD51" s="291">
        <f>'Flujo de caja'!AD68*(1+Dashboard!$C$22/12)^IF('Flujo de caja inflado'!AD$3&lt;=12,0,'Flujo de caja inflado'!AD$3-12)</f>
        <v>21923.408135527694</v>
      </c>
      <c r="AE51" s="291">
        <f>'Flujo de caja'!AE68*(1+Dashboard!$C$22/12)^IF('Flujo de caja inflado'!AE$3&lt;=12,0,'Flujo de caja inflado'!AE$3-12)</f>
        <v>21978.216655866516</v>
      </c>
      <c r="AF51" s="291">
        <f>'Flujo de caja'!AF68*(1+Dashboard!$C$22/12)^IF('Flujo de caja inflado'!AF$3&lt;=12,0,'Flujo de caja inflado'!AF$3-12)</f>
        <v>22033.162197506179</v>
      </c>
      <c r="AG51" s="291">
        <f>'Flujo de caja'!AG68*(1+Dashboard!$C$22/12)^IF('Flujo de caja inflado'!AG$3&lt;=12,0,'Flujo de caja inflado'!AG$3-12)</f>
        <v>22088.245102999947</v>
      </c>
      <c r="AH51" s="291">
        <f>'Flujo de caja'!AH68*(1+Dashboard!$C$22/12)^IF('Flujo de caja inflado'!AH$3&lt;=12,0,'Flujo de caja inflado'!AH$3-12)</f>
        <v>22143.46571575744</v>
      </c>
      <c r="AI51" s="291">
        <f>'Flujo de caja'!AI68*(1+Dashboard!$C$22/12)^IF('Flujo de caja inflado'!AI$3&lt;=12,0,'Flujo de caja inflado'!AI$3-12)</f>
        <v>22198.824380046837</v>
      </c>
      <c r="AJ51" s="291">
        <f>'Flujo de caja'!AJ68*(1+Dashboard!$C$22/12)^IF('Flujo de caja inflado'!AJ$3&lt;=12,0,'Flujo de caja inflado'!AJ$3-12)</f>
        <v>22254.321440996951</v>
      </c>
      <c r="AK51" s="291">
        <f>'Flujo de caja'!AK68*(1+Dashboard!$C$22/12)^IF('Flujo de caja inflado'!AK$3&lt;=12,0,'Flujo de caja inflado'!AK$3-12)</f>
        <v>22309.957244599438</v>
      </c>
      <c r="AL51" s="291">
        <f>'Flujo de caja'!AL68*(1+Dashboard!$C$22/12)^IF('Flujo de caja inflado'!AL$3&lt;=12,0,'Flujo de caja inflado'!AL$3-12)</f>
        <v>22365.73213771094</v>
      </c>
      <c r="AM51" s="291">
        <f>'Flujo de caja'!AM68*(1+Dashboard!$C$22/12)^IF('Flujo de caja inflado'!AM$3&lt;=12,0,'Flujo de caja inflado'!AM$3-12)</f>
        <v>22421.646468055216</v>
      </c>
      <c r="AN51" s="291">
        <f>'Flujo de caja'!AN68*(1+Dashboard!$C$22/12)^IF('Flujo de caja inflado'!AN$3&lt;=12,0,'Flujo de caja inflado'!AN$3-12)</f>
        <v>22477.700584225353</v>
      </c>
      <c r="AO51" s="291">
        <f>'Flujo de caja'!AO68*(1+Dashboard!$C$22/12)^IF('Flujo de caja inflado'!AO$3&lt;=12,0,'Flujo de caja inflado'!AO$3-12)</f>
        <v>22533.894835685918</v>
      </c>
      <c r="AP51" s="291">
        <f>'Flujo de caja'!AP68*(1+Dashboard!$C$22/12)^IF('Flujo de caja inflado'!AP$3&lt;=12,0,'Flujo de caja inflado'!AP$3-12)</f>
        <v>22590.22957277513</v>
      </c>
      <c r="AQ51" s="291">
        <f>'Flujo de caja'!AQ68*(1+Dashboard!$C$22/12)^IF('Flujo de caja inflado'!AQ$3&lt;=12,0,'Flujo de caja inflado'!AQ$3-12)</f>
        <v>22646.705146707067</v>
      </c>
      <c r="AR51" s="291">
        <f>'Flujo de caja'!AR68*(1+Dashboard!$C$22/12)^IF('Flujo de caja inflado'!AR$3&lt;=12,0,'Flujo de caja inflado'!AR$3-12)</f>
        <v>22703.321909573839</v>
      </c>
      <c r="AS51" s="291">
        <f>'Flujo de caja'!AS68*(1+Dashboard!$C$22/12)^IF('Flujo de caja inflado'!AS$3&lt;=12,0,'Flujo de caja inflado'!AS$3-12)</f>
        <v>22760.080214347767</v>
      </c>
      <c r="AT51" s="291">
        <f>'Flujo de caja'!AT68*(1+Dashboard!$C$22/12)^IF('Flujo de caja inflado'!AT$3&lt;=12,0,'Flujo de caja inflado'!AT$3-12)</f>
        <v>22816.98041488363</v>
      </c>
      <c r="AU51" s="291">
        <f>'Flujo de caja'!AU68*(1+Dashboard!$C$22/12)^IF('Flujo de caja inflado'!AU$3&lt;=12,0,'Flujo de caja inflado'!AU$3-12)</f>
        <v>22874.022865920844</v>
      </c>
      <c r="AV51" s="291">
        <f>'Flujo de caja'!AV68*(1+Dashboard!$C$22/12)^IF('Flujo de caja inflado'!AV$3&lt;=12,0,'Flujo de caja inflado'!AV$3-12)</f>
        <v>22931.207923085647</v>
      </c>
      <c r="AW51" s="291">
        <f>'Flujo de caja'!AW68*(1+Dashboard!$C$22/12)^IF('Flujo de caja inflado'!AW$3&lt;=12,0,'Flujo de caja inflado'!AW$3-12)</f>
        <v>22988.535942893359</v>
      </c>
      <c r="AX51" s="291">
        <f>'Flujo de caja'!AX68*(1+Dashboard!$C$22/12)^IF('Flujo de caja inflado'!AX$3&lt;=12,0,'Flujo de caja inflado'!AX$3-12)</f>
        <v>23046.00728275059</v>
      </c>
      <c r="AY51" s="291">
        <f>'Flujo de caja'!AY68*(1+Dashboard!$C$22/12)^IF('Flujo de caja inflado'!AY$3&lt;=12,0,'Flujo de caja inflado'!AY$3-12)</f>
        <v>23103.622300957468</v>
      </c>
      <c r="AZ51" s="291">
        <f>'Flujo de caja'!AZ68*(1+Dashboard!$C$22/12)^IF('Flujo de caja inflado'!AZ$3&lt;=12,0,'Flujo de caja inflado'!AZ$3-12)</f>
        <v>23161.381356709862</v>
      </c>
      <c r="BA51" s="291">
        <f>'Flujo de caja'!BA68*(1+Dashboard!$C$22/12)^IF('Flujo de caja inflado'!BA$3&lt;=12,0,'Flujo de caja inflado'!BA$3-12)</f>
        <v>23219.284810101632</v>
      </c>
      <c r="BB51" s="291">
        <f>'Flujo de caja'!BB68*(1+Dashboard!$C$22/12)^IF('Flujo de caja inflado'!BB$3&lt;=12,0,'Flujo de caja inflado'!BB$3-12)</f>
        <v>0</v>
      </c>
      <c r="BC51" s="291">
        <f>'Flujo de caja'!BC68*(1+Dashboard!$C$22/12)^IF('Flujo de caja inflado'!BC$3&lt;=12,0,'Flujo de caja inflado'!BC$3-12)</f>
        <v>0</v>
      </c>
      <c r="BD51" s="291">
        <f>'Flujo de caja'!BD68*(1+Dashboard!$C$22/12)^IF('Flujo de caja inflado'!BD$3&lt;=12,0,'Flujo de caja inflado'!BD$3-12)</f>
        <v>0</v>
      </c>
      <c r="BE51" s="291">
        <f>'Flujo de caja'!BE68*(1+Dashboard!$C$22/12)^IF('Flujo de caja inflado'!BE$3&lt;=12,0,'Flujo de caja inflado'!BE$3-12)</f>
        <v>0</v>
      </c>
      <c r="BF51" s="291">
        <f>'Flujo de caja'!BF68*(1+Dashboard!$C$22/12)^IF('Flujo de caja inflado'!BF$3&lt;=12,0,'Flujo de caja inflado'!BF$3-12)</f>
        <v>0</v>
      </c>
      <c r="BG51" s="291">
        <f>'Flujo de caja'!BG68*(1+Dashboard!$C$22/12)^IF('Flujo de caja inflado'!BG$3&lt;=12,0,'Flujo de caja inflado'!BG$3-12)</f>
        <v>0</v>
      </c>
      <c r="BH51" s="291">
        <f>'Flujo de caja'!BH68*(1+Dashboard!$C$22/12)^IF('Flujo de caja inflado'!BH$3&lt;=12,0,'Flujo de caja inflado'!BH$3-12)</f>
        <v>0</v>
      </c>
      <c r="BI51" s="291">
        <f>'Flujo de caja'!BI68*(1+Dashboard!$C$22/12)^IF('Flujo de caja inflado'!BI$3&lt;=12,0,'Flujo de caja inflado'!BI$3-12)</f>
        <v>0</v>
      </c>
      <c r="BJ51" s="291">
        <f>'Flujo de caja'!BJ68*(1+Dashboard!$C$22/12)^IF('Flujo de caja inflado'!BJ$3&lt;=12,0,'Flujo de caja inflado'!BJ$3-12)</f>
        <v>0</v>
      </c>
      <c r="BK51" s="291">
        <f>'Flujo de caja'!BK68*(1+Dashboard!$C$22/12)^IF('Flujo de caja inflado'!BK$3&lt;=12,0,'Flujo de caja inflado'!BK$3-12)</f>
        <v>0</v>
      </c>
      <c r="BL51" s="291">
        <f>'Flujo de caja'!BL68*(1+Dashboard!$C$22/12)^IF('Flujo de caja inflado'!BL$3&lt;=12,0,'Flujo de caja inflado'!BL$3-12)</f>
        <v>0</v>
      </c>
      <c r="BM51" s="291">
        <f>'Flujo de caja'!BM68*(1+Dashboard!$C$22/12)^IF('Flujo de caja inflado'!BM$3&lt;=12,0,'Flujo de caja inflado'!BM$3-12)</f>
        <v>0</v>
      </c>
      <c r="BN51" s="291">
        <f>'Flujo de caja'!BN68*(1+Dashboard!$C$22/12)^IF('Flujo de caja inflado'!BN$3&lt;=12,0,'Flujo de caja inflado'!BN$3-12)</f>
        <v>0</v>
      </c>
      <c r="BO51" s="291">
        <f>'Flujo de caja'!BO68*(1+Dashboard!$C$22/12)^IF('Flujo de caja inflado'!BO$3&lt;=12,0,'Flujo de caja inflado'!BO$3-12)</f>
        <v>0</v>
      </c>
      <c r="BP51" s="291">
        <f>'Flujo de caja'!BP68*(1+Dashboard!$C$22/12)^IF('Flujo de caja inflado'!BP$3&lt;=12,0,'Flujo de caja inflado'!BP$3-12)</f>
        <v>0</v>
      </c>
      <c r="BQ51" s="291">
        <f>'Flujo de caja'!BQ68*(1+Dashboard!$C$22/12)^IF('Flujo de caja inflado'!BQ$3&lt;=12,0,'Flujo de caja inflado'!BQ$3-12)</f>
        <v>0</v>
      </c>
      <c r="BR51" s="291">
        <f>'Flujo de caja'!BR68*(1+Dashboard!$C$22/12)^IF('Flujo de caja inflado'!BR$3&lt;=12,0,'Flujo de caja inflado'!BR$3-12)</f>
        <v>0</v>
      </c>
      <c r="BS51" s="291" t="e">
        <f>'Flujo de caja'!#REF!*(1+Dashboard!$C$22/12)^IF('Flujo de caja inflado'!BS$3&lt;=12,0,'Flujo de caja inflado'!BS$3-12)</f>
        <v>#REF!</v>
      </c>
      <c r="BT51" s="291" t="e">
        <f>'Flujo de caja'!#REF!*(1+Dashboard!$C$22/12)^IF('Flujo de caja inflado'!BT$3&lt;=12,0,'Flujo de caja inflado'!BT$3-12)</f>
        <v>#REF!</v>
      </c>
      <c r="BU51" s="291" t="e">
        <f>'Flujo de caja'!#REF!*(1+Dashboard!$C$22/12)^IF('Flujo de caja inflado'!BU$3&lt;=12,0,'Flujo de caja inflado'!BU$3-12)</f>
        <v>#REF!</v>
      </c>
      <c r="BV51" s="291" t="e">
        <f>'Flujo de caja'!#REF!*(1+Dashboard!$C$22/12)^IF('Flujo de caja inflado'!BV$3&lt;=12,0,'Flujo de caja inflado'!BV$3-12)</f>
        <v>#REF!</v>
      </c>
      <c r="BW51" s="291" t="e">
        <f>'Flujo de caja'!#REF!*(1+Dashboard!$C$22/12)^IF('Flujo de caja inflado'!BW$3&lt;=12,0,'Flujo de caja inflado'!BW$3-12)</f>
        <v>#REF!</v>
      </c>
      <c r="BX51" s="291" t="e">
        <f>'Flujo de caja'!#REF!*(1+Dashboard!$C$22/12)^IF('Flujo de caja inflado'!BX$3&lt;=12,0,'Flujo de caja inflado'!BX$3-12)</f>
        <v>#REF!</v>
      </c>
      <c r="BY51" s="291" t="e">
        <f>'Flujo de caja'!#REF!*(1+Dashboard!$C$22/12)^IF('Flujo de caja inflado'!BY$3&lt;=12,0,'Flujo de caja inflado'!BY$3-12)</f>
        <v>#REF!</v>
      </c>
    </row>
    <row r="52" spans="1:77" x14ac:dyDescent="0.3">
      <c r="A52" s="24" t="s">
        <v>222</v>
      </c>
      <c r="B52" s="6" t="s">
        <v>22</v>
      </c>
      <c r="C52" s="72" t="e">
        <f t="shared" si="15"/>
        <v>#REF!</v>
      </c>
      <c r="D52" s="291">
        <f>'Flujo de caja'!D69*(1+Dashboard!$C$22/12)^IF('Flujo de caja inflado'!D$3&lt;=12,0,'Flujo de caja inflado'!D$3-12)</f>
        <v>10431.175566825736</v>
      </c>
      <c r="E52" s="291">
        <f>'Flujo de caja'!E69*(1+Dashboard!$C$22/12)^IF('Flujo de caja inflado'!E$3&lt;=12,0,'Flujo de caja inflado'!E$3-12)</f>
        <v>10431.175566825736</v>
      </c>
      <c r="F52" s="291">
        <f>'Flujo de caja'!F69*(1+Dashboard!$C$22/12)^IF('Flujo de caja inflado'!F$3&lt;=12,0,'Flujo de caja inflado'!F$3-12)</f>
        <v>10431.175566825736</v>
      </c>
      <c r="G52" s="291">
        <f>'Flujo de caja'!G69*(1+Dashboard!$C$22/12)^IF('Flujo de caja inflado'!G$3&lt;=12,0,'Flujo de caja inflado'!G$3-12)</f>
        <v>10431.175566825736</v>
      </c>
      <c r="H52" s="291">
        <f>'Flujo de caja'!H69*(1+Dashboard!$C$22/12)^IF('Flujo de caja inflado'!H$3&lt;=12,0,'Flujo de caja inflado'!H$3-12)</f>
        <v>10431.175566825736</v>
      </c>
      <c r="I52" s="291">
        <f>'Flujo de caja'!I69*(1+Dashboard!$C$22/12)^IF('Flujo de caja inflado'!I$3&lt;=12,0,'Flujo de caja inflado'!I$3-12)</f>
        <v>10431.175566825736</v>
      </c>
      <c r="J52" s="291">
        <f>'Flujo de caja'!J69*(1+Dashboard!$C$22/12)^IF('Flujo de caja inflado'!J$3&lt;=12,0,'Flujo de caja inflado'!J$3-12)</f>
        <v>10431.175566825736</v>
      </c>
      <c r="K52" s="291">
        <f>'Flujo de caja'!K69*(1+Dashboard!$C$22/12)^IF('Flujo de caja inflado'!K$3&lt;=12,0,'Flujo de caja inflado'!K$3-12)</f>
        <v>10431.175566825736</v>
      </c>
      <c r="L52" s="291">
        <f>'Flujo de caja'!L69*(1+Dashboard!$C$22/12)^IF('Flujo de caja inflado'!L$3&lt;=12,0,'Flujo de caja inflado'!L$3-12)</f>
        <v>10431.175566825736</v>
      </c>
      <c r="M52" s="291">
        <f>'Flujo de caja'!M69*(1+Dashboard!$C$22/12)^IF('Flujo de caja inflado'!M$3&lt;=12,0,'Flujo de caja inflado'!M$3-12)</f>
        <v>10431.175566825736</v>
      </c>
      <c r="N52" s="291">
        <f>'Flujo de caja'!N69*(1+Dashboard!$C$22/12)^IF('Flujo de caja inflado'!N$3&lt;=12,0,'Flujo de caja inflado'!N$3-12)</f>
        <v>10431.175566825736</v>
      </c>
      <c r="O52" s="291">
        <f>'Flujo de caja'!O69*(1+Dashboard!$C$22/12)^IF('Flujo de caja inflado'!O$3&lt;=12,0,'Flujo de caja inflado'!O$3-12)</f>
        <v>10431.175566825736</v>
      </c>
      <c r="P52" s="291">
        <f>'Flujo de caja'!P69*(1+Dashboard!$C$22/12)^IF('Flujo de caja inflado'!P$3&lt;=12,0,'Flujo de caja inflado'!P$3-12)</f>
        <v>10457.253505742799</v>
      </c>
      <c r="Q52" s="291">
        <f>'Flujo de caja'!Q69*(1+Dashboard!$C$22/12)^IF('Flujo de caja inflado'!Q$3&lt;=12,0,'Flujo de caja inflado'!Q$3-12)</f>
        <v>10483.396639507155</v>
      </c>
      <c r="R52" s="291">
        <f>'Flujo de caja'!R69*(1+Dashboard!$C$22/12)^IF('Flujo de caja inflado'!R$3&lt;=12,0,'Flujo de caja inflado'!R$3-12)</f>
        <v>10509.605131105922</v>
      </c>
      <c r="S52" s="291">
        <f>'Flujo de caja'!S69*(1+Dashboard!$C$22/12)^IF('Flujo de caja inflado'!S$3&lt;=12,0,'Flujo de caja inflado'!S$3-12)</f>
        <v>10535.879143933687</v>
      </c>
      <c r="T52" s="291">
        <f>'Flujo de caja'!T69*(1+Dashboard!$C$22/12)^IF('Flujo de caja inflado'!T$3&lt;=12,0,'Flujo de caja inflado'!T$3-12)</f>
        <v>10562.218841793521</v>
      </c>
      <c r="U52" s="291">
        <f>'Flujo de caja'!U69*(1+Dashboard!$C$22/12)^IF('Flujo de caja inflado'!U$3&lt;=12,0,'Flujo de caja inflado'!U$3-12)</f>
        <v>10588.624388898004</v>
      </c>
      <c r="V52" s="291">
        <f>'Flujo de caja'!V69*(1+Dashboard!$C$22/12)^IF('Flujo de caja inflado'!V$3&lt;=12,0,'Flujo de caja inflado'!V$3-12)</f>
        <v>10615.095949870249</v>
      </c>
      <c r="W52" s="291">
        <f>'Flujo de caja'!W69*(1+Dashboard!$C$22/12)^IF('Flujo de caja inflado'!W$3&lt;=12,0,'Flujo de caja inflado'!W$3-12)</f>
        <v>10641.633689744924</v>
      </c>
      <c r="X52" s="291">
        <f>'Flujo de caja'!X69*(1+Dashboard!$C$22/12)^IF('Flujo de caja inflado'!X$3&lt;=12,0,'Flujo de caja inflado'!X$3-12)</f>
        <v>10668.237773969287</v>
      </c>
      <c r="Y52" s="291">
        <f>'Flujo de caja'!Y69*(1+Dashboard!$C$22/12)^IF('Flujo de caja inflado'!Y$3&lt;=12,0,'Flujo de caja inflado'!Y$3-12)</f>
        <v>10694.908368404209</v>
      </c>
      <c r="Z52" s="291">
        <f>'Flujo de caja'!Z69*(1+Dashboard!$C$22/12)^IF('Flujo de caja inflado'!Z$3&lt;=12,0,'Flujo de caja inflado'!Z$3-12)</f>
        <v>10721.645639325217</v>
      </c>
      <c r="AA52" s="291">
        <f>'Flujo de caja'!AA69*(1+Dashboard!$C$22/12)^IF('Flujo de caja inflado'!AA$3&lt;=12,0,'Flujo de caja inflado'!AA$3-12)</f>
        <v>10748.449753423531</v>
      </c>
      <c r="AB52" s="291">
        <f>'Flujo de caja'!AB69*(1+Dashboard!$C$22/12)^IF('Flujo de caja inflado'!AB$3&lt;=12,0,'Flujo de caja inflado'!AB$3-12)</f>
        <v>10775.320877807091</v>
      </c>
      <c r="AC52" s="291">
        <f>'Flujo de caja'!AC69*(1+Dashboard!$C$22/12)^IF('Flujo de caja inflado'!AC$3&lt;=12,0,'Flujo de caja inflado'!AC$3-12)</f>
        <v>10802.259180001605</v>
      </c>
      <c r="AD52" s="291">
        <f>'Flujo de caja'!AD69*(1+Dashboard!$C$22/12)^IF('Flujo de caja inflado'!AD$3&lt;=12,0,'Flujo de caja inflado'!AD$3-12)</f>
        <v>10829.264827951609</v>
      </c>
      <c r="AE52" s="291">
        <f>'Flujo de caja'!AE69*(1+Dashboard!$C$22/12)^IF('Flujo de caja inflado'!AE$3&lt;=12,0,'Flujo de caja inflado'!AE$3-12)</f>
        <v>10856.33799002149</v>
      </c>
      <c r="AF52" s="291">
        <f>'Flujo de caja'!AF69*(1+Dashboard!$C$22/12)^IF('Flujo de caja inflado'!AF$3&lt;=12,0,'Flujo de caja inflado'!AF$3-12)</f>
        <v>10883.478834996542</v>
      </c>
      <c r="AG52" s="291">
        <f>'Flujo de caja'!AG69*(1+Dashboard!$C$22/12)^IF('Flujo de caja inflado'!AG$3&lt;=12,0,'Flujo de caja inflado'!AG$3-12)</f>
        <v>10910.687532084034</v>
      </c>
      <c r="AH52" s="291">
        <f>'Flujo de caja'!AH69*(1+Dashboard!$C$22/12)^IF('Flujo de caja inflado'!AH$3&lt;=12,0,'Flujo de caja inflado'!AH$3-12)</f>
        <v>10937.964250914241</v>
      </c>
      <c r="AI52" s="291">
        <f>'Flujo de caja'!AI69*(1+Dashboard!$C$22/12)^IF('Flujo de caja inflado'!AI$3&lt;=12,0,'Flujo de caja inflado'!AI$3-12)</f>
        <v>10965.309161541529</v>
      </c>
      <c r="AJ52" s="291">
        <f>'Flujo de caja'!AJ69*(1+Dashboard!$C$22/12)^IF('Flujo de caja inflado'!AJ$3&lt;=12,0,'Flujo de caja inflado'!AJ$3-12)</f>
        <v>10992.722434445381</v>
      </c>
      <c r="AK52" s="291">
        <f>'Flujo de caja'!AK69*(1+Dashboard!$C$22/12)^IF('Flujo de caja inflado'!AK$3&lt;=12,0,'Flujo de caja inflado'!AK$3-12)</f>
        <v>11020.204240531491</v>
      </c>
      <c r="AL52" s="291">
        <f>'Flujo de caja'!AL69*(1+Dashboard!$C$22/12)^IF('Flujo de caja inflado'!AL$3&lt;=12,0,'Flujo de caja inflado'!AL$3-12)</f>
        <v>11047.754751132821</v>
      </c>
      <c r="AM52" s="291">
        <f>'Flujo de caja'!AM69*(1+Dashboard!$C$22/12)^IF('Flujo de caja inflado'!AM$3&lt;=12,0,'Flujo de caja inflado'!AM$3-12)</f>
        <v>11075.374138010653</v>
      </c>
      <c r="AN52" s="291">
        <f>'Flujo de caja'!AN69*(1+Dashboard!$C$22/12)^IF('Flujo de caja inflado'!AN$3&lt;=12,0,'Flujo de caja inflado'!AN$3-12)</f>
        <v>11103.062573355681</v>
      </c>
      <c r="AO52" s="291">
        <f>'Flujo de caja'!AO69*(1+Dashboard!$C$22/12)^IF('Flujo de caja inflado'!AO$3&lt;=12,0,'Flujo de caja inflado'!AO$3-12)</f>
        <v>11130.820229789069</v>
      </c>
      <c r="AP52" s="291">
        <f>'Flujo de caja'!AP69*(1+Dashboard!$C$22/12)^IF('Flujo de caja inflado'!AP$3&lt;=12,0,'Flujo de caja inflado'!AP$3-12)</f>
        <v>11158.647280363541</v>
      </c>
      <c r="AQ52" s="291">
        <f>'Flujo de caja'!AQ69*(1+Dashboard!$C$22/12)^IF('Flujo de caja inflado'!AQ$3&lt;=12,0,'Flujo de caja inflado'!AQ$3-12)</f>
        <v>11186.543898564449</v>
      </c>
      <c r="AR52" s="291">
        <f>'Flujo de caja'!AR69*(1+Dashboard!$C$22/12)^IF('Flujo de caja inflado'!AR$3&lt;=12,0,'Flujo de caja inflado'!AR$3-12)</f>
        <v>11214.510258310862</v>
      </c>
      <c r="AS52" s="291">
        <f>'Flujo de caja'!AS69*(1+Dashboard!$C$22/12)^IF('Flujo de caja inflado'!AS$3&lt;=12,0,'Flujo de caja inflado'!AS$3-12)</f>
        <v>11242.546533956636</v>
      </c>
      <c r="AT52" s="291">
        <f>'Flujo de caja'!AT69*(1+Dashboard!$C$22/12)^IF('Flujo de caja inflado'!AT$3&lt;=12,0,'Flujo de caja inflado'!AT$3-12)</f>
        <v>11270.652900291525</v>
      </c>
      <c r="AU52" s="291">
        <f>'Flujo de caja'!AU69*(1+Dashboard!$C$22/12)^IF('Flujo de caja inflado'!AU$3&lt;=12,0,'Flujo de caja inflado'!AU$3-12)</f>
        <v>11298.829532542257</v>
      </c>
      <c r="AV52" s="291">
        <f>'Flujo de caja'!AV69*(1+Dashboard!$C$22/12)^IF('Flujo de caja inflado'!AV$3&lt;=12,0,'Flujo de caja inflado'!AV$3-12)</f>
        <v>11327.076606373612</v>
      </c>
      <c r="AW52" s="291">
        <f>'Flujo de caja'!AW69*(1+Dashboard!$C$22/12)^IF('Flujo de caja inflado'!AW$3&lt;=12,0,'Flujo de caja inflado'!AW$3-12)</f>
        <v>11355.394297889545</v>
      </c>
      <c r="AX52" s="291">
        <f>'Flujo de caja'!AX69*(1+Dashboard!$C$22/12)^IF('Flujo de caja inflado'!AX$3&lt;=12,0,'Flujo de caja inflado'!AX$3-12)</f>
        <v>11383.782783634268</v>
      </c>
      <c r="AY52" s="291">
        <f>'Flujo de caja'!AY69*(1+Dashboard!$C$22/12)^IF('Flujo de caja inflado'!AY$3&lt;=12,0,'Flujo de caja inflado'!AY$3-12)</f>
        <v>11412.242240593354</v>
      </c>
      <c r="AZ52" s="291">
        <f>'Flujo de caja'!AZ69*(1+Dashboard!$C$22/12)^IF('Flujo de caja inflado'!AZ$3&lt;=12,0,'Flujo de caja inflado'!AZ$3-12)</f>
        <v>11440.772846194837</v>
      </c>
      <c r="BA52" s="291">
        <f>'Flujo de caja'!BA69*(1+Dashboard!$C$22/12)^IF('Flujo de caja inflado'!BA$3&lt;=12,0,'Flujo de caja inflado'!BA$3-12)</f>
        <v>11469.374778310323</v>
      </c>
      <c r="BB52" s="291">
        <f>'Flujo de caja'!BB69*(1+Dashboard!$C$22/12)^IF('Flujo de caja inflado'!BB$3&lt;=12,0,'Flujo de caja inflado'!BB$3-12)</f>
        <v>0</v>
      </c>
      <c r="BC52" s="291">
        <f>'Flujo de caja'!BC69*(1+Dashboard!$C$22/12)^IF('Flujo de caja inflado'!BC$3&lt;=12,0,'Flujo de caja inflado'!BC$3-12)</f>
        <v>0</v>
      </c>
      <c r="BD52" s="291">
        <f>'Flujo de caja'!BD69*(1+Dashboard!$C$22/12)^IF('Flujo de caja inflado'!BD$3&lt;=12,0,'Flujo de caja inflado'!BD$3-12)</f>
        <v>0</v>
      </c>
      <c r="BE52" s="291">
        <f>'Flujo de caja'!BE69*(1+Dashboard!$C$22/12)^IF('Flujo de caja inflado'!BE$3&lt;=12,0,'Flujo de caja inflado'!BE$3-12)</f>
        <v>0</v>
      </c>
      <c r="BF52" s="291">
        <f>'Flujo de caja'!BF69*(1+Dashboard!$C$22/12)^IF('Flujo de caja inflado'!BF$3&lt;=12,0,'Flujo de caja inflado'!BF$3-12)</f>
        <v>0</v>
      </c>
      <c r="BG52" s="291">
        <f>'Flujo de caja'!BG69*(1+Dashboard!$C$22/12)^IF('Flujo de caja inflado'!BG$3&lt;=12,0,'Flujo de caja inflado'!BG$3-12)</f>
        <v>0</v>
      </c>
      <c r="BH52" s="291">
        <f>'Flujo de caja'!BH69*(1+Dashboard!$C$22/12)^IF('Flujo de caja inflado'!BH$3&lt;=12,0,'Flujo de caja inflado'!BH$3-12)</f>
        <v>0</v>
      </c>
      <c r="BI52" s="291">
        <f>'Flujo de caja'!BI69*(1+Dashboard!$C$22/12)^IF('Flujo de caja inflado'!BI$3&lt;=12,0,'Flujo de caja inflado'!BI$3-12)</f>
        <v>0</v>
      </c>
      <c r="BJ52" s="291">
        <f>'Flujo de caja'!BJ69*(1+Dashboard!$C$22/12)^IF('Flujo de caja inflado'!BJ$3&lt;=12,0,'Flujo de caja inflado'!BJ$3-12)</f>
        <v>0</v>
      </c>
      <c r="BK52" s="291">
        <f>'Flujo de caja'!BK69*(1+Dashboard!$C$22/12)^IF('Flujo de caja inflado'!BK$3&lt;=12,0,'Flujo de caja inflado'!BK$3-12)</f>
        <v>0</v>
      </c>
      <c r="BL52" s="291">
        <f>'Flujo de caja'!BL69*(1+Dashboard!$C$22/12)^IF('Flujo de caja inflado'!BL$3&lt;=12,0,'Flujo de caja inflado'!BL$3-12)</f>
        <v>0</v>
      </c>
      <c r="BM52" s="291">
        <f>'Flujo de caja'!BM69*(1+Dashboard!$C$22/12)^IF('Flujo de caja inflado'!BM$3&lt;=12,0,'Flujo de caja inflado'!BM$3-12)</f>
        <v>0</v>
      </c>
      <c r="BN52" s="291">
        <f>'Flujo de caja'!BN69*(1+Dashboard!$C$22/12)^IF('Flujo de caja inflado'!BN$3&lt;=12,0,'Flujo de caja inflado'!BN$3-12)</f>
        <v>0</v>
      </c>
      <c r="BO52" s="291">
        <f>'Flujo de caja'!BO69*(1+Dashboard!$C$22/12)^IF('Flujo de caja inflado'!BO$3&lt;=12,0,'Flujo de caja inflado'!BO$3-12)</f>
        <v>0</v>
      </c>
      <c r="BP52" s="291">
        <f>'Flujo de caja'!BP69*(1+Dashboard!$C$22/12)^IF('Flujo de caja inflado'!BP$3&lt;=12,0,'Flujo de caja inflado'!BP$3-12)</f>
        <v>0</v>
      </c>
      <c r="BQ52" s="291">
        <f>'Flujo de caja'!BQ69*(1+Dashboard!$C$22/12)^IF('Flujo de caja inflado'!BQ$3&lt;=12,0,'Flujo de caja inflado'!BQ$3-12)</f>
        <v>0</v>
      </c>
      <c r="BR52" s="291">
        <f>'Flujo de caja'!BR69*(1+Dashboard!$C$22/12)^IF('Flujo de caja inflado'!BR$3&lt;=12,0,'Flujo de caja inflado'!BR$3-12)</f>
        <v>0</v>
      </c>
      <c r="BS52" s="291" t="e">
        <f>'Flujo de caja'!#REF!*(1+Dashboard!$C$22/12)^IF('Flujo de caja inflado'!BS$3&lt;=12,0,'Flujo de caja inflado'!BS$3-12)</f>
        <v>#REF!</v>
      </c>
      <c r="BT52" s="291" t="e">
        <f>'Flujo de caja'!#REF!*(1+Dashboard!$C$22/12)^IF('Flujo de caja inflado'!BT$3&lt;=12,0,'Flujo de caja inflado'!BT$3-12)</f>
        <v>#REF!</v>
      </c>
      <c r="BU52" s="291" t="e">
        <f>'Flujo de caja'!#REF!*(1+Dashboard!$C$22/12)^IF('Flujo de caja inflado'!BU$3&lt;=12,0,'Flujo de caja inflado'!BU$3-12)</f>
        <v>#REF!</v>
      </c>
      <c r="BV52" s="291" t="e">
        <f>'Flujo de caja'!#REF!*(1+Dashboard!$C$22/12)^IF('Flujo de caja inflado'!BV$3&lt;=12,0,'Flujo de caja inflado'!BV$3-12)</f>
        <v>#REF!</v>
      </c>
      <c r="BW52" s="291" t="e">
        <f>'Flujo de caja'!#REF!*(1+Dashboard!$C$22/12)^IF('Flujo de caja inflado'!BW$3&lt;=12,0,'Flujo de caja inflado'!BW$3-12)</f>
        <v>#REF!</v>
      </c>
      <c r="BX52" s="291" t="e">
        <f>'Flujo de caja'!#REF!*(1+Dashboard!$C$22/12)^IF('Flujo de caja inflado'!BX$3&lt;=12,0,'Flujo de caja inflado'!BX$3-12)</f>
        <v>#REF!</v>
      </c>
      <c r="BY52" s="291" t="e">
        <f>'Flujo de caja'!#REF!*(1+Dashboard!$C$22/12)^IF('Flujo de caja inflado'!BY$3&lt;=12,0,'Flujo de caja inflado'!BY$3-12)</f>
        <v>#REF!</v>
      </c>
    </row>
    <row r="53" spans="1:77" x14ac:dyDescent="0.3">
      <c r="A53" s="24" t="s">
        <v>245</v>
      </c>
      <c r="B53" s="6" t="s">
        <v>22</v>
      </c>
      <c r="C53" s="72" t="e">
        <f t="shared" si="15"/>
        <v>#REF!</v>
      </c>
      <c r="D53" s="291" t="e">
        <f>'Flujo de caja'!#REF!*(1+Dashboard!$C$22/12)^IF('Flujo de caja inflado'!D$3&lt;=12,0,'Flujo de caja inflado'!D$3-12)</f>
        <v>#REF!</v>
      </c>
      <c r="E53" s="291" t="e">
        <f>'Flujo de caja'!#REF!*(1+Dashboard!$C$22/12)^IF('Flujo de caja inflado'!E$3&lt;=12,0,'Flujo de caja inflado'!E$3-12)</f>
        <v>#REF!</v>
      </c>
      <c r="F53" s="291" t="e">
        <f>'Flujo de caja'!#REF!*(1+Dashboard!$C$22/12)^IF('Flujo de caja inflado'!F$3&lt;=12,0,'Flujo de caja inflado'!F$3-12)</f>
        <v>#REF!</v>
      </c>
      <c r="G53" s="291" t="e">
        <f>'Flujo de caja'!#REF!*(1+Dashboard!$C$22/12)^IF('Flujo de caja inflado'!G$3&lt;=12,0,'Flujo de caja inflado'!G$3-12)</f>
        <v>#REF!</v>
      </c>
      <c r="H53" s="291" t="e">
        <f>'Flujo de caja'!#REF!*(1+Dashboard!$C$22/12)^IF('Flujo de caja inflado'!H$3&lt;=12,0,'Flujo de caja inflado'!H$3-12)</f>
        <v>#REF!</v>
      </c>
      <c r="I53" s="291" t="e">
        <f>'Flujo de caja'!#REF!*(1+Dashboard!$C$22/12)^IF('Flujo de caja inflado'!I$3&lt;=12,0,'Flujo de caja inflado'!I$3-12)</f>
        <v>#REF!</v>
      </c>
      <c r="J53" s="291" t="e">
        <f>'Flujo de caja'!#REF!*(1+Dashboard!$C$22/12)^IF('Flujo de caja inflado'!J$3&lt;=12,0,'Flujo de caja inflado'!J$3-12)</f>
        <v>#REF!</v>
      </c>
      <c r="K53" s="291" t="e">
        <f>'Flujo de caja'!#REF!*(1+Dashboard!$C$22/12)^IF('Flujo de caja inflado'!K$3&lt;=12,0,'Flujo de caja inflado'!K$3-12)</f>
        <v>#REF!</v>
      </c>
      <c r="L53" s="291" t="e">
        <f>'Flujo de caja'!#REF!*(1+Dashboard!$C$22/12)^IF('Flujo de caja inflado'!L$3&lt;=12,0,'Flujo de caja inflado'!L$3-12)</f>
        <v>#REF!</v>
      </c>
      <c r="M53" s="291" t="e">
        <f>'Flujo de caja'!#REF!*(1+Dashboard!$C$22/12)^IF('Flujo de caja inflado'!M$3&lt;=12,0,'Flujo de caja inflado'!M$3-12)</f>
        <v>#REF!</v>
      </c>
      <c r="N53" s="291" t="e">
        <f>'Flujo de caja'!#REF!*(1+Dashboard!$C$22/12)^IF('Flujo de caja inflado'!N$3&lt;=12,0,'Flujo de caja inflado'!N$3-12)</f>
        <v>#REF!</v>
      </c>
      <c r="O53" s="291" t="e">
        <f>'Flujo de caja'!#REF!*(1+Dashboard!$C$22/12)^IF('Flujo de caja inflado'!O$3&lt;=12,0,'Flujo de caja inflado'!O$3-12)</f>
        <v>#REF!</v>
      </c>
      <c r="P53" s="291" t="e">
        <f>'Flujo de caja'!#REF!*(1+Dashboard!$C$22/12)^IF('Flujo de caja inflado'!P$3&lt;=12,0,'Flujo de caja inflado'!P$3-12)</f>
        <v>#REF!</v>
      </c>
      <c r="Q53" s="291" t="e">
        <f>'Flujo de caja'!#REF!*(1+Dashboard!$C$22/12)^IF('Flujo de caja inflado'!Q$3&lt;=12,0,'Flujo de caja inflado'!Q$3-12)</f>
        <v>#REF!</v>
      </c>
      <c r="R53" s="291" t="e">
        <f>'Flujo de caja'!#REF!*(1+Dashboard!$C$22/12)^IF('Flujo de caja inflado'!R$3&lt;=12,0,'Flujo de caja inflado'!R$3-12)</f>
        <v>#REF!</v>
      </c>
      <c r="S53" s="291" t="e">
        <f>'Flujo de caja'!#REF!*(1+Dashboard!$C$22/12)^IF('Flujo de caja inflado'!S$3&lt;=12,0,'Flujo de caja inflado'!S$3-12)</f>
        <v>#REF!</v>
      </c>
      <c r="T53" s="291" t="e">
        <f>'Flujo de caja'!#REF!*(1+Dashboard!$C$22/12)^IF('Flujo de caja inflado'!T$3&lt;=12,0,'Flujo de caja inflado'!T$3-12)</f>
        <v>#REF!</v>
      </c>
      <c r="U53" s="291" t="e">
        <f>'Flujo de caja'!#REF!*(1+Dashboard!$C$22/12)^IF('Flujo de caja inflado'!U$3&lt;=12,0,'Flujo de caja inflado'!U$3-12)</f>
        <v>#REF!</v>
      </c>
      <c r="V53" s="291" t="e">
        <f>'Flujo de caja'!#REF!*(1+Dashboard!$C$22/12)^IF('Flujo de caja inflado'!V$3&lt;=12,0,'Flujo de caja inflado'!V$3-12)</f>
        <v>#REF!</v>
      </c>
      <c r="W53" s="291" t="e">
        <f>'Flujo de caja'!#REF!*(1+Dashboard!$C$22/12)^IF('Flujo de caja inflado'!W$3&lt;=12,0,'Flujo de caja inflado'!W$3-12)</f>
        <v>#REF!</v>
      </c>
      <c r="X53" s="291" t="e">
        <f>'Flujo de caja'!#REF!*(1+Dashboard!$C$22/12)^IF('Flujo de caja inflado'!X$3&lt;=12,0,'Flujo de caja inflado'!X$3-12)</f>
        <v>#REF!</v>
      </c>
      <c r="Y53" s="291" t="e">
        <f>'Flujo de caja'!#REF!*(1+Dashboard!$C$22/12)^IF('Flujo de caja inflado'!Y$3&lt;=12,0,'Flujo de caja inflado'!Y$3-12)</f>
        <v>#REF!</v>
      </c>
      <c r="Z53" s="291" t="e">
        <f>'Flujo de caja'!#REF!*(1+Dashboard!$C$22/12)^IF('Flujo de caja inflado'!Z$3&lt;=12,0,'Flujo de caja inflado'!Z$3-12)</f>
        <v>#REF!</v>
      </c>
      <c r="AA53" s="291" t="e">
        <f>'Flujo de caja'!#REF!*(1+Dashboard!$C$22/12)^IF('Flujo de caja inflado'!AA$3&lt;=12,0,'Flujo de caja inflado'!AA$3-12)</f>
        <v>#REF!</v>
      </c>
      <c r="AB53" s="291" t="e">
        <f>'Flujo de caja'!#REF!*(1+Dashboard!$C$22/12)^IF('Flujo de caja inflado'!AB$3&lt;=12,0,'Flujo de caja inflado'!AB$3-12)</f>
        <v>#REF!</v>
      </c>
      <c r="AC53" s="291" t="e">
        <f>'Flujo de caja'!#REF!*(1+Dashboard!$C$22/12)^IF('Flujo de caja inflado'!AC$3&lt;=12,0,'Flujo de caja inflado'!AC$3-12)</f>
        <v>#REF!</v>
      </c>
      <c r="AD53" s="291" t="e">
        <f>'Flujo de caja'!#REF!*(1+Dashboard!$C$22/12)^IF('Flujo de caja inflado'!AD$3&lt;=12,0,'Flujo de caja inflado'!AD$3-12)</f>
        <v>#REF!</v>
      </c>
      <c r="AE53" s="291" t="e">
        <f>'Flujo de caja'!#REF!*(1+Dashboard!$C$22/12)^IF('Flujo de caja inflado'!AE$3&lt;=12,0,'Flujo de caja inflado'!AE$3-12)</f>
        <v>#REF!</v>
      </c>
      <c r="AF53" s="291" t="e">
        <f>'Flujo de caja'!#REF!*(1+Dashboard!$C$22/12)^IF('Flujo de caja inflado'!AF$3&lt;=12,0,'Flujo de caja inflado'!AF$3-12)</f>
        <v>#REF!</v>
      </c>
      <c r="AG53" s="291" t="e">
        <f>'Flujo de caja'!#REF!*(1+Dashboard!$C$22/12)^IF('Flujo de caja inflado'!AG$3&lt;=12,0,'Flujo de caja inflado'!AG$3-12)</f>
        <v>#REF!</v>
      </c>
      <c r="AH53" s="291" t="e">
        <f>'Flujo de caja'!#REF!*(1+Dashboard!$C$22/12)^IF('Flujo de caja inflado'!AH$3&lt;=12,0,'Flujo de caja inflado'!AH$3-12)</f>
        <v>#REF!</v>
      </c>
      <c r="AI53" s="291" t="e">
        <f>'Flujo de caja'!#REF!*(1+Dashboard!$C$22/12)^IF('Flujo de caja inflado'!AI$3&lt;=12,0,'Flujo de caja inflado'!AI$3-12)</f>
        <v>#REF!</v>
      </c>
      <c r="AJ53" s="291" t="e">
        <f>'Flujo de caja'!#REF!*(1+Dashboard!$C$22/12)^IF('Flujo de caja inflado'!AJ$3&lt;=12,0,'Flujo de caja inflado'!AJ$3-12)</f>
        <v>#REF!</v>
      </c>
      <c r="AK53" s="291" t="e">
        <f>'Flujo de caja'!#REF!*(1+Dashboard!$C$22/12)^IF('Flujo de caja inflado'!AK$3&lt;=12,0,'Flujo de caja inflado'!AK$3-12)</f>
        <v>#REF!</v>
      </c>
      <c r="AL53" s="291" t="e">
        <f>'Flujo de caja'!#REF!*(1+Dashboard!$C$22/12)^IF('Flujo de caja inflado'!AL$3&lt;=12,0,'Flujo de caja inflado'!AL$3-12)</f>
        <v>#REF!</v>
      </c>
      <c r="AM53" s="291" t="e">
        <f>'Flujo de caja'!#REF!*(1+Dashboard!$C$22/12)^IF('Flujo de caja inflado'!AM$3&lt;=12,0,'Flujo de caja inflado'!AM$3-12)</f>
        <v>#REF!</v>
      </c>
      <c r="AN53" s="291" t="e">
        <f>'Flujo de caja'!#REF!*(1+Dashboard!$C$22/12)^IF('Flujo de caja inflado'!AN$3&lt;=12,0,'Flujo de caja inflado'!AN$3-12)</f>
        <v>#REF!</v>
      </c>
      <c r="AO53" s="291" t="e">
        <f>'Flujo de caja'!#REF!*(1+Dashboard!$C$22/12)^IF('Flujo de caja inflado'!AO$3&lt;=12,0,'Flujo de caja inflado'!AO$3-12)</f>
        <v>#REF!</v>
      </c>
      <c r="AP53" s="291" t="e">
        <f>'Flujo de caja'!#REF!*(1+Dashboard!$C$22/12)^IF('Flujo de caja inflado'!AP$3&lt;=12,0,'Flujo de caja inflado'!AP$3-12)</f>
        <v>#REF!</v>
      </c>
      <c r="AQ53" s="291" t="e">
        <f>'Flujo de caja'!#REF!*(1+Dashboard!$C$22/12)^IF('Flujo de caja inflado'!AQ$3&lt;=12,0,'Flujo de caja inflado'!AQ$3-12)</f>
        <v>#REF!</v>
      </c>
      <c r="AR53" s="291" t="e">
        <f>'Flujo de caja'!#REF!*(1+Dashboard!$C$22/12)^IF('Flujo de caja inflado'!AR$3&lt;=12,0,'Flujo de caja inflado'!AR$3-12)</f>
        <v>#REF!</v>
      </c>
      <c r="AS53" s="291" t="e">
        <f>'Flujo de caja'!#REF!*(1+Dashboard!$C$22/12)^IF('Flujo de caja inflado'!AS$3&lt;=12,0,'Flujo de caja inflado'!AS$3-12)</f>
        <v>#REF!</v>
      </c>
      <c r="AT53" s="291" t="e">
        <f>'Flujo de caja'!#REF!*(1+Dashboard!$C$22/12)^IF('Flujo de caja inflado'!AT$3&lt;=12,0,'Flujo de caja inflado'!AT$3-12)</f>
        <v>#REF!</v>
      </c>
      <c r="AU53" s="291" t="e">
        <f>'Flujo de caja'!#REF!*(1+Dashboard!$C$22/12)^IF('Flujo de caja inflado'!AU$3&lt;=12,0,'Flujo de caja inflado'!AU$3-12)</f>
        <v>#REF!</v>
      </c>
      <c r="AV53" s="291" t="e">
        <f>'Flujo de caja'!#REF!*(1+Dashboard!$C$22/12)^IF('Flujo de caja inflado'!AV$3&lt;=12,0,'Flujo de caja inflado'!AV$3-12)</f>
        <v>#REF!</v>
      </c>
      <c r="AW53" s="291" t="e">
        <f>'Flujo de caja'!#REF!*(1+Dashboard!$C$22/12)^IF('Flujo de caja inflado'!AW$3&lt;=12,0,'Flujo de caja inflado'!AW$3-12)</f>
        <v>#REF!</v>
      </c>
      <c r="AX53" s="291" t="e">
        <f>'Flujo de caja'!#REF!*(1+Dashboard!$C$22/12)^IF('Flujo de caja inflado'!AX$3&lt;=12,0,'Flujo de caja inflado'!AX$3-12)</f>
        <v>#REF!</v>
      </c>
      <c r="AY53" s="291" t="e">
        <f>'Flujo de caja'!#REF!*(1+Dashboard!$C$22/12)^IF('Flujo de caja inflado'!AY$3&lt;=12,0,'Flujo de caja inflado'!AY$3-12)</f>
        <v>#REF!</v>
      </c>
      <c r="AZ53" s="291" t="e">
        <f>'Flujo de caja'!#REF!*(1+Dashboard!$C$22/12)^IF('Flujo de caja inflado'!AZ$3&lt;=12,0,'Flujo de caja inflado'!AZ$3-12)</f>
        <v>#REF!</v>
      </c>
      <c r="BA53" s="291" t="e">
        <f>'Flujo de caja'!#REF!*(1+Dashboard!$C$22/12)^IF('Flujo de caja inflado'!BA$3&lt;=12,0,'Flujo de caja inflado'!BA$3-12)</f>
        <v>#REF!</v>
      </c>
      <c r="BB53" s="291" t="e">
        <f>'Flujo de caja'!#REF!*(1+Dashboard!$C$22/12)^IF('Flujo de caja inflado'!BB$3&lt;=12,0,'Flujo de caja inflado'!BB$3-12)</f>
        <v>#REF!</v>
      </c>
      <c r="BC53" s="291" t="e">
        <f>'Flujo de caja'!#REF!*(1+Dashboard!$C$22/12)^IF('Flujo de caja inflado'!BC$3&lt;=12,0,'Flujo de caja inflado'!BC$3-12)</f>
        <v>#REF!</v>
      </c>
      <c r="BD53" s="291" t="e">
        <f>'Flujo de caja'!#REF!*(1+Dashboard!$C$22/12)^IF('Flujo de caja inflado'!BD$3&lt;=12,0,'Flujo de caja inflado'!BD$3-12)</f>
        <v>#REF!</v>
      </c>
      <c r="BE53" s="291" t="e">
        <f>'Flujo de caja'!#REF!*(1+Dashboard!$C$22/12)^IF('Flujo de caja inflado'!BE$3&lt;=12,0,'Flujo de caja inflado'!BE$3-12)</f>
        <v>#REF!</v>
      </c>
      <c r="BF53" s="291" t="e">
        <f>'Flujo de caja'!#REF!*(1+Dashboard!$C$22/12)^IF('Flujo de caja inflado'!BF$3&lt;=12,0,'Flujo de caja inflado'!BF$3-12)</f>
        <v>#REF!</v>
      </c>
      <c r="BG53" s="291" t="e">
        <f>'Flujo de caja'!#REF!*(1+Dashboard!$C$22/12)^IF('Flujo de caja inflado'!BG$3&lt;=12,0,'Flujo de caja inflado'!BG$3-12)</f>
        <v>#REF!</v>
      </c>
      <c r="BH53" s="291" t="e">
        <f>'Flujo de caja'!#REF!*(1+Dashboard!$C$22/12)^IF('Flujo de caja inflado'!BH$3&lt;=12,0,'Flujo de caja inflado'!BH$3-12)</f>
        <v>#REF!</v>
      </c>
      <c r="BI53" s="291" t="e">
        <f>'Flujo de caja'!#REF!*(1+Dashboard!$C$22/12)^IF('Flujo de caja inflado'!BI$3&lt;=12,0,'Flujo de caja inflado'!BI$3-12)</f>
        <v>#REF!</v>
      </c>
      <c r="BJ53" s="291" t="e">
        <f>'Flujo de caja'!#REF!*(1+Dashboard!$C$22/12)^IF('Flujo de caja inflado'!BJ$3&lt;=12,0,'Flujo de caja inflado'!BJ$3-12)</f>
        <v>#REF!</v>
      </c>
      <c r="BK53" s="291" t="e">
        <f>'Flujo de caja'!#REF!*(1+Dashboard!$C$22/12)^IF('Flujo de caja inflado'!BK$3&lt;=12,0,'Flujo de caja inflado'!BK$3-12)</f>
        <v>#REF!</v>
      </c>
      <c r="BL53" s="291" t="e">
        <f>'Flujo de caja'!#REF!*(1+Dashboard!$C$22/12)^IF('Flujo de caja inflado'!BL$3&lt;=12,0,'Flujo de caja inflado'!BL$3-12)</f>
        <v>#REF!</v>
      </c>
      <c r="BM53" s="291" t="e">
        <f>'Flujo de caja'!#REF!*(1+Dashboard!$C$22/12)^IF('Flujo de caja inflado'!BM$3&lt;=12,0,'Flujo de caja inflado'!BM$3-12)</f>
        <v>#REF!</v>
      </c>
      <c r="BN53" s="291" t="e">
        <f>'Flujo de caja'!#REF!*(1+Dashboard!$C$22/12)^IF('Flujo de caja inflado'!BN$3&lt;=12,0,'Flujo de caja inflado'!BN$3-12)</f>
        <v>#REF!</v>
      </c>
      <c r="BO53" s="291" t="e">
        <f>'Flujo de caja'!#REF!*(1+Dashboard!$C$22/12)^IF('Flujo de caja inflado'!BO$3&lt;=12,0,'Flujo de caja inflado'!BO$3-12)</f>
        <v>#REF!</v>
      </c>
      <c r="BP53" s="291" t="e">
        <f>'Flujo de caja'!#REF!*(1+Dashboard!$C$22/12)^IF('Flujo de caja inflado'!BP$3&lt;=12,0,'Flujo de caja inflado'!BP$3-12)</f>
        <v>#REF!</v>
      </c>
      <c r="BQ53" s="291" t="e">
        <f>'Flujo de caja'!#REF!*(1+Dashboard!$C$22/12)^IF('Flujo de caja inflado'!BQ$3&lt;=12,0,'Flujo de caja inflado'!BQ$3-12)</f>
        <v>#REF!</v>
      </c>
      <c r="BR53" s="291" t="e">
        <f>'Flujo de caja'!#REF!*(1+Dashboard!$C$22/12)^IF('Flujo de caja inflado'!BR$3&lt;=12,0,'Flujo de caja inflado'!BR$3-12)</f>
        <v>#REF!</v>
      </c>
      <c r="BS53" s="291" t="e">
        <f>'Flujo de caja'!#REF!*(1+Dashboard!$C$22/12)^IF('Flujo de caja inflado'!BS$3&lt;=12,0,'Flujo de caja inflado'!BS$3-12)</f>
        <v>#REF!</v>
      </c>
      <c r="BT53" s="291" t="e">
        <f>'Flujo de caja'!#REF!*(1+Dashboard!$C$22/12)^IF('Flujo de caja inflado'!BT$3&lt;=12,0,'Flujo de caja inflado'!BT$3-12)</f>
        <v>#REF!</v>
      </c>
      <c r="BU53" s="291" t="e">
        <f>'Flujo de caja'!#REF!*(1+Dashboard!$C$22/12)^IF('Flujo de caja inflado'!BU$3&lt;=12,0,'Flujo de caja inflado'!BU$3-12)</f>
        <v>#REF!</v>
      </c>
      <c r="BV53" s="291" t="e">
        <f>'Flujo de caja'!#REF!*(1+Dashboard!$C$22/12)^IF('Flujo de caja inflado'!BV$3&lt;=12,0,'Flujo de caja inflado'!BV$3-12)</f>
        <v>#REF!</v>
      </c>
      <c r="BW53" s="291" t="e">
        <f>'Flujo de caja'!#REF!*(1+Dashboard!$C$22/12)^IF('Flujo de caja inflado'!BW$3&lt;=12,0,'Flujo de caja inflado'!BW$3-12)</f>
        <v>#REF!</v>
      </c>
      <c r="BX53" s="291" t="e">
        <f>'Flujo de caja'!#REF!*(1+Dashboard!$C$22/12)^IF('Flujo de caja inflado'!BX$3&lt;=12,0,'Flujo de caja inflado'!BX$3-12)</f>
        <v>#REF!</v>
      </c>
      <c r="BY53" s="291" t="e">
        <f>'Flujo de caja'!#REF!*(1+Dashboard!$C$22/12)^IF('Flujo de caja inflado'!BY$3&lt;=12,0,'Flujo de caja inflado'!BY$3-12)</f>
        <v>#REF!</v>
      </c>
    </row>
    <row r="54" spans="1:77" x14ac:dyDescent="0.3">
      <c r="A54" s="20" t="s">
        <v>40</v>
      </c>
      <c r="B54" s="6" t="s">
        <v>22</v>
      </c>
      <c r="C54" s="67" t="e">
        <f t="shared" ref="C54:BN54" si="16">SUM(C42:C53)</f>
        <v>#REF!</v>
      </c>
      <c r="D54" s="292" t="e">
        <f t="shared" si="16"/>
        <v>#REF!</v>
      </c>
      <c r="E54" s="292" t="e">
        <f t="shared" si="16"/>
        <v>#REF!</v>
      </c>
      <c r="F54" s="292" t="e">
        <f t="shared" si="16"/>
        <v>#REF!</v>
      </c>
      <c r="G54" s="292" t="e">
        <f t="shared" si="16"/>
        <v>#REF!</v>
      </c>
      <c r="H54" s="292" t="e">
        <f t="shared" si="16"/>
        <v>#REF!</v>
      </c>
      <c r="I54" s="292" t="e">
        <f t="shared" si="16"/>
        <v>#REF!</v>
      </c>
      <c r="J54" s="292" t="e">
        <f t="shared" si="16"/>
        <v>#REF!</v>
      </c>
      <c r="K54" s="292" t="e">
        <f t="shared" si="16"/>
        <v>#REF!</v>
      </c>
      <c r="L54" s="292" t="e">
        <f t="shared" si="16"/>
        <v>#REF!</v>
      </c>
      <c r="M54" s="292" t="e">
        <f t="shared" si="16"/>
        <v>#REF!</v>
      </c>
      <c r="N54" s="292" t="e">
        <f t="shared" si="16"/>
        <v>#REF!</v>
      </c>
      <c r="O54" s="292" t="e">
        <f t="shared" si="16"/>
        <v>#REF!</v>
      </c>
      <c r="P54" s="292" t="e">
        <f t="shared" si="16"/>
        <v>#REF!</v>
      </c>
      <c r="Q54" s="292" t="e">
        <f t="shared" si="16"/>
        <v>#REF!</v>
      </c>
      <c r="R54" s="292" t="e">
        <f t="shared" si="16"/>
        <v>#REF!</v>
      </c>
      <c r="S54" s="292" t="e">
        <f t="shared" si="16"/>
        <v>#REF!</v>
      </c>
      <c r="T54" s="292" t="e">
        <f t="shared" si="16"/>
        <v>#REF!</v>
      </c>
      <c r="U54" s="292" t="e">
        <f t="shared" si="16"/>
        <v>#REF!</v>
      </c>
      <c r="V54" s="292" t="e">
        <f t="shared" si="16"/>
        <v>#REF!</v>
      </c>
      <c r="W54" s="292" t="e">
        <f t="shared" si="16"/>
        <v>#REF!</v>
      </c>
      <c r="X54" s="292" t="e">
        <f t="shared" si="16"/>
        <v>#REF!</v>
      </c>
      <c r="Y54" s="292" t="e">
        <f t="shared" si="16"/>
        <v>#REF!</v>
      </c>
      <c r="Z54" s="292" t="e">
        <f t="shared" si="16"/>
        <v>#REF!</v>
      </c>
      <c r="AA54" s="292" t="e">
        <f t="shared" si="16"/>
        <v>#REF!</v>
      </c>
      <c r="AB54" s="292" t="e">
        <f t="shared" si="16"/>
        <v>#REF!</v>
      </c>
      <c r="AC54" s="292" t="e">
        <f t="shared" si="16"/>
        <v>#REF!</v>
      </c>
      <c r="AD54" s="292" t="e">
        <f t="shared" si="16"/>
        <v>#REF!</v>
      </c>
      <c r="AE54" s="292" t="e">
        <f t="shared" si="16"/>
        <v>#REF!</v>
      </c>
      <c r="AF54" s="292" t="e">
        <f t="shared" si="16"/>
        <v>#REF!</v>
      </c>
      <c r="AG54" s="292" t="e">
        <f t="shared" si="16"/>
        <v>#REF!</v>
      </c>
      <c r="AH54" s="292" t="e">
        <f t="shared" si="16"/>
        <v>#REF!</v>
      </c>
      <c r="AI54" s="292" t="e">
        <f t="shared" si="16"/>
        <v>#REF!</v>
      </c>
      <c r="AJ54" s="292" t="e">
        <f t="shared" si="16"/>
        <v>#REF!</v>
      </c>
      <c r="AK54" s="292" t="e">
        <f t="shared" si="16"/>
        <v>#REF!</v>
      </c>
      <c r="AL54" s="292" t="e">
        <f t="shared" si="16"/>
        <v>#REF!</v>
      </c>
      <c r="AM54" s="292" t="e">
        <f t="shared" si="16"/>
        <v>#REF!</v>
      </c>
      <c r="AN54" s="292" t="e">
        <f t="shared" si="16"/>
        <v>#REF!</v>
      </c>
      <c r="AO54" s="292" t="e">
        <f t="shared" si="16"/>
        <v>#REF!</v>
      </c>
      <c r="AP54" s="292" t="e">
        <f t="shared" si="16"/>
        <v>#REF!</v>
      </c>
      <c r="AQ54" s="292" t="e">
        <f t="shared" si="16"/>
        <v>#REF!</v>
      </c>
      <c r="AR54" s="292" t="e">
        <f t="shared" si="16"/>
        <v>#REF!</v>
      </c>
      <c r="AS54" s="292" t="e">
        <f t="shared" si="16"/>
        <v>#REF!</v>
      </c>
      <c r="AT54" s="292" t="e">
        <f t="shared" si="16"/>
        <v>#REF!</v>
      </c>
      <c r="AU54" s="292" t="e">
        <f t="shared" si="16"/>
        <v>#REF!</v>
      </c>
      <c r="AV54" s="292" t="e">
        <f t="shared" si="16"/>
        <v>#REF!</v>
      </c>
      <c r="AW54" s="292" t="e">
        <f t="shared" si="16"/>
        <v>#REF!</v>
      </c>
      <c r="AX54" s="292" t="e">
        <f t="shared" si="16"/>
        <v>#REF!</v>
      </c>
      <c r="AY54" s="292" t="e">
        <f t="shared" si="16"/>
        <v>#REF!</v>
      </c>
      <c r="AZ54" s="292" t="e">
        <f t="shared" si="16"/>
        <v>#REF!</v>
      </c>
      <c r="BA54" s="292" t="e">
        <f t="shared" si="16"/>
        <v>#REF!</v>
      </c>
      <c r="BB54" s="292" t="e">
        <f t="shared" si="16"/>
        <v>#REF!</v>
      </c>
      <c r="BC54" s="292" t="e">
        <f t="shared" si="16"/>
        <v>#REF!</v>
      </c>
      <c r="BD54" s="292" t="e">
        <f t="shared" si="16"/>
        <v>#REF!</v>
      </c>
      <c r="BE54" s="292" t="e">
        <f t="shared" si="16"/>
        <v>#REF!</v>
      </c>
      <c r="BF54" s="292" t="e">
        <f t="shared" si="16"/>
        <v>#REF!</v>
      </c>
      <c r="BG54" s="292" t="e">
        <f t="shared" si="16"/>
        <v>#REF!</v>
      </c>
      <c r="BH54" s="292" t="e">
        <f t="shared" si="16"/>
        <v>#REF!</v>
      </c>
      <c r="BI54" s="292" t="e">
        <f t="shared" si="16"/>
        <v>#REF!</v>
      </c>
      <c r="BJ54" s="292" t="e">
        <f t="shared" si="16"/>
        <v>#REF!</v>
      </c>
      <c r="BK54" s="292" t="e">
        <f t="shared" si="16"/>
        <v>#REF!</v>
      </c>
      <c r="BL54" s="292" t="e">
        <f t="shared" si="16"/>
        <v>#REF!</v>
      </c>
      <c r="BM54" s="292" t="e">
        <f t="shared" si="16"/>
        <v>#REF!</v>
      </c>
      <c r="BN54" s="292" t="e">
        <f t="shared" si="16"/>
        <v>#REF!</v>
      </c>
      <c r="BO54" s="292" t="e">
        <f t="shared" ref="BO54:BY54" si="17">SUM(BO42:BO53)</f>
        <v>#REF!</v>
      </c>
      <c r="BP54" s="292" t="e">
        <f t="shared" si="17"/>
        <v>#REF!</v>
      </c>
      <c r="BQ54" s="292" t="e">
        <f t="shared" si="17"/>
        <v>#REF!</v>
      </c>
      <c r="BR54" s="292" t="e">
        <f t="shared" si="17"/>
        <v>#REF!</v>
      </c>
      <c r="BS54" s="292" t="e">
        <f t="shared" si="17"/>
        <v>#REF!</v>
      </c>
      <c r="BT54" s="292" t="e">
        <f t="shared" si="17"/>
        <v>#REF!</v>
      </c>
      <c r="BU54" s="292" t="e">
        <f t="shared" si="17"/>
        <v>#REF!</v>
      </c>
      <c r="BV54" s="292" t="e">
        <f t="shared" si="17"/>
        <v>#REF!</v>
      </c>
      <c r="BW54" s="292" t="e">
        <f t="shared" si="17"/>
        <v>#REF!</v>
      </c>
      <c r="BX54" s="292" t="e">
        <f t="shared" si="17"/>
        <v>#REF!</v>
      </c>
      <c r="BY54" s="292" t="e">
        <f t="shared" si="17"/>
        <v>#REF!</v>
      </c>
    </row>
    <row r="55" spans="1:77" x14ac:dyDescent="0.3">
      <c r="B55" s="6"/>
      <c r="C55" s="258" t="e">
        <f>SUM(D54:BY54)</f>
        <v>#REF!</v>
      </c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</row>
    <row r="56" spans="1:77" x14ac:dyDescent="0.3">
      <c r="A56" s="20" t="s">
        <v>41</v>
      </c>
      <c r="B56" s="6" t="s">
        <v>22</v>
      </c>
      <c r="C56" s="67" t="e">
        <f>C54+C38+C22</f>
        <v>#REF!</v>
      </c>
      <c r="D56" s="292" t="e">
        <f>D22+D38+D54</f>
        <v>#REF!</v>
      </c>
      <c r="E56" s="292" t="e">
        <f t="shared" ref="E56:BP56" si="18">E22+E38+E54</f>
        <v>#REF!</v>
      </c>
      <c r="F56" s="292" t="e">
        <f t="shared" si="18"/>
        <v>#REF!</v>
      </c>
      <c r="G56" s="292" t="e">
        <f t="shared" si="18"/>
        <v>#REF!</v>
      </c>
      <c r="H56" s="292" t="e">
        <f>H22+H38+H54</f>
        <v>#REF!</v>
      </c>
      <c r="I56" s="292" t="e">
        <f t="shared" si="18"/>
        <v>#REF!</v>
      </c>
      <c r="J56" s="292" t="e">
        <f t="shared" si="18"/>
        <v>#REF!</v>
      </c>
      <c r="K56" s="292" t="e">
        <f t="shared" si="18"/>
        <v>#REF!</v>
      </c>
      <c r="L56" s="292" t="e">
        <f t="shared" si="18"/>
        <v>#REF!</v>
      </c>
      <c r="M56" s="292" t="e">
        <f t="shared" si="18"/>
        <v>#REF!</v>
      </c>
      <c r="N56" s="292" t="e">
        <f t="shared" si="18"/>
        <v>#REF!</v>
      </c>
      <c r="O56" s="292" t="e">
        <f t="shared" si="18"/>
        <v>#REF!</v>
      </c>
      <c r="P56" s="292" t="e">
        <f t="shared" si="18"/>
        <v>#REF!</v>
      </c>
      <c r="Q56" s="292" t="e">
        <f t="shared" si="18"/>
        <v>#REF!</v>
      </c>
      <c r="R56" s="292" t="e">
        <f t="shared" si="18"/>
        <v>#REF!</v>
      </c>
      <c r="S56" s="292" t="e">
        <f t="shared" si="18"/>
        <v>#REF!</v>
      </c>
      <c r="T56" s="292" t="e">
        <f t="shared" si="18"/>
        <v>#REF!</v>
      </c>
      <c r="U56" s="292" t="e">
        <f t="shared" si="18"/>
        <v>#REF!</v>
      </c>
      <c r="V56" s="292" t="e">
        <f t="shared" si="18"/>
        <v>#REF!</v>
      </c>
      <c r="W56" s="292" t="e">
        <f t="shared" si="18"/>
        <v>#REF!</v>
      </c>
      <c r="X56" s="292" t="e">
        <f t="shared" si="18"/>
        <v>#REF!</v>
      </c>
      <c r="Y56" s="292" t="e">
        <f t="shared" si="18"/>
        <v>#REF!</v>
      </c>
      <c r="Z56" s="292" t="e">
        <f t="shared" si="18"/>
        <v>#REF!</v>
      </c>
      <c r="AA56" s="292" t="e">
        <f t="shared" si="18"/>
        <v>#REF!</v>
      </c>
      <c r="AB56" s="292" t="e">
        <f t="shared" si="18"/>
        <v>#REF!</v>
      </c>
      <c r="AC56" s="292" t="e">
        <f t="shared" si="18"/>
        <v>#REF!</v>
      </c>
      <c r="AD56" s="292" t="e">
        <f t="shared" si="18"/>
        <v>#REF!</v>
      </c>
      <c r="AE56" s="292" t="e">
        <f t="shared" si="18"/>
        <v>#REF!</v>
      </c>
      <c r="AF56" s="292" t="e">
        <f t="shared" si="18"/>
        <v>#REF!</v>
      </c>
      <c r="AG56" s="292" t="e">
        <f t="shared" si="18"/>
        <v>#REF!</v>
      </c>
      <c r="AH56" s="292" t="e">
        <f t="shared" si="18"/>
        <v>#REF!</v>
      </c>
      <c r="AI56" s="292" t="e">
        <f t="shared" si="18"/>
        <v>#REF!</v>
      </c>
      <c r="AJ56" s="292" t="e">
        <f t="shared" si="18"/>
        <v>#REF!</v>
      </c>
      <c r="AK56" s="292" t="e">
        <f t="shared" si="18"/>
        <v>#REF!</v>
      </c>
      <c r="AL56" s="292" t="e">
        <f t="shared" si="18"/>
        <v>#REF!</v>
      </c>
      <c r="AM56" s="292" t="e">
        <f t="shared" si="18"/>
        <v>#REF!</v>
      </c>
      <c r="AN56" s="292" t="e">
        <f t="shared" si="18"/>
        <v>#REF!</v>
      </c>
      <c r="AO56" s="292" t="e">
        <f t="shared" si="18"/>
        <v>#REF!</v>
      </c>
      <c r="AP56" s="292" t="e">
        <f t="shared" si="18"/>
        <v>#REF!</v>
      </c>
      <c r="AQ56" s="292" t="e">
        <f t="shared" si="18"/>
        <v>#REF!</v>
      </c>
      <c r="AR56" s="292" t="e">
        <f t="shared" si="18"/>
        <v>#REF!</v>
      </c>
      <c r="AS56" s="292" t="e">
        <f t="shared" si="18"/>
        <v>#REF!</v>
      </c>
      <c r="AT56" s="292" t="e">
        <f t="shared" si="18"/>
        <v>#REF!</v>
      </c>
      <c r="AU56" s="292" t="e">
        <f t="shared" si="18"/>
        <v>#REF!</v>
      </c>
      <c r="AV56" s="292" t="e">
        <f t="shared" si="18"/>
        <v>#REF!</v>
      </c>
      <c r="AW56" s="292" t="e">
        <f t="shared" si="18"/>
        <v>#REF!</v>
      </c>
      <c r="AX56" s="292" t="e">
        <f t="shared" si="18"/>
        <v>#REF!</v>
      </c>
      <c r="AY56" s="292" t="e">
        <f t="shared" si="18"/>
        <v>#REF!</v>
      </c>
      <c r="AZ56" s="292" t="e">
        <f t="shared" si="18"/>
        <v>#REF!</v>
      </c>
      <c r="BA56" s="292" t="e">
        <f t="shared" si="18"/>
        <v>#REF!</v>
      </c>
      <c r="BB56" s="292" t="e">
        <f t="shared" si="18"/>
        <v>#REF!</v>
      </c>
      <c r="BC56" s="292" t="e">
        <f t="shared" si="18"/>
        <v>#REF!</v>
      </c>
      <c r="BD56" s="292" t="e">
        <f t="shared" si="18"/>
        <v>#REF!</v>
      </c>
      <c r="BE56" s="292" t="e">
        <f t="shared" si="18"/>
        <v>#REF!</v>
      </c>
      <c r="BF56" s="292" t="e">
        <f t="shared" si="18"/>
        <v>#REF!</v>
      </c>
      <c r="BG56" s="292" t="e">
        <f t="shared" si="18"/>
        <v>#REF!</v>
      </c>
      <c r="BH56" s="292" t="e">
        <f t="shared" si="18"/>
        <v>#REF!</v>
      </c>
      <c r="BI56" s="292" t="e">
        <f t="shared" si="18"/>
        <v>#REF!</v>
      </c>
      <c r="BJ56" s="292" t="e">
        <f t="shared" si="18"/>
        <v>#REF!</v>
      </c>
      <c r="BK56" s="292" t="e">
        <f t="shared" si="18"/>
        <v>#REF!</v>
      </c>
      <c r="BL56" s="292" t="e">
        <f t="shared" si="18"/>
        <v>#REF!</v>
      </c>
      <c r="BM56" s="292" t="e">
        <f t="shared" si="18"/>
        <v>#REF!</v>
      </c>
      <c r="BN56" s="292" t="e">
        <f t="shared" si="18"/>
        <v>#REF!</v>
      </c>
      <c r="BO56" s="292" t="e">
        <f t="shared" si="18"/>
        <v>#REF!</v>
      </c>
      <c r="BP56" s="292" t="e">
        <f t="shared" si="18"/>
        <v>#REF!</v>
      </c>
      <c r="BQ56" s="292" t="e">
        <f t="shared" ref="BQ56:BY56" si="19">BQ22+BQ38+BQ54</f>
        <v>#REF!</v>
      </c>
      <c r="BR56" s="292" t="e">
        <f t="shared" si="19"/>
        <v>#REF!</v>
      </c>
      <c r="BS56" s="292" t="e">
        <f t="shared" si="19"/>
        <v>#REF!</v>
      </c>
      <c r="BT56" s="292" t="e">
        <f t="shared" si="19"/>
        <v>#REF!</v>
      </c>
      <c r="BU56" s="292" t="e">
        <f t="shared" si="19"/>
        <v>#REF!</v>
      </c>
      <c r="BV56" s="292" t="e">
        <f t="shared" si="19"/>
        <v>#REF!</v>
      </c>
      <c r="BW56" s="292" t="e">
        <f t="shared" si="19"/>
        <v>#REF!</v>
      </c>
      <c r="BX56" s="292" t="e">
        <f t="shared" si="19"/>
        <v>#REF!</v>
      </c>
      <c r="BY56" s="292" t="e">
        <f t="shared" si="19"/>
        <v>#REF!</v>
      </c>
    </row>
    <row r="57" spans="1:77" x14ac:dyDescent="0.3">
      <c r="B57" s="6"/>
      <c r="C57" s="258"/>
      <c r="D57" s="291"/>
      <c r="E57" s="291"/>
      <c r="F57" s="291"/>
      <c r="G57" s="291"/>
      <c r="H57" s="291"/>
      <c r="I57" s="291"/>
      <c r="J57" s="291"/>
      <c r="K57" s="291"/>
      <c r="L57" s="291"/>
      <c r="M57" s="291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  <c r="AD57" s="291"/>
      <c r="AE57" s="291"/>
      <c r="AF57" s="291"/>
      <c r="AG57" s="291"/>
      <c r="AH57" s="291"/>
      <c r="AI57" s="291"/>
      <c r="AJ57" s="291"/>
      <c r="AK57" s="291"/>
      <c r="AL57" s="291"/>
      <c r="AM57" s="291"/>
      <c r="AN57" s="291"/>
      <c r="AO57" s="291"/>
      <c r="AP57" s="291"/>
      <c r="AQ57" s="291"/>
      <c r="AR57" s="291"/>
      <c r="AS57" s="291"/>
      <c r="AT57" s="291"/>
      <c r="AU57" s="291"/>
      <c r="AV57" s="291"/>
      <c r="AW57" s="291"/>
      <c r="AX57" s="291"/>
      <c r="AY57" s="291"/>
    </row>
    <row r="58" spans="1:77" outlineLevel="1" x14ac:dyDescent="0.3">
      <c r="A58" s="19" t="s">
        <v>16</v>
      </c>
      <c r="B58" s="6"/>
      <c r="C58" s="68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  <c r="AD58" s="291"/>
      <c r="AE58" s="291"/>
      <c r="AF58" s="291"/>
      <c r="AG58" s="291"/>
      <c r="AH58" s="291"/>
      <c r="AI58" s="291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/>
    </row>
    <row r="59" spans="1:77" outlineLevel="1" x14ac:dyDescent="0.3">
      <c r="A59" s="23" t="s">
        <v>243</v>
      </c>
      <c r="B59" s="6" t="s">
        <v>22</v>
      </c>
      <c r="C59" s="72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291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291"/>
      <c r="BV59" s="291"/>
      <c r="BW59" s="291"/>
      <c r="BX59" s="291"/>
      <c r="BY59" s="291"/>
    </row>
    <row r="60" spans="1:77" outlineLevel="1" x14ac:dyDescent="0.3">
      <c r="A60" s="23" t="s">
        <v>244</v>
      </c>
      <c r="B60" s="6"/>
      <c r="C60" s="72">
        <f t="shared" ref="C60:C61" si="20">SUM(D60:BY60)</f>
        <v>6364801.1899998775</v>
      </c>
      <c r="D60" s="291">
        <f>[1]Deuda!B18</f>
        <v>6.9999992847442627E-2</v>
      </c>
      <c r="E60" s="291">
        <f>[1]Deuda!C18</f>
        <v>6.9999992847442627E-2</v>
      </c>
      <c r="F60" s="291">
        <f>[1]Deuda!D18</f>
        <v>6.9999992847442627E-2</v>
      </c>
      <c r="G60" s="291">
        <f>[1]Deuda!E18</f>
        <v>6.9999992847442627E-2</v>
      </c>
      <c r="H60" s="291">
        <f>[1]Deuda!F18</f>
        <v>6.9999992847442627E-2</v>
      </c>
      <c r="I60" s="291">
        <f>[1]Deuda!G18</f>
        <v>6.9999992847442627E-2</v>
      </c>
      <c r="J60" s="291">
        <f>[1]Deuda!H18</f>
        <v>6.9999992847442627E-2</v>
      </c>
      <c r="K60" s="291">
        <f>[1]Deuda!I18</f>
        <v>6.9999992847442627E-2</v>
      </c>
      <c r="L60" s="291">
        <f>[1]Deuda!J18</f>
        <v>6.9999992847442627E-2</v>
      </c>
      <c r="M60" s="291">
        <f>[1]Deuda!K18</f>
        <v>6.9999992847442627E-2</v>
      </c>
      <c r="N60" s="291">
        <f>[1]Deuda!L18</f>
        <v>6.9999992847442627E-2</v>
      </c>
      <c r="O60" s="291">
        <f>[1]Deuda!M18</f>
        <v>6.9999992847442627E-2</v>
      </c>
      <c r="P60" s="291">
        <f>[1]Deuda!N18</f>
        <v>6.9999992847442627E-2</v>
      </c>
      <c r="Q60" s="291">
        <f>[1]Deuda!O18</f>
        <v>6.9999992847442627E-2</v>
      </c>
      <c r="R60" s="291">
        <f>[1]Deuda!P18</f>
        <v>6.9999992847442627E-2</v>
      </c>
      <c r="S60" s="291">
        <f>[1]Deuda!Q18</f>
        <v>6.9999992847442627E-2</v>
      </c>
      <c r="T60" s="291">
        <f>[1]Deuda!R18</f>
        <v>6.9999992847442627E-2</v>
      </c>
      <c r="U60" s="291">
        <f>[1]Deuda!S18</f>
        <v>17828.571428571428</v>
      </c>
      <c r="V60" s="291">
        <f>[1]Deuda!T18</f>
        <v>35657.142857142855</v>
      </c>
      <c r="W60" s="291">
        <f>[1]Deuda!U18</f>
        <v>53485.714285714283</v>
      </c>
      <c r="X60" s="291">
        <f>[1]Deuda!V18</f>
        <v>71314.28571428571</v>
      </c>
      <c r="Y60" s="291">
        <f>[1]Deuda!W18</f>
        <v>89142.85714285713</v>
      </c>
      <c r="Z60" s="291">
        <f>[1]Deuda!X18</f>
        <v>106971.42857142855</v>
      </c>
      <c r="AA60" s="291">
        <f>[1]Deuda!Y18</f>
        <v>124799.99999999997</v>
      </c>
      <c r="AB60" s="291">
        <f>[1]Deuda!Z18</f>
        <v>124799.99999999997</v>
      </c>
      <c r="AC60" s="291">
        <f>[1]Deuda!AA18</f>
        <v>124799.99999999997</v>
      </c>
      <c r="AD60" s="291">
        <f>[1]Deuda!AB18</f>
        <v>124799.99999999997</v>
      </c>
      <c r="AE60" s="291">
        <f>[1]Deuda!AC18</f>
        <v>124799.99999999997</v>
      </c>
      <c r="AF60" s="291">
        <f>[1]Deuda!AD18</f>
        <v>124799.99999999997</v>
      </c>
      <c r="AG60" s="291">
        <f>[1]Deuda!AE18</f>
        <v>124799.99999999997</v>
      </c>
      <c r="AH60" s="291">
        <f>[1]Deuda!AF18</f>
        <v>124799.99999999997</v>
      </c>
      <c r="AI60" s="291">
        <f>[1]Deuda!AG18</f>
        <v>124799.99999999997</v>
      </c>
      <c r="AJ60" s="291">
        <f>[1]Deuda!AH18</f>
        <v>124799.99999999997</v>
      </c>
      <c r="AK60" s="291">
        <f>[1]Deuda!AI18</f>
        <v>124799.99999999997</v>
      </c>
      <c r="AL60" s="291">
        <f>[1]Deuda!AJ18</f>
        <v>124799.99999999997</v>
      </c>
      <c r="AM60" s="291">
        <f>[1]Deuda!AK18</f>
        <v>124799.99999999997</v>
      </c>
      <c r="AN60" s="291">
        <f>[1]Deuda!AL18</f>
        <v>124799.99999999997</v>
      </c>
      <c r="AO60" s="291">
        <f>[1]Deuda!AM18</f>
        <v>124799.99999999997</v>
      </c>
      <c r="AP60" s="291">
        <f>[1]Deuda!AN18</f>
        <v>124799.99999999997</v>
      </c>
      <c r="AQ60" s="291">
        <f>[1]Deuda!AO18</f>
        <v>124799.99999999997</v>
      </c>
      <c r="AR60" s="291">
        <f>[1]Deuda!AP18</f>
        <v>124799.99999999997</v>
      </c>
      <c r="AS60" s="291">
        <f>[1]Deuda!AQ18</f>
        <v>124799.99999999997</v>
      </c>
      <c r="AT60" s="291">
        <f>[1]Deuda!AR18</f>
        <v>124799.99999999997</v>
      </c>
      <c r="AU60" s="291">
        <f>[1]Deuda!AS18</f>
        <v>124799.99999999997</v>
      </c>
      <c r="AV60" s="291">
        <f>[1]Deuda!AT18</f>
        <v>124799.99999999997</v>
      </c>
      <c r="AW60" s="291">
        <f>[1]Deuda!AU18</f>
        <v>124799.99999999997</v>
      </c>
      <c r="AX60" s="291">
        <f>[1]Deuda!AV18</f>
        <v>124799.99999999997</v>
      </c>
      <c r="AY60" s="291">
        <f>[1]Deuda!AW18</f>
        <v>124799.99999999997</v>
      </c>
      <c r="AZ60" s="291">
        <f>[1]Deuda!AX18</f>
        <v>124799.99999999997</v>
      </c>
      <c r="BA60" s="291">
        <f>[1]Deuda!AY18</f>
        <v>124799.99999999997</v>
      </c>
      <c r="BB60" s="291">
        <f>[1]Deuda!AZ18</f>
        <v>124799.99999999997</v>
      </c>
      <c r="BC60" s="291">
        <f>[1]Deuda!BA18</f>
        <v>124799.99999999997</v>
      </c>
      <c r="BD60" s="291">
        <f>[1]Deuda!BB18</f>
        <v>124799.99999999997</v>
      </c>
      <c r="BE60" s="291">
        <f>[1]Deuda!BC18</f>
        <v>124799.99999999997</v>
      </c>
      <c r="BF60" s="291">
        <f>[1]Deuda!BD18</f>
        <v>124799.99999999997</v>
      </c>
      <c r="BG60" s="291">
        <f>[1]Deuda!BE18</f>
        <v>124799.99999999997</v>
      </c>
      <c r="BH60" s="291">
        <f>[1]Deuda!BF18</f>
        <v>124799.99999999997</v>
      </c>
      <c r="BI60" s="291">
        <f>[1]Deuda!BG18</f>
        <v>124799.99999999997</v>
      </c>
      <c r="BJ60" s="291">
        <f>[1]Deuda!BH18</f>
        <v>124799.99999999997</v>
      </c>
      <c r="BK60" s="291">
        <f>[1]Deuda!BI18</f>
        <v>124799.99999999997</v>
      </c>
      <c r="BL60" s="291">
        <f>[1]Deuda!BJ18</f>
        <v>124799.99999999997</v>
      </c>
      <c r="BM60" s="291">
        <f>[1]Deuda!BK18</f>
        <v>124799.99999999997</v>
      </c>
      <c r="BN60" s="291">
        <f>[1]Deuda!BL18</f>
        <v>124799.99999999997</v>
      </c>
      <c r="BO60" s="291">
        <f>[1]Deuda!BM18</f>
        <v>124799.99999999997</v>
      </c>
      <c r="BP60" s="291">
        <f>[1]Deuda!BN18</f>
        <v>124799.99999999997</v>
      </c>
      <c r="BQ60" s="291">
        <f>[1]Deuda!BO18</f>
        <v>124799.99999999997</v>
      </c>
      <c r="BR60" s="291">
        <f>[1]Deuda!BP18</f>
        <v>124799.99999999997</v>
      </c>
      <c r="BS60" s="291">
        <f>[1]Deuda!BQ18</f>
        <v>124799.99999999997</v>
      </c>
      <c r="BT60" s="291">
        <f>[1]Deuda!BR18</f>
        <v>106971.42857142855</v>
      </c>
      <c r="BU60" s="291">
        <f>[1]Deuda!BS18</f>
        <v>89142.85714285713</v>
      </c>
      <c r="BV60" s="291">
        <f>[1]Deuda!BT18</f>
        <v>71314.28571428571</v>
      </c>
      <c r="BW60" s="291">
        <f>[1]Deuda!BU18</f>
        <v>53485.714285714283</v>
      </c>
      <c r="BX60" s="291">
        <f>[1]Deuda!BV18</f>
        <v>35657.142857142855</v>
      </c>
      <c r="BY60" s="291">
        <f>[1]Deuda!BW18</f>
        <v>17828.571428571428</v>
      </c>
    </row>
    <row r="61" spans="1:77" outlineLevel="1" x14ac:dyDescent="0.3">
      <c r="A61" s="23" t="s">
        <v>268</v>
      </c>
      <c r="B61" s="6" t="s">
        <v>22</v>
      </c>
      <c r="C61" s="72" t="e">
        <f t="shared" si="20"/>
        <v>#REF!</v>
      </c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291"/>
      <c r="AL61" s="291"/>
      <c r="AM61" s="291"/>
      <c r="AN61" s="291"/>
      <c r="AO61" s="291"/>
      <c r="AP61" s="291"/>
      <c r="AQ61" s="291" t="e">
        <f>AP72</f>
        <v>#REF!</v>
      </c>
      <c r="AR61" s="291" t="e">
        <f t="shared" ref="AR61:BG61" si="21">AQ72</f>
        <v>#REF!</v>
      </c>
      <c r="AS61" s="291" t="e">
        <f t="shared" si="21"/>
        <v>#REF!</v>
      </c>
      <c r="AT61" s="291" t="e">
        <f t="shared" si="21"/>
        <v>#REF!</v>
      </c>
      <c r="AU61" s="291" t="e">
        <f t="shared" si="21"/>
        <v>#REF!</v>
      </c>
      <c r="AV61" s="291" t="e">
        <f t="shared" si="21"/>
        <v>#REF!</v>
      </c>
      <c r="AW61" s="291" t="e">
        <f t="shared" si="21"/>
        <v>#REF!</v>
      </c>
      <c r="AX61" s="291" t="e">
        <f t="shared" si="21"/>
        <v>#REF!</v>
      </c>
      <c r="AY61" s="291" t="e">
        <f t="shared" si="21"/>
        <v>#REF!</v>
      </c>
      <c r="AZ61" s="291" t="e">
        <f t="shared" si="21"/>
        <v>#REF!</v>
      </c>
      <c r="BA61" s="291" t="e">
        <f t="shared" si="21"/>
        <v>#REF!</v>
      </c>
      <c r="BB61" s="291" t="e">
        <f t="shared" si="21"/>
        <v>#REF!</v>
      </c>
      <c r="BC61" s="291" t="e">
        <f t="shared" si="21"/>
        <v>#REF!</v>
      </c>
      <c r="BD61" s="291" t="e">
        <f t="shared" si="21"/>
        <v>#REF!</v>
      </c>
      <c r="BE61" s="291" t="e">
        <f t="shared" si="21"/>
        <v>#REF!</v>
      </c>
      <c r="BF61" s="291" t="e">
        <f t="shared" si="21"/>
        <v>#REF!</v>
      </c>
      <c r="BG61" s="291" t="e">
        <f t="shared" si="21"/>
        <v>#REF!</v>
      </c>
      <c r="BH61" s="291">
        <v>111741.16</v>
      </c>
      <c r="BI61" s="291">
        <v>111741.16</v>
      </c>
      <c r="BJ61" s="291">
        <v>111741.16</v>
      </c>
      <c r="BK61" s="291">
        <v>111741.16</v>
      </c>
      <c r="BL61" s="291">
        <v>111741.16</v>
      </c>
      <c r="BM61" s="291">
        <v>111741.16</v>
      </c>
      <c r="BN61" s="291">
        <v>111741.16</v>
      </c>
      <c r="BO61" s="291">
        <v>111741.16</v>
      </c>
      <c r="BP61" s="291">
        <v>111741.16</v>
      </c>
      <c r="BQ61" s="291">
        <v>111741.16</v>
      </c>
      <c r="BR61" s="291">
        <v>111741.16</v>
      </c>
      <c r="BS61" s="291">
        <v>111741.16</v>
      </c>
      <c r="BT61" s="291">
        <v>111741.16</v>
      </c>
      <c r="BU61" s="291">
        <v>111741.16</v>
      </c>
      <c r="BV61" s="291">
        <v>111741.16</v>
      </c>
      <c r="BW61" s="291">
        <v>111741.16</v>
      </c>
      <c r="BX61" s="291">
        <v>111741.16</v>
      </c>
      <c r="BY61" s="291">
        <v>111741.16</v>
      </c>
    </row>
    <row r="62" spans="1:77" outlineLevel="1" x14ac:dyDescent="0.3">
      <c r="B62" s="6"/>
      <c r="C62" s="72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  <c r="AD62" s="291"/>
      <c r="AE62" s="291"/>
      <c r="AF62" s="291"/>
      <c r="AG62" s="291"/>
      <c r="AH62" s="291"/>
      <c r="AI62" s="291"/>
      <c r="AJ62" s="291"/>
      <c r="AK62" s="291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1"/>
      <c r="AW62" s="291"/>
      <c r="AX62" s="291"/>
      <c r="AY62" s="291"/>
      <c r="AZ62" s="291"/>
      <c r="BA62" s="291"/>
      <c r="BB62" s="291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1"/>
      <c r="BS62" s="291"/>
      <c r="BT62" s="291"/>
      <c r="BU62" s="291"/>
      <c r="BV62" s="291"/>
      <c r="BW62" s="291"/>
      <c r="BX62" s="291"/>
      <c r="BY62" s="291"/>
    </row>
    <row r="63" spans="1:77" outlineLevel="1" x14ac:dyDescent="0.3">
      <c r="A63" s="20" t="s">
        <v>42</v>
      </c>
      <c r="B63" s="6" t="s">
        <v>22</v>
      </c>
      <c r="C63" s="67" t="e">
        <f>SUM(D63:BY63)</f>
        <v>#REF!</v>
      </c>
      <c r="D63" s="292">
        <f>D60-D61</f>
        <v>6.9999992847442627E-2</v>
      </c>
      <c r="E63" s="292">
        <f t="shared" ref="E63:BP63" si="22">E60-E61</f>
        <v>6.9999992847442627E-2</v>
      </c>
      <c r="F63" s="292">
        <f t="shared" si="22"/>
        <v>6.9999992847442627E-2</v>
      </c>
      <c r="G63" s="292">
        <f t="shared" si="22"/>
        <v>6.9999992847442627E-2</v>
      </c>
      <c r="H63" s="292">
        <f t="shared" si="22"/>
        <v>6.9999992847442627E-2</v>
      </c>
      <c r="I63" s="292">
        <f t="shared" si="22"/>
        <v>6.9999992847442627E-2</v>
      </c>
      <c r="J63" s="292">
        <f t="shared" si="22"/>
        <v>6.9999992847442627E-2</v>
      </c>
      <c r="K63" s="292">
        <f t="shared" si="22"/>
        <v>6.9999992847442627E-2</v>
      </c>
      <c r="L63" s="292">
        <f t="shared" si="22"/>
        <v>6.9999992847442627E-2</v>
      </c>
      <c r="M63" s="292">
        <f t="shared" si="22"/>
        <v>6.9999992847442627E-2</v>
      </c>
      <c r="N63" s="292">
        <f t="shared" si="22"/>
        <v>6.9999992847442627E-2</v>
      </c>
      <c r="O63" s="292">
        <f t="shared" si="22"/>
        <v>6.9999992847442627E-2</v>
      </c>
      <c r="P63" s="292">
        <f t="shared" si="22"/>
        <v>6.9999992847442627E-2</v>
      </c>
      <c r="Q63" s="292">
        <f t="shared" si="22"/>
        <v>6.9999992847442627E-2</v>
      </c>
      <c r="R63" s="292">
        <f t="shared" si="22"/>
        <v>6.9999992847442627E-2</v>
      </c>
      <c r="S63" s="292">
        <f t="shared" si="22"/>
        <v>6.9999992847442627E-2</v>
      </c>
      <c r="T63" s="292">
        <f t="shared" si="22"/>
        <v>6.9999992847442627E-2</v>
      </c>
      <c r="U63" s="292">
        <f t="shared" si="22"/>
        <v>17828.571428571428</v>
      </c>
      <c r="V63" s="292">
        <f t="shared" si="22"/>
        <v>35657.142857142855</v>
      </c>
      <c r="W63" s="292">
        <f t="shared" si="22"/>
        <v>53485.714285714283</v>
      </c>
      <c r="X63" s="292">
        <f t="shared" si="22"/>
        <v>71314.28571428571</v>
      </c>
      <c r="Y63" s="292">
        <f t="shared" si="22"/>
        <v>89142.85714285713</v>
      </c>
      <c r="Z63" s="292">
        <f t="shared" si="22"/>
        <v>106971.42857142855</v>
      </c>
      <c r="AA63" s="292">
        <f t="shared" si="22"/>
        <v>124799.99999999997</v>
      </c>
      <c r="AB63" s="292">
        <f t="shared" si="22"/>
        <v>124799.99999999997</v>
      </c>
      <c r="AC63" s="292">
        <f t="shared" si="22"/>
        <v>124799.99999999997</v>
      </c>
      <c r="AD63" s="292">
        <f t="shared" si="22"/>
        <v>124799.99999999997</v>
      </c>
      <c r="AE63" s="292">
        <f t="shared" si="22"/>
        <v>124799.99999999997</v>
      </c>
      <c r="AF63" s="292">
        <f t="shared" si="22"/>
        <v>124799.99999999997</v>
      </c>
      <c r="AG63" s="292">
        <f t="shared" si="22"/>
        <v>124799.99999999997</v>
      </c>
      <c r="AH63" s="292">
        <f t="shared" si="22"/>
        <v>124799.99999999997</v>
      </c>
      <c r="AI63" s="292">
        <f t="shared" si="22"/>
        <v>124799.99999999997</v>
      </c>
      <c r="AJ63" s="292">
        <f t="shared" si="22"/>
        <v>124799.99999999997</v>
      </c>
      <c r="AK63" s="292">
        <f t="shared" si="22"/>
        <v>124799.99999999997</v>
      </c>
      <c r="AL63" s="292">
        <f t="shared" si="22"/>
        <v>124799.99999999997</v>
      </c>
      <c r="AM63" s="292">
        <f t="shared" si="22"/>
        <v>124799.99999999997</v>
      </c>
      <c r="AN63" s="292">
        <f t="shared" si="22"/>
        <v>124799.99999999997</v>
      </c>
      <c r="AO63" s="292">
        <f t="shared" si="22"/>
        <v>124799.99999999997</v>
      </c>
      <c r="AP63" s="292">
        <f t="shared" si="22"/>
        <v>124799.99999999997</v>
      </c>
      <c r="AQ63" s="292" t="e">
        <f t="shared" si="22"/>
        <v>#REF!</v>
      </c>
      <c r="AR63" s="292" t="e">
        <f t="shared" si="22"/>
        <v>#REF!</v>
      </c>
      <c r="AS63" s="292" t="e">
        <f t="shared" si="22"/>
        <v>#REF!</v>
      </c>
      <c r="AT63" s="292" t="e">
        <f t="shared" si="22"/>
        <v>#REF!</v>
      </c>
      <c r="AU63" s="292" t="e">
        <f t="shared" si="22"/>
        <v>#REF!</v>
      </c>
      <c r="AV63" s="292" t="e">
        <f t="shared" si="22"/>
        <v>#REF!</v>
      </c>
      <c r="AW63" s="292" t="e">
        <f t="shared" si="22"/>
        <v>#REF!</v>
      </c>
      <c r="AX63" s="292" t="e">
        <f t="shared" si="22"/>
        <v>#REF!</v>
      </c>
      <c r="AY63" s="292" t="e">
        <f t="shared" si="22"/>
        <v>#REF!</v>
      </c>
      <c r="AZ63" s="292" t="e">
        <f t="shared" si="22"/>
        <v>#REF!</v>
      </c>
      <c r="BA63" s="292" t="e">
        <f t="shared" si="22"/>
        <v>#REF!</v>
      </c>
      <c r="BB63" s="292" t="e">
        <f t="shared" si="22"/>
        <v>#REF!</v>
      </c>
      <c r="BC63" s="292" t="e">
        <f t="shared" si="22"/>
        <v>#REF!</v>
      </c>
      <c r="BD63" s="292" t="e">
        <f t="shared" si="22"/>
        <v>#REF!</v>
      </c>
      <c r="BE63" s="292" t="e">
        <f t="shared" si="22"/>
        <v>#REF!</v>
      </c>
      <c r="BF63" s="292" t="e">
        <f t="shared" si="22"/>
        <v>#REF!</v>
      </c>
      <c r="BG63" s="292" t="e">
        <f t="shared" si="22"/>
        <v>#REF!</v>
      </c>
      <c r="BH63" s="292">
        <f t="shared" si="22"/>
        <v>13058.839999999967</v>
      </c>
      <c r="BI63" s="292">
        <f t="shared" si="22"/>
        <v>13058.839999999967</v>
      </c>
      <c r="BJ63" s="292">
        <f t="shared" si="22"/>
        <v>13058.839999999967</v>
      </c>
      <c r="BK63" s="292">
        <f t="shared" si="22"/>
        <v>13058.839999999967</v>
      </c>
      <c r="BL63" s="292">
        <f t="shared" si="22"/>
        <v>13058.839999999967</v>
      </c>
      <c r="BM63" s="292">
        <f t="shared" si="22"/>
        <v>13058.839999999967</v>
      </c>
      <c r="BN63" s="292">
        <f t="shared" si="22"/>
        <v>13058.839999999967</v>
      </c>
      <c r="BO63" s="292">
        <f t="shared" si="22"/>
        <v>13058.839999999967</v>
      </c>
      <c r="BP63" s="292">
        <f t="shared" si="22"/>
        <v>13058.839999999967</v>
      </c>
      <c r="BQ63" s="292">
        <f t="shared" ref="BQ63:BY63" si="23">BQ60-BQ61</f>
        <v>13058.839999999967</v>
      </c>
      <c r="BR63" s="292">
        <f t="shared" si="23"/>
        <v>13058.839999999967</v>
      </c>
      <c r="BS63" s="292">
        <f t="shared" si="23"/>
        <v>13058.839999999967</v>
      </c>
      <c r="BT63" s="292">
        <f t="shared" si="23"/>
        <v>-4769.7314285714529</v>
      </c>
      <c r="BU63" s="292">
        <f t="shared" si="23"/>
        <v>-22598.302857142873</v>
      </c>
      <c r="BV63" s="292">
        <f t="shared" si="23"/>
        <v>-40426.874285714293</v>
      </c>
      <c r="BW63" s="292">
        <f t="shared" si="23"/>
        <v>-58255.445714285721</v>
      </c>
      <c r="BX63" s="292">
        <f t="shared" si="23"/>
        <v>-76084.017142857148</v>
      </c>
      <c r="BY63" s="292">
        <f t="shared" si="23"/>
        <v>-93912.588571428583</v>
      </c>
    </row>
    <row r="64" spans="1:77" outlineLevel="1" x14ac:dyDescent="0.3">
      <c r="A64" s="24" t="s">
        <v>43</v>
      </c>
      <c r="B64" s="6" t="s">
        <v>22</v>
      </c>
      <c r="C64" s="72" t="e">
        <f>MAX(D64:BY64)</f>
        <v>#REF!</v>
      </c>
      <c r="D64" s="291">
        <f>+D63</f>
        <v>6.9999992847442627E-2</v>
      </c>
      <c r="E64" s="291">
        <f>+D64+E63</f>
        <v>0.13999998569488525</v>
      </c>
      <c r="F64" s="291">
        <f t="shared" ref="F64:BQ64" si="24">+E64+F63</f>
        <v>0.20999997854232788</v>
      </c>
      <c r="G64" s="291">
        <f t="shared" si="24"/>
        <v>0.27999997138977051</v>
      </c>
      <c r="H64" s="291">
        <f t="shared" si="24"/>
        <v>0.34999996423721313</v>
      </c>
      <c r="I64" s="291">
        <f t="shared" si="24"/>
        <v>0.41999995708465576</v>
      </c>
      <c r="J64" s="291">
        <f t="shared" si="24"/>
        <v>0.48999994993209839</v>
      </c>
      <c r="K64" s="291">
        <f t="shared" si="24"/>
        <v>0.55999994277954102</v>
      </c>
      <c r="L64" s="291">
        <f t="shared" si="24"/>
        <v>0.62999993562698364</v>
      </c>
      <c r="M64" s="291">
        <f t="shared" si="24"/>
        <v>0.69999992847442627</v>
      </c>
      <c r="N64" s="291">
        <f t="shared" si="24"/>
        <v>0.7699999213218689</v>
      </c>
      <c r="O64" s="291">
        <f t="shared" si="24"/>
        <v>0.83999991416931152</v>
      </c>
      <c r="P64" s="291">
        <f t="shared" si="24"/>
        <v>0.90999990701675415</v>
      </c>
      <c r="Q64" s="291">
        <f t="shared" si="24"/>
        <v>0.97999989986419678</v>
      </c>
      <c r="R64" s="291">
        <f t="shared" si="24"/>
        <v>1.0499998927116394</v>
      </c>
      <c r="S64" s="291">
        <f t="shared" si="24"/>
        <v>1.119999885559082</v>
      </c>
      <c r="T64" s="291">
        <f t="shared" si="24"/>
        <v>1.1899998784065247</v>
      </c>
      <c r="U64" s="291">
        <f t="shared" si="24"/>
        <v>17829.761428449834</v>
      </c>
      <c r="V64" s="291">
        <f t="shared" si="24"/>
        <v>53486.904285592689</v>
      </c>
      <c r="W64" s="291">
        <f t="shared" si="24"/>
        <v>106972.61857130697</v>
      </c>
      <c r="X64" s="291">
        <f t="shared" si="24"/>
        <v>178286.90428559267</v>
      </c>
      <c r="Y64" s="291">
        <f t="shared" si="24"/>
        <v>267429.76142844977</v>
      </c>
      <c r="Z64" s="291">
        <f t="shared" si="24"/>
        <v>374401.18999987829</v>
      </c>
      <c r="AA64" s="291">
        <f t="shared" si="24"/>
        <v>499201.18999987829</v>
      </c>
      <c r="AB64" s="291">
        <f t="shared" si="24"/>
        <v>624001.18999987829</v>
      </c>
      <c r="AC64" s="291">
        <f t="shared" si="24"/>
        <v>748801.18999987829</v>
      </c>
      <c r="AD64" s="291">
        <f t="shared" si="24"/>
        <v>873601.18999987829</v>
      </c>
      <c r="AE64" s="291">
        <f t="shared" si="24"/>
        <v>998401.18999987829</v>
      </c>
      <c r="AF64" s="291">
        <f t="shared" si="24"/>
        <v>1123201.1899998782</v>
      </c>
      <c r="AG64" s="291">
        <f t="shared" si="24"/>
        <v>1248001.1899998782</v>
      </c>
      <c r="AH64" s="291">
        <f t="shared" si="24"/>
        <v>1372801.1899998782</v>
      </c>
      <c r="AI64" s="291">
        <f t="shared" si="24"/>
        <v>1497601.1899998782</v>
      </c>
      <c r="AJ64" s="291">
        <f t="shared" si="24"/>
        <v>1622401.1899998782</v>
      </c>
      <c r="AK64" s="291">
        <f t="shared" si="24"/>
        <v>1747201.1899998782</v>
      </c>
      <c r="AL64" s="291">
        <f t="shared" si="24"/>
        <v>1872001.1899998782</v>
      </c>
      <c r="AM64" s="291">
        <f t="shared" si="24"/>
        <v>1996801.1899998782</v>
      </c>
      <c r="AN64" s="291">
        <f t="shared" si="24"/>
        <v>2121601.1899998779</v>
      </c>
      <c r="AO64" s="291">
        <f t="shared" si="24"/>
        <v>2246401.1899998779</v>
      </c>
      <c r="AP64" s="291">
        <f t="shared" si="24"/>
        <v>2371201.1899998779</v>
      </c>
      <c r="AQ64" s="291" t="e">
        <f t="shared" si="24"/>
        <v>#REF!</v>
      </c>
      <c r="AR64" s="291" t="e">
        <f t="shared" si="24"/>
        <v>#REF!</v>
      </c>
      <c r="AS64" s="291" t="e">
        <f t="shared" si="24"/>
        <v>#REF!</v>
      </c>
      <c r="AT64" s="291" t="e">
        <f t="shared" si="24"/>
        <v>#REF!</v>
      </c>
      <c r="AU64" s="291" t="e">
        <f t="shared" si="24"/>
        <v>#REF!</v>
      </c>
      <c r="AV64" s="291" t="e">
        <f t="shared" si="24"/>
        <v>#REF!</v>
      </c>
      <c r="AW64" s="291" t="e">
        <f t="shared" si="24"/>
        <v>#REF!</v>
      </c>
      <c r="AX64" s="291" t="e">
        <f t="shared" si="24"/>
        <v>#REF!</v>
      </c>
      <c r="AY64" s="291" t="e">
        <f t="shared" si="24"/>
        <v>#REF!</v>
      </c>
      <c r="AZ64" s="291" t="e">
        <f t="shared" si="24"/>
        <v>#REF!</v>
      </c>
      <c r="BA64" s="291" t="e">
        <f t="shared" si="24"/>
        <v>#REF!</v>
      </c>
      <c r="BB64" s="291" t="e">
        <f t="shared" si="24"/>
        <v>#REF!</v>
      </c>
      <c r="BC64" s="291" t="e">
        <f t="shared" si="24"/>
        <v>#REF!</v>
      </c>
      <c r="BD64" s="291" t="e">
        <f t="shared" si="24"/>
        <v>#REF!</v>
      </c>
      <c r="BE64" s="291" t="e">
        <f t="shared" si="24"/>
        <v>#REF!</v>
      </c>
      <c r="BF64" s="291" t="e">
        <f t="shared" si="24"/>
        <v>#REF!</v>
      </c>
      <c r="BG64" s="291" t="e">
        <f t="shared" si="24"/>
        <v>#REF!</v>
      </c>
      <c r="BH64" s="291" t="e">
        <f t="shared" si="24"/>
        <v>#REF!</v>
      </c>
      <c r="BI64" s="291" t="e">
        <f t="shared" si="24"/>
        <v>#REF!</v>
      </c>
      <c r="BJ64" s="291" t="e">
        <f t="shared" si="24"/>
        <v>#REF!</v>
      </c>
      <c r="BK64" s="291" t="e">
        <f t="shared" si="24"/>
        <v>#REF!</v>
      </c>
      <c r="BL64" s="291" t="e">
        <f t="shared" si="24"/>
        <v>#REF!</v>
      </c>
      <c r="BM64" s="291" t="e">
        <f t="shared" si="24"/>
        <v>#REF!</v>
      </c>
      <c r="BN64" s="291" t="e">
        <f t="shared" si="24"/>
        <v>#REF!</v>
      </c>
      <c r="BO64" s="291" t="e">
        <f t="shared" si="24"/>
        <v>#REF!</v>
      </c>
      <c r="BP64" s="291" t="e">
        <f t="shared" si="24"/>
        <v>#REF!</v>
      </c>
      <c r="BQ64" s="291" t="e">
        <f t="shared" si="24"/>
        <v>#REF!</v>
      </c>
      <c r="BR64" s="291" t="e">
        <f t="shared" ref="BR64:BY64" si="25">+BQ64+BR63</f>
        <v>#REF!</v>
      </c>
      <c r="BS64" s="291" t="e">
        <f t="shared" si="25"/>
        <v>#REF!</v>
      </c>
      <c r="BT64" s="291" t="e">
        <f t="shared" si="25"/>
        <v>#REF!</v>
      </c>
      <c r="BU64" s="291" t="e">
        <f t="shared" si="25"/>
        <v>#REF!</v>
      </c>
      <c r="BV64" s="291" t="e">
        <f t="shared" si="25"/>
        <v>#REF!</v>
      </c>
      <c r="BW64" s="291" t="e">
        <f t="shared" si="25"/>
        <v>#REF!</v>
      </c>
      <c r="BX64" s="291" t="e">
        <f t="shared" si="25"/>
        <v>#REF!</v>
      </c>
      <c r="BY64" s="291" t="e">
        <f t="shared" si="25"/>
        <v>#REF!</v>
      </c>
    </row>
    <row r="65" spans="1:77" outlineLevel="1" x14ac:dyDescent="0.3">
      <c r="A65" s="24" t="s">
        <v>44</v>
      </c>
      <c r="B65" s="6" t="s">
        <v>22</v>
      </c>
      <c r="C65" s="72" t="e">
        <f>SUM(D65:BY65)</f>
        <v>#REF!</v>
      </c>
      <c r="D65" s="291">
        <v>0</v>
      </c>
      <c r="E65" s="291">
        <f>+D64*[1]Deuda!$B$2/12</f>
        <v>4.0833329161008204E-4</v>
      </c>
      <c r="F65" s="291">
        <f>+E64*[1]Deuda!$B$2/12</f>
        <v>8.1666658322016408E-4</v>
      </c>
      <c r="G65" s="291">
        <f>+F64*[1]Deuda!$B$2/12</f>
        <v>1.2249998748302461E-3</v>
      </c>
      <c r="H65" s="291">
        <f>+G64*[1]Deuda!$B$2/12</f>
        <v>1.6333331664403282E-3</v>
      </c>
      <c r="I65" s="291">
        <f>+H64*[1]Deuda!$B$2/12</f>
        <v>2.0416664580504102E-3</v>
      </c>
      <c r="J65" s="291">
        <f>+I64*[1]Deuda!$B$2/12</f>
        <v>2.4499997496604921E-3</v>
      </c>
      <c r="K65" s="291">
        <f>+J64*[1]Deuda!$B$2/12</f>
        <v>2.8583330412705744E-3</v>
      </c>
      <c r="L65" s="291">
        <f>+K64*[1]Deuda!$B$2/12</f>
        <v>3.2666663328806563E-3</v>
      </c>
      <c r="M65" s="291">
        <f>+L64*[1]Deuda!$B$2/12</f>
        <v>3.6749996244907382E-3</v>
      </c>
      <c r="N65" s="291">
        <f>+M64*[1]Deuda!$B$2/12</f>
        <v>4.0833329161008205E-3</v>
      </c>
      <c r="O65" s="291">
        <f>+N64*[1]Deuda!$B$2/12</f>
        <v>4.4916662077109024E-3</v>
      </c>
      <c r="P65" s="291">
        <f>+O64*[1]Deuda!$B$2/12</f>
        <v>4.8999994993209842E-3</v>
      </c>
      <c r="Q65" s="291">
        <f>+P64*[1]Deuda!$B$2/12</f>
        <v>5.3083327909310661E-3</v>
      </c>
      <c r="R65" s="291">
        <f>+Q64*[1]Deuda!$B$2/12</f>
        <v>5.7166660825411489E-3</v>
      </c>
      <c r="S65" s="291">
        <f>+R64*[1]Deuda!$B$2/12</f>
        <v>6.1249993741512307E-3</v>
      </c>
      <c r="T65" s="291">
        <f>+S64*[1]Deuda!$B$2/12</f>
        <v>6.5333326657613126E-3</v>
      </c>
      <c r="U65" s="291">
        <f>+T64*[1]Deuda!$B$2/12</f>
        <v>6.9416659573713945E-3</v>
      </c>
      <c r="V65" s="291">
        <f>+U64*[1]Deuda!$B$2/12</f>
        <v>104.00694166595737</v>
      </c>
      <c r="W65" s="291">
        <f>+V64*[1]Deuda!$B$2/12</f>
        <v>312.00694166595741</v>
      </c>
      <c r="X65" s="291">
        <f>+W64*[1]Deuda!$B$2/12</f>
        <v>624.00694166595747</v>
      </c>
      <c r="Y65" s="291">
        <f>+X64*[1]Deuda!$B$2/12</f>
        <v>1040.0069416659574</v>
      </c>
      <c r="Z65" s="291">
        <f>+Y64*[1]Deuda!$B$2/12</f>
        <v>1560.0069416659571</v>
      </c>
      <c r="AA65" s="291">
        <f>+Z64*[1]Deuda!$B$2/12</f>
        <v>2184.0069416659567</v>
      </c>
      <c r="AB65" s="291">
        <f>+AA64*[1]Deuda!$B$2/12</f>
        <v>2912.0069416659571</v>
      </c>
      <c r="AC65" s="291">
        <f>+AB64*[1]Deuda!$B$2/12</f>
        <v>3640.0069416659571</v>
      </c>
      <c r="AD65" s="291">
        <f>+AC64*[1]Deuda!$B$2/12</f>
        <v>4368.0069416659571</v>
      </c>
      <c r="AE65" s="291">
        <f>+AD64*[1]Deuda!$B$2/12</f>
        <v>5096.0069416659571</v>
      </c>
      <c r="AF65" s="291">
        <f>+AE64*[1]Deuda!$B$2/12</f>
        <v>5824.0069416659571</v>
      </c>
      <c r="AG65" s="291">
        <f>+AF64*[1]Deuda!$B$2/12</f>
        <v>6552.0069416659571</v>
      </c>
      <c r="AH65" s="291">
        <f>+AG64*[1]Deuda!$B$2/12</f>
        <v>7280.0069416659571</v>
      </c>
      <c r="AI65" s="291">
        <f>+AH64*[1]Deuda!$B$2/12</f>
        <v>8008.0069416659571</v>
      </c>
      <c r="AJ65" s="291">
        <f>+AI64*[1]Deuda!$B$2/12</f>
        <v>8736.0069416659571</v>
      </c>
      <c r="AK65" s="291">
        <f>+AJ64*[1]Deuda!$B$2/12</f>
        <v>9464.0069416659571</v>
      </c>
      <c r="AL65" s="291">
        <f>+AK64*[1]Deuda!$B$2/12</f>
        <v>10192.006941665957</v>
      </c>
      <c r="AM65" s="291">
        <f>+AL64*[1]Deuda!$B$2/12</f>
        <v>10920.006941665957</v>
      </c>
      <c r="AN65" s="291">
        <f>+AM64*[1]Deuda!$B$2/12</f>
        <v>11648.006941665955</v>
      </c>
      <c r="AO65" s="291">
        <f>+AN64*[1]Deuda!$B$2/12</f>
        <v>12376.006941665955</v>
      </c>
      <c r="AP65" s="291">
        <f>+AO64*[1]Deuda!$B$2/12</f>
        <v>13104.006941665955</v>
      </c>
      <c r="AQ65" s="291">
        <f>+AP64*[1]Deuda!$B$2/12</f>
        <v>13832.006941665955</v>
      </c>
      <c r="AR65" s="291" t="e">
        <f>+AQ64*[1]Deuda!$B$2/12</f>
        <v>#REF!</v>
      </c>
      <c r="AS65" s="291" t="e">
        <f>+AR64*[1]Deuda!$B$2/12</f>
        <v>#REF!</v>
      </c>
      <c r="AT65" s="291" t="e">
        <f>+AS64*[1]Deuda!$B$2/12</f>
        <v>#REF!</v>
      </c>
      <c r="AU65" s="291" t="e">
        <f>+AT64*[1]Deuda!$B$2/12</f>
        <v>#REF!</v>
      </c>
      <c r="AV65" s="291" t="e">
        <f>+AU64*[1]Deuda!$B$2/12</f>
        <v>#REF!</v>
      </c>
      <c r="AW65" s="291" t="e">
        <f>+AV64*[1]Deuda!$B$2/12</f>
        <v>#REF!</v>
      </c>
      <c r="AX65" s="291" t="e">
        <f>+AW64*[1]Deuda!$B$2/12</f>
        <v>#REF!</v>
      </c>
      <c r="AY65" s="291" t="e">
        <f>+AX64*[1]Deuda!$B$2/12</f>
        <v>#REF!</v>
      </c>
      <c r="AZ65" s="291" t="e">
        <f>+AY64*[1]Deuda!$B$2/12</f>
        <v>#REF!</v>
      </c>
      <c r="BA65" s="291" t="e">
        <f>+AZ64*[1]Deuda!$B$2/12</f>
        <v>#REF!</v>
      </c>
      <c r="BB65" s="291" t="e">
        <f>+BA64*[1]Deuda!$B$2/12</f>
        <v>#REF!</v>
      </c>
      <c r="BC65" s="291" t="e">
        <f>+BB64*[1]Deuda!$B$2/12</f>
        <v>#REF!</v>
      </c>
      <c r="BD65" s="291" t="e">
        <f>+BC64*[1]Deuda!$B$2/12</f>
        <v>#REF!</v>
      </c>
      <c r="BE65" s="291" t="e">
        <f>+BD64*[1]Deuda!$B$2/12</f>
        <v>#REF!</v>
      </c>
      <c r="BF65" s="291" t="e">
        <f>+BE64*[1]Deuda!$B$2/12</f>
        <v>#REF!</v>
      </c>
      <c r="BG65" s="291" t="e">
        <f>+BF64*[1]Deuda!$B$2/12</f>
        <v>#REF!</v>
      </c>
      <c r="BH65" s="291" t="e">
        <f>+BG64*[1]Deuda!$B$2/12</f>
        <v>#REF!</v>
      </c>
      <c r="BI65" s="291" t="e">
        <f>+BH64*[1]Deuda!$B$2/12</f>
        <v>#REF!</v>
      </c>
      <c r="BJ65" s="291" t="e">
        <f>+BI64*[1]Deuda!$B$2/12</f>
        <v>#REF!</v>
      </c>
      <c r="BK65" s="291" t="e">
        <f>+BJ64*[1]Deuda!$B$2/12</f>
        <v>#REF!</v>
      </c>
      <c r="BL65" s="291" t="e">
        <f>+BK64*[1]Deuda!$B$2/12</f>
        <v>#REF!</v>
      </c>
      <c r="BM65" s="291" t="e">
        <f>+BL64*[1]Deuda!$B$2/12</f>
        <v>#REF!</v>
      </c>
      <c r="BN65" s="291" t="e">
        <f>+BM64*[1]Deuda!$B$2/12</f>
        <v>#REF!</v>
      </c>
      <c r="BO65" s="291" t="e">
        <f>+BN64*[1]Deuda!$B$2/12</f>
        <v>#REF!</v>
      </c>
      <c r="BP65" s="291" t="e">
        <f>+BO64*[1]Deuda!$B$2/12</f>
        <v>#REF!</v>
      </c>
      <c r="BQ65" s="291" t="e">
        <f>+BP64*[1]Deuda!$B$2/12</f>
        <v>#REF!</v>
      </c>
      <c r="BR65" s="291" t="e">
        <f>+BQ64*[1]Deuda!$B$2/12</f>
        <v>#REF!</v>
      </c>
      <c r="BS65" s="291" t="e">
        <f>+BR64*[1]Deuda!$B$2/12</f>
        <v>#REF!</v>
      </c>
      <c r="BT65" s="291" t="e">
        <f>+BS64*[1]Deuda!$B$2/12</f>
        <v>#REF!</v>
      </c>
      <c r="BU65" s="291" t="e">
        <f>+BT64*[1]Deuda!$B$2/12</f>
        <v>#REF!</v>
      </c>
      <c r="BV65" s="291" t="e">
        <f>+BU64*[1]Deuda!$B$2/12</f>
        <v>#REF!</v>
      </c>
      <c r="BW65" s="291" t="e">
        <f>+BV64*[1]Deuda!$B$2/12</f>
        <v>#REF!</v>
      </c>
      <c r="BX65" s="291" t="e">
        <f>+BW64*[1]Deuda!$B$2/12</f>
        <v>#REF!</v>
      </c>
      <c r="BY65" s="291" t="e">
        <f>+BX64*[1]Deuda!$B$2/12</f>
        <v>#REF!</v>
      </c>
    </row>
    <row r="66" spans="1:77" x14ac:dyDescent="0.3">
      <c r="B66" s="6"/>
      <c r="C66" s="68"/>
      <c r="D66" s="291"/>
      <c r="E66" s="291"/>
      <c r="F66" s="291"/>
      <c r="G66" s="291"/>
      <c r="H66" s="291"/>
      <c r="I66" s="291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1"/>
      <c r="AK66" s="291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1"/>
      <c r="AW66" s="291"/>
      <c r="AX66" s="291"/>
      <c r="AY66" s="291"/>
      <c r="AZ66" s="291"/>
      <c r="BA66" s="291"/>
      <c r="BB66" s="291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1"/>
      <c r="BS66" s="291"/>
      <c r="BT66" s="291"/>
      <c r="BU66" s="291"/>
      <c r="BV66" s="291"/>
      <c r="BW66" s="291"/>
      <c r="BX66" s="291"/>
      <c r="BY66" s="291"/>
    </row>
    <row r="67" spans="1:77" x14ac:dyDescent="0.3">
      <c r="A67" s="24" t="s">
        <v>68</v>
      </c>
      <c r="B67" s="6" t="s">
        <v>22</v>
      </c>
      <c r="C67" s="72">
        <f>SUM(D67:AY67)</f>
        <v>0</v>
      </c>
      <c r="D67" s="293">
        <v>0</v>
      </c>
      <c r="E67" s="293">
        <v>0</v>
      </c>
      <c r="F67" s="293">
        <v>0</v>
      </c>
      <c r="G67" s="293">
        <v>0</v>
      </c>
      <c r="H67" s="293">
        <v>0</v>
      </c>
      <c r="I67" s="293">
        <v>0</v>
      </c>
      <c r="J67" s="293">
        <v>0</v>
      </c>
      <c r="K67" s="293">
        <v>0</v>
      </c>
      <c r="L67" s="293">
        <v>0</v>
      </c>
      <c r="M67" s="293">
        <v>0</v>
      </c>
      <c r="N67" s="293">
        <v>0</v>
      </c>
      <c r="O67" s="293">
        <v>0</v>
      </c>
      <c r="P67" s="293">
        <v>0</v>
      </c>
      <c r="Q67" s="293">
        <v>0</v>
      </c>
      <c r="R67" s="293">
        <v>0</v>
      </c>
      <c r="S67" s="293">
        <v>0</v>
      </c>
      <c r="T67" s="293">
        <v>0</v>
      </c>
      <c r="U67" s="293">
        <v>0</v>
      </c>
      <c r="V67" s="293">
        <v>0</v>
      </c>
      <c r="W67" s="293">
        <v>0</v>
      </c>
      <c r="X67" s="293">
        <v>0</v>
      </c>
      <c r="Y67" s="293">
        <v>0</v>
      </c>
      <c r="Z67" s="293">
        <v>0</v>
      </c>
      <c r="AA67" s="293">
        <v>0</v>
      </c>
      <c r="AB67" s="293">
        <v>0</v>
      </c>
      <c r="AC67" s="293">
        <v>0</v>
      </c>
      <c r="AD67" s="293">
        <v>0</v>
      </c>
      <c r="AE67" s="293">
        <v>0</v>
      </c>
      <c r="AF67" s="293">
        <v>0</v>
      </c>
      <c r="AG67" s="293">
        <v>0</v>
      </c>
      <c r="AH67" s="293">
        <v>0</v>
      </c>
      <c r="AI67" s="293">
        <v>0</v>
      </c>
      <c r="AJ67" s="293">
        <v>0</v>
      </c>
      <c r="AK67" s="293">
        <v>0</v>
      </c>
      <c r="AL67" s="293">
        <v>0</v>
      </c>
      <c r="AM67" s="293">
        <v>0</v>
      </c>
      <c r="AN67" s="293">
        <v>0</v>
      </c>
      <c r="AO67" s="293">
        <v>0</v>
      </c>
      <c r="AP67" s="293">
        <v>0</v>
      </c>
      <c r="AQ67" s="293">
        <v>0</v>
      </c>
      <c r="AR67" s="293">
        <v>0</v>
      </c>
      <c r="AS67" s="293">
        <v>0</v>
      </c>
      <c r="AT67" s="293">
        <v>0</v>
      </c>
      <c r="AU67" s="293">
        <v>0</v>
      </c>
      <c r="AV67" s="293">
        <v>0</v>
      </c>
      <c r="AW67" s="293">
        <v>0</v>
      </c>
      <c r="AX67" s="293">
        <v>0</v>
      </c>
      <c r="AY67" s="293">
        <v>0</v>
      </c>
      <c r="AZ67" s="293">
        <v>0</v>
      </c>
      <c r="BA67" s="293">
        <v>0</v>
      </c>
      <c r="BB67" s="293">
        <v>0</v>
      </c>
      <c r="BC67" s="293">
        <v>0</v>
      </c>
      <c r="BD67" s="293">
        <v>0</v>
      </c>
      <c r="BE67" s="293">
        <v>0</v>
      </c>
      <c r="BF67" s="293">
        <v>0</v>
      </c>
      <c r="BG67" s="293">
        <v>0</v>
      </c>
      <c r="BH67" s="293">
        <v>0</v>
      </c>
      <c r="BI67" s="293">
        <v>0</v>
      </c>
      <c r="BJ67" s="293">
        <v>0</v>
      </c>
      <c r="BK67" s="293">
        <v>0</v>
      </c>
      <c r="BL67" s="293">
        <v>0</v>
      </c>
      <c r="BM67" s="293">
        <v>0</v>
      </c>
      <c r="BN67" s="293">
        <v>0</v>
      </c>
      <c r="BO67" s="293">
        <v>0</v>
      </c>
      <c r="BP67" s="293">
        <v>0</v>
      </c>
      <c r="BQ67" s="293">
        <v>0</v>
      </c>
      <c r="BR67" s="293">
        <v>0</v>
      </c>
      <c r="BS67" s="293">
        <v>0</v>
      </c>
      <c r="BT67" s="293">
        <v>0</v>
      </c>
      <c r="BU67" s="293">
        <v>0</v>
      </c>
      <c r="BV67" s="293">
        <v>0</v>
      </c>
      <c r="BW67" s="293">
        <v>0</v>
      </c>
      <c r="BX67" s="293">
        <v>0</v>
      </c>
      <c r="BY67" s="293">
        <v>0</v>
      </c>
    </row>
    <row r="68" spans="1:77" x14ac:dyDescent="0.3">
      <c r="A68" s="24" t="s">
        <v>69</v>
      </c>
      <c r="B68" s="6" t="s">
        <v>22</v>
      </c>
      <c r="C68" s="72">
        <f>SUM(D68:AY68)</f>
        <v>0</v>
      </c>
      <c r="D68" s="293">
        <v>0</v>
      </c>
      <c r="E68" s="293">
        <v>0</v>
      </c>
      <c r="F68" s="293">
        <v>0</v>
      </c>
      <c r="G68" s="293">
        <v>0</v>
      </c>
      <c r="H68" s="293">
        <v>0</v>
      </c>
      <c r="I68" s="293">
        <v>0</v>
      </c>
      <c r="J68" s="293">
        <v>0</v>
      </c>
      <c r="K68" s="293">
        <v>0</v>
      </c>
      <c r="L68" s="293">
        <v>0</v>
      </c>
      <c r="M68" s="293">
        <v>0</v>
      </c>
      <c r="N68" s="293">
        <v>0</v>
      </c>
      <c r="O68" s="293">
        <v>0</v>
      </c>
      <c r="P68" s="293">
        <v>0</v>
      </c>
      <c r="Q68" s="293">
        <v>0</v>
      </c>
      <c r="R68" s="293">
        <v>0</v>
      </c>
      <c r="S68" s="293">
        <v>0</v>
      </c>
      <c r="T68" s="293">
        <v>0</v>
      </c>
      <c r="U68" s="293">
        <v>0</v>
      </c>
      <c r="V68" s="293">
        <v>0</v>
      </c>
      <c r="W68" s="293">
        <v>0</v>
      </c>
      <c r="X68" s="293">
        <v>0</v>
      </c>
      <c r="Y68" s="293">
        <v>0</v>
      </c>
      <c r="Z68" s="293">
        <v>0</v>
      </c>
      <c r="AA68" s="293">
        <v>0</v>
      </c>
      <c r="AB68" s="293">
        <v>0</v>
      </c>
      <c r="AC68" s="293">
        <v>0</v>
      </c>
      <c r="AD68" s="293">
        <v>0</v>
      </c>
      <c r="AE68" s="293">
        <v>0</v>
      </c>
      <c r="AF68" s="293">
        <v>0</v>
      </c>
      <c r="AG68" s="293">
        <v>0</v>
      </c>
      <c r="AH68" s="293">
        <v>0</v>
      </c>
      <c r="AI68" s="293">
        <v>0</v>
      </c>
      <c r="AJ68" s="293">
        <v>0</v>
      </c>
      <c r="AK68" s="293">
        <v>0</v>
      </c>
      <c r="AL68" s="293">
        <v>0</v>
      </c>
      <c r="AM68" s="293">
        <v>0</v>
      </c>
      <c r="AN68" s="293">
        <v>0</v>
      </c>
      <c r="AO68" s="293">
        <v>0</v>
      </c>
      <c r="AP68" s="293">
        <v>0</v>
      </c>
      <c r="AQ68" s="293">
        <v>0</v>
      </c>
      <c r="AR68" s="293">
        <v>0</v>
      </c>
      <c r="AS68" s="293">
        <v>0</v>
      </c>
      <c r="AT68" s="293">
        <v>0</v>
      </c>
      <c r="AU68" s="293">
        <v>0</v>
      </c>
      <c r="AV68" s="293">
        <v>0</v>
      </c>
      <c r="AW68" s="293">
        <v>0</v>
      </c>
      <c r="AX68" s="293">
        <v>0</v>
      </c>
      <c r="AY68" s="293">
        <v>0</v>
      </c>
      <c r="AZ68" s="293">
        <v>0</v>
      </c>
      <c r="BA68" s="293">
        <v>0</v>
      </c>
      <c r="BB68" s="293">
        <v>0</v>
      </c>
      <c r="BC68" s="293">
        <v>0</v>
      </c>
      <c r="BD68" s="293">
        <v>0</v>
      </c>
      <c r="BE68" s="293">
        <v>0</v>
      </c>
      <c r="BF68" s="293">
        <v>0</v>
      </c>
      <c r="BG68" s="293">
        <v>0</v>
      </c>
      <c r="BH68" s="293">
        <v>0</v>
      </c>
      <c r="BI68" s="293">
        <v>0</v>
      </c>
      <c r="BJ68" s="293">
        <v>0</v>
      </c>
      <c r="BK68" s="293">
        <v>0</v>
      </c>
      <c r="BL68" s="293">
        <v>0</v>
      </c>
      <c r="BM68" s="293">
        <v>0</v>
      </c>
      <c r="BN68" s="293">
        <v>0</v>
      </c>
      <c r="BO68" s="293">
        <v>0</v>
      </c>
      <c r="BP68" s="293">
        <v>0</v>
      </c>
      <c r="BQ68" s="293">
        <v>0</v>
      </c>
      <c r="BR68" s="293">
        <v>0</v>
      </c>
      <c r="BS68" s="293">
        <v>0</v>
      </c>
      <c r="BT68" s="293">
        <v>0</v>
      </c>
      <c r="BU68" s="293">
        <v>0</v>
      </c>
      <c r="BV68" s="293">
        <v>0</v>
      </c>
      <c r="BW68" s="293">
        <v>0</v>
      </c>
      <c r="BX68" s="293">
        <v>0</v>
      </c>
      <c r="BY68" s="293">
        <v>0</v>
      </c>
    </row>
    <row r="69" spans="1:77" x14ac:dyDescent="0.3">
      <c r="A69" s="24" t="s">
        <v>70</v>
      </c>
      <c r="B69" s="6" t="s">
        <v>22</v>
      </c>
      <c r="C69" s="72">
        <f>SUM(D69:AY69)</f>
        <v>0</v>
      </c>
      <c r="D69" s="293">
        <v>0</v>
      </c>
      <c r="E69" s="293">
        <v>0</v>
      </c>
      <c r="F69" s="293">
        <v>0</v>
      </c>
      <c r="G69" s="293">
        <v>0</v>
      </c>
      <c r="H69" s="293">
        <v>0</v>
      </c>
      <c r="I69" s="293">
        <v>0</v>
      </c>
      <c r="J69" s="293">
        <v>0</v>
      </c>
      <c r="K69" s="293">
        <v>0</v>
      </c>
      <c r="L69" s="293">
        <v>0</v>
      </c>
      <c r="M69" s="293">
        <v>0</v>
      </c>
      <c r="N69" s="293">
        <v>0</v>
      </c>
      <c r="O69" s="293">
        <v>0</v>
      </c>
      <c r="P69" s="293">
        <v>0</v>
      </c>
      <c r="Q69" s="293">
        <v>0</v>
      </c>
      <c r="R69" s="293">
        <v>0</v>
      </c>
      <c r="S69" s="293">
        <v>0</v>
      </c>
      <c r="T69" s="293">
        <v>0</v>
      </c>
      <c r="U69" s="293">
        <v>0</v>
      </c>
      <c r="V69" s="293">
        <v>0</v>
      </c>
      <c r="W69" s="293">
        <v>0</v>
      </c>
      <c r="X69" s="293">
        <v>0</v>
      </c>
      <c r="Y69" s="293">
        <v>0</v>
      </c>
      <c r="Z69" s="293">
        <v>0</v>
      </c>
      <c r="AA69" s="293">
        <v>0</v>
      </c>
      <c r="AB69" s="293">
        <v>0</v>
      </c>
      <c r="AC69" s="293">
        <v>0</v>
      </c>
      <c r="AD69" s="293">
        <v>0</v>
      </c>
      <c r="AE69" s="293">
        <v>0</v>
      </c>
      <c r="AF69" s="293">
        <v>0</v>
      </c>
      <c r="AG69" s="293">
        <v>0</v>
      </c>
      <c r="AH69" s="293">
        <v>0</v>
      </c>
      <c r="AI69" s="293">
        <v>0</v>
      </c>
      <c r="AJ69" s="293">
        <v>0</v>
      </c>
      <c r="AK69" s="293">
        <v>0</v>
      </c>
      <c r="AL69" s="293">
        <v>0</v>
      </c>
      <c r="AM69" s="293">
        <v>0</v>
      </c>
      <c r="AN69" s="293">
        <v>0</v>
      </c>
      <c r="AO69" s="293">
        <v>0</v>
      </c>
      <c r="AP69" s="293">
        <v>0</v>
      </c>
      <c r="AQ69" s="293">
        <v>0</v>
      </c>
      <c r="AR69" s="293">
        <v>0</v>
      </c>
      <c r="AS69" s="293">
        <v>0</v>
      </c>
      <c r="AT69" s="293">
        <v>0</v>
      </c>
      <c r="AU69" s="293">
        <v>0</v>
      </c>
      <c r="AV69" s="293">
        <v>0</v>
      </c>
      <c r="AW69" s="293">
        <v>0</v>
      </c>
      <c r="AX69" s="293">
        <v>0</v>
      </c>
      <c r="AY69" s="293">
        <v>0</v>
      </c>
      <c r="AZ69" s="293">
        <v>0</v>
      </c>
      <c r="BA69" s="293">
        <v>0</v>
      </c>
      <c r="BB69" s="293">
        <v>0</v>
      </c>
      <c r="BC69" s="293">
        <v>0</v>
      </c>
      <c r="BD69" s="293">
        <v>0</v>
      </c>
      <c r="BE69" s="293">
        <v>0</v>
      </c>
      <c r="BF69" s="293">
        <v>0</v>
      </c>
      <c r="BG69" s="293">
        <v>0</v>
      </c>
      <c r="BH69" s="293">
        <v>0</v>
      </c>
      <c r="BI69" s="293">
        <v>0</v>
      </c>
      <c r="BJ69" s="293">
        <v>0</v>
      </c>
      <c r="BK69" s="293">
        <v>0</v>
      </c>
      <c r="BL69" s="293">
        <v>0</v>
      </c>
      <c r="BM69" s="293">
        <v>0</v>
      </c>
      <c r="BN69" s="293">
        <v>0</v>
      </c>
      <c r="BO69" s="293">
        <v>0</v>
      </c>
      <c r="BP69" s="293">
        <v>0</v>
      </c>
      <c r="BQ69" s="293">
        <v>0</v>
      </c>
      <c r="BR69" s="293">
        <v>0</v>
      </c>
      <c r="BS69" s="293">
        <v>0</v>
      </c>
      <c r="BT69" s="293">
        <v>0</v>
      </c>
      <c r="BU69" s="293">
        <v>0</v>
      </c>
      <c r="BV69" s="293">
        <v>0</v>
      </c>
      <c r="BW69" s="293">
        <v>0</v>
      </c>
      <c r="BX69" s="293">
        <v>0</v>
      </c>
      <c r="BY69" s="293">
        <v>0</v>
      </c>
    </row>
    <row r="70" spans="1:77" x14ac:dyDescent="0.3">
      <c r="B70" s="6"/>
      <c r="C70" s="68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</row>
    <row r="71" spans="1:77" x14ac:dyDescent="0.3">
      <c r="A71" s="20" t="s">
        <v>1</v>
      </c>
      <c r="B71" s="6" t="s">
        <v>22</v>
      </c>
      <c r="C71" s="294" t="e">
        <f>SUM(D71:BY71)</f>
        <v>#REF!</v>
      </c>
      <c r="D71" s="292" t="e">
        <f>D15-D56+D63+D67+D68+D69-D65</f>
        <v>#REF!</v>
      </c>
      <c r="E71" s="292" t="e">
        <f t="shared" ref="E71:BP71" si="26">E15-E56+E63+E67+E68+E69-E65</f>
        <v>#REF!</v>
      </c>
      <c r="F71" s="292" t="e">
        <f t="shared" si="26"/>
        <v>#REF!</v>
      </c>
      <c r="G71" s="292" t="e">
        <f t="shared" si="26"/>
        <v>#REF!</v>
      </c>
      <c r="H71" s="292" t="e">
        <f t="shared" si="26"/>
        <v>#REF!</v>
      </c>
      <c r="I71" s="292" t="e">
        <f t="shared" si="26"/>
        <v>#REF!</v>
      </c>
      <c r="J71" s="292" t="e">
        <f t="shared" si="26"/>
        <v>#REF!</v>
      </c>
      <c r="K71" s="292" t="e">
        <f t="shared" si="26"/>
        <v>#REF!</v>
      </c>
      <c r="L71" s="292" t="e">
        <f t="shared" si="26"/>
        <v>#REF!</v>
      </c>
      <c r="M71" s="292" t="e">
        <f t="shared" si="26"/>
        <v>#REF!</v>
      </c>
      <c r="N71" s="292" t="e">
        <f t="shared" si="26"/>
        <v>#REF!</v>
      </c>
      <c r="O71" s="292" t="e">
        <f t="shared" si="26"/>
        <v>#REF!</v>
      </c>
      <c r="P71" s="292" t="e">
        <f t="shared" si="26"/>
        <v>#REF!</v>
      </c>
      <c r="Q71" s="292" t="e">
        <f t="shared" si="26"/>
        <v>#REF!</v>
      </c>
      <c r="R71" s="292" t="e">
        <f t="shared" si="26"/>
        <v>#REF!</v>
      </c>
      <c r="S71" s="292" t="e">
        <f t="shared" si="26"/>
        <v>#REF!</v>
      </c>
      <c r="T71" s="292" t="e">
        <f t="shared" si="26"/>
        <v>#REF!</v>
      </c>
      <c r="U71" s="292" t="e">
        <f t="shared" si="26"/>
        <v>#REF!</v>
      </c>
      <c r="V71" s="292" t="e">
        <f t="shared" si="26"/>
        <v>#REF!</v>
      </c>
      <c r="W71" s="292" t="e">
        <f t="shared" si="26"/>
        <v>#REF!</v>
      </c>
      <c r="X71" s="292" t="e">
        <f t="shared" si="26"/>
        <v>#REF!</v>
      </c>
      <c r="Y71" s="292" t="e">
        <f t="shared" si="26"/>
        <v>#REF!</v>
      </c>
      <c r="Z71" s="292" t="e">
        <f t="shared" si="26"/>
        <v>#REF!</v>
      </c>
      <c r="AA71" s="292" t="e">
        <f t="shared" si="26"/>
        <v>#REF!</v>
      </c>
      <c r="AB71" s="292" t="e">
        <f t="shared" si="26"/>
        <v>#REF!</v>
      </c>
      <c r="AC71" s="292" t="e">
        <f t="shared" si="26"/>
        <v>#REF!</v>
      </c>
      <c r="AD71" s="292" t="e">
        <f t="shared" si="26"/>
        <v>#REF!</v>
      </c>
      <c r="AE71" s="292" t="e">
        <f t="shared" si="26"/>
        <v>#REF!</v>
      </c>
      <c r="AF71" s="292" t="e">
        <f t="shared" si="26"/>
        <v>#REF!</v>
      </c>
      <c r="AG71" s="292" t="e">
        <f t="shared" si="26"/>
        <v>#REF!</v>
      </c>
      <c r="AH71" s="292" t="e">
        <f t="shared" si="26"/>
        <v>#REF!</v>
      </c>
      <c r="AI71" s="292" t="e">
        <f t="shared" si="26"/>
        <v>#REF!</v>
      </c>
      <c r="AJ71" s="292" t="e">
        <f t="shared" si="26"/>
        <v>#REF!</v>
      </c>
      <c r="AK71" s="292" t="e">
        <f t="shared" si="26"/>
        <v>#REF!</v>
      </c>
      <c r="AL71" s="292" t="e">
        <f t="shared" si="26"/>
        <v>#REF!</v>
      </c>
      <c r="AM71" s="292" t="e">
        <f t="shared" si="26"/>
        <v>#REF!</v>
      </c>
      <c r="AN71" s="292" t="e">
        <f t="shared" si="26"/>
        <v>#REF!</v>
      </c>
      <c r="AO71" s="292" t="e">
        <f t="shared" si="26"/>
        <v>#REF!</v>
      </c>
      <c r="AP71" s="292" t="e">
        <f t="shared" si="26"/>
        <v>#REF!</v>
      </c>
      <c r="AQ71" s="292" t="e">
        <f t="shared" si="26"/>
        <v>#REF!</v>
      </c>
      <c r="AR71" s="292" t="e">
        <f t="shared" si="26"/>
        <v>#REF!</v>
      </c>
      <c r="AS71" s="292" t="e">
        <f t="shared" si="26"/>
        <v>#REF!</v>
      </c>
      <c r="AT71" s="292" t="e">
        <f t="shared" si="26"/>
        <v>#REF!</v>
      </c>
      <c r="AU71" s="292" t="e">
        <f t="shared" si="26"/>
        <v>#REF!</v>
      </c>
      <c r="AV71" s="292" t="e">
        <f t="shared" si="26"/>
        <v>#REF!</v>
      </c>
      <c r="AW71" s="292" t="e">
        <f t="shared" si="26"/>
        <v>#REF!</v>
      </c>
      <c r="AX71" s="292" t="e">
        <f t="shared" si="26"/>
        <v>#REF!</v>
      </c>
      <c r="AY71" s="292" t="e">
        <f t="shared" si="26"/>
        <v>#REF!</v>
      </c>
      <c r="AZ71" s="292" t="e">
        <f t="shared" si="26"/>
        <v>#REF!</v>
      </c>
      <c r="BA71" s="292" t="e">
        <f t="shared" si="26"/>
        <v>#REF!</v>
      </c>
      <c r="BB71" s="292" t="e">
        <f t="shared" si="26"/>
        <v>#REF!</v>
      </c>
      <c r="BC71" s="292" t="e">
        <f t="shared" si="26"/>
        <v>#REF!</v>
      </c>
      <c r="BD71" s="292" t="e">
        <f t="shared" si="26"/>
        <v>#REF!</v>
      </c>
      <c r="BE71" s="292" t="e">
        <f t="shared" si="26"/>
        <v>#REF!</v>
      </c>
      <c r="BF71" s="292" t="e">
        <f t="shared" si="26"/>
        <v>#REF!</v>
      </c>
      <c r="BG71" s="292" t="e">
        <f t="shared" si="26"/>
        <v>#REF!</v>
      </c>
      <c r="BH71" s="292" t="e">
        <f t="shared" si="26"/>
        <v>#REF!</v>
      </c>
      <c r="BI71" s="292" t="e">
        <f t="shared" si="26"/>
        <v>#REF!</v>
      </c>
      <c r="BJ71" s="292" t="e">
        <f t="shared" si="26"/>
        <v>#REF!</v>
      </c>
      <c r="BK71" s="292" t="e">
        <f t="shared" si="26"/>
        <v>#REF!</v>
      </c>
      <c r="BL71" s="292" t="e">
        <f t="shared" si="26"/>
        <v>#REF!</v>
      </c>
      <c r="BM71" s="292" t="e">
        <f t="shared" si="26"/>
        <v>#REF!</v>
      </c>
      <c r="BN71" s="292" t="e">
        <f t="shared" si="26"/>
        <v>#REF!</v>
      </c>
      <c r="BO71" s="292" t="e">
        <f t="shared" si="26"/>
        <v>#REF!</v>
      </c>
      <c r="BP71" s="292" t="e">
        <f t="shared" si="26"/>
        <v>#REF!</v>
      </c>
      <c r="BQ71" s="292" t="e">
        <f t="shared" ref="BQ71:BY71" si="27">BQ15-BQ56+BQ63+BQ67+BQ68+BQ69-BQ65</f>
        <v>#REF!</v>
      </c>
      <c r="BR71" s="292" t="e">
        <f t="shared" si="27"/>
        <v>#REF!</v>
      </c>
      <c r="BS71" s="292" t="e">
        <f t="shared" si="27"/>
        <v>#REF!</v>
      </c>
      <c r="BT71" s="292" t="e">
        <f t="shared" si="27"/>
        <v>#REF!</v>
      </c>
      <c r="BU71" s="292" t="e">
        <f t="shared" si="27"/>
        <v>#REF!</v>
      </c>
      <c r="BV71" s="292" t="e">
        <f>BV15-BV56+BV63+BV67+BV68+BV69-BV65</f>
        <v>#REF!</v>
      </c>
      <c r="BW71" s="292" t="e">
        <f t="shared" si="27"/>
        <v>#REF!</v>
      </c>
      <c r="BX71" s="292" t="e">
        <f t="shared" si="27"/>
        <v>#REF!</v>
      </c>
      <c r="BY71" s="292" t="e">
        <f t="shared" si="27"/>
        <v>#REF!</v>
      </c>
    </row>
    <row r="72" spans="1:77" x14ac:dyDescent="0.3">
      <c r="A72" s="20" t="s">
        <v>45</v>
      </c>
      <c r="B72" s="6" t="s">
        <v>22</v>
      </c>
      <c r="C72" s="75"/>
      <c r="D72" s="291" t="e">
        <f>D71</f>
        <v>#REF!</v>
      </c>
      <c r="E72" s="291" t="e">
        <f>E71+D72</f>
        <v>#REF!</v>
      </c>
      <c r="F72" s="291" t="e">
        <f t="shared" ref="F72:BQ72" si="28">F71+E72</f>
        <v>#REF!</v>
      </c>
      <c r="G72" s="291" t="e">
        <f t="shared" si="28"/>
        <v>#REF!</v>
      </c>
      <c r="H72" s="291" t="e">
        <f t="shared" si="28"/>
        <v>#REF!</v>
      </c>
      <c r="I72" s="291" t="e">
        <f t="shared" si="28"/>
        <v>#REF!</v>
      </c>
      <c r="J72" s="291" t="e">
        <f t="shared" si="28"/>
        <v>#REF!</v>
      </c>
      <c r="K72" s="291" t="e">
        <f t="shared" si="28"/>
        <v>#REF!</v>
      </c>
      <c r="L72" s="291" t="e">
        <f t="shared" si="28"/>
        <v>#REF!</v>
      </c>
      <c r="M72" s="291" t="e">
        <f t="shared" si="28"/>
        <v>#REF!</v>
      </c>
      <c r="N72" s="291" t="e">
        <f t="shared" si="28"/>
        <v>#REF!</v>
      </c>
      <c r="O72" s="291" t="e">
        <f t="shared" si="28"/>
        <v>#REF!</v>
      </c>
      <c r="P72" s="291" t="e">
        <f t="shared" si="28"/>
        <v>#REF!</v>
      </c>
      <c r="Q72" s="291" t="e">
        <f t="shared" si="28"/>
        <v>#REF!</v>
      </c>
      <c r="R72" s="291" t="e">
        <f t="shared" si="28"/>
        <v>#REF!</v>
      </c>
      <c r="S72" s="291" t="e">
        <f t="shared" si="28"/>
        <v>#REF!</v>
      </c>
      <c r="T72" s="291" t="e">
        <f t="shared" si="28"/>
        <v>#REF!</v>
      </c>
      <c r="U72" s="291" t="e">
        <f t="shared" si="28"/>
        <v>#REF!</v>
      </c>
      <c r="V72" s="291" t="e">
        <f t="shared" si="28"/>
        <v>#REF!</v>
      </c>
      <c r="W72" s="291" t="e">
        <f t="shared" si="28"/>
        <v>#REF!</v>
      </c>
      <c r="X72" s="291" t="e">
        <f t="shared" si="28"/>
        <v>#REF!</v>
      </c>
      <c r="Y72" s="291" t="e">
        <f t="shared" si="28"/>
        <v>#REF!</v>
      </c>
      <c r="Z72" s="291" t="e">
        <f t="shared" si="28"/>
        <v>#REF!</v>
      </c>
      <c r="AA72" s="291" t="e">
        <f t="shared" si="28"/>
        <v>#REF!</v>
      </c>
      <c r="AB72" s="291" t="e">
        <f t="shared" si="28"/>
        <v>#REF!</v>
      </c>
      <c r="AC72" s="291" t="e">
        <f t="shared" si="28"/>
        <v>#REF!</v>
      </c>
      <c r="AD72" s="291" t="e">
        <f t="shared" si="28"/>
        <v>#REF!</v>
      </c>
      <c r="AE72" s="291" t="e">
        <f t="shared" si="28"/>
        <v>#REF!</v>
      </c>
      <c r="AF72" s="291" t="e">
        <f t="shared" si="28"/>
        <v>#REF!</v>
      </c>
      <c r="AG72" s="291" t="e">
        <f t="shared" si="28"/>
        <v>#REF!</v>
      </c>
      <c r="AH72" s="291" t="e">
        <f t="shared" si="28"/>
        <v>#REF!</v>
      </c>
      <c r="AI72" s="291" t="e">
        <f t="shared" si="28"/>
        <v>#REF!</v>
      </c>
      <c r="AJ72" s="291" t="e">
        <f t="shared" si="28"/>
        <v>#REF!</v>
      </c>
      <c r="AK72" s="291" t="e">
        <f t="shared" si="28"/>
        <v>#REF!</v>
      </c>
      <c r="AL72" s="291" t="e">
        <f t="shared" si="28"/>
        <v>#REF!</v>
      </c>
      <c r="AM72" s="291" t="e">
        <f t="shared" si="28"/>
        <v>#REF!</v>
      </c>
      <c r="AN72" s="291" t="e">
        <f t="shared" si="28"/>
        <v>#REF!</v>
      </c>
      <c r="AO72" s="291" t="e">
        <f t="shared" si="28"/>
        <v>#REF!</v>
      </c>
      <c r="AP72" s="291" t="e">
        <f t="shared" si="28"/>
        <v>#REF!</v>
      </c>
      <c r="AQ72" s="291" t="e">
        <f t="shared" si="28"/>
        <v>#REF!</v>
      </c>
      <c r="AR72" s="291" t="e">
        <f t="shared" si="28"/>
        <v>#REF!</v>
      </c>
      <c r="AS72" s="291" t="e">
        <f t="shared" si="28"/>
        <v>#REF!</v>
      </c>
      <c r="AT72" s="291" t="e">
        <f t="shared" si="28"/>
        <v>#REF!</v>
      </c>
      <c r="AU72" s="291" t="e">
        <f>AU71+AT72</f>
        <v>#REF!</v>
      </c>
      <c r="AV72" s="291" t="e">
        <f t="shared" si="28"/>
        <v>#REF!</v>
      </c>
      <c r="AW72" s="291" t="e">
        <f t="shared" si="28"/>
        <v>#REF!</v>
      </c>
      <c r="AX72" s="291" t="e">
        <f t="shared" si="28"/>
        <v>#REF!</v>
      </c>
      <c r="AY72" s="291" t="e">
        <f t="shared" si="28"/>
        <v>#REF!</v>
      </c>
      <c r="AZ72" s="291" t="e">
        <f t="shared" si="28"/>
        <v>#REF!</v>
      </c>
      <c r="BA72" s="291" t="e">
        <f t="shared" si="28"/>
        <v>#REF!</v>
      </c>
      <c r="BB72" s="291" t="e">
        <f t="shared" si="28"/>
        <v>#REF!</v>
      </c>
      <c r="BC72" s="291" t="e">
        <f t="shared" si="28"/>
        <v>#REF!</v>
      </c>
      <c r="BD72" s="291" t="e">
        <f t="shared" si="28"/>
        <v>#REF!</v>
      </c>
      <c r="BE72" s="291" t="e">
        <f t="shared" si="28"/>
        <v>#REF!</v>
      </c>
      <c r="BF72" s="291" t="e">
        <f t="shared" si="28"/>
        <v>#REF!</v>
      </c>
      <c r="BG72" s="291" t="e">
        <f t="shared" si="28"/>
        <v>#REF!</v>
      </c>
      <c r="BH72" s="291" t="e">
        <f t="shared" si="28"/>
        <v>#REF!</v>
      </c>
      <c r="BI72" s="291" t="e">
        <f t="shared" si="28"/>
        <v>#REF!</v>
      </c>
      <c r="BJ72" s="291" t="e">
        <f t="shared" si="28"/>
        <v>#REF!</v>
      </c>
      <c r="BK72" s="291" t="e">
        <f t="shared" si="28"/>
        <v>#REF!</v>
      </c>
      <c r="BL72" s="291" t="e">
        <f t="shared" si="28"/>
        <v>#REF!</v>
      </c>
      <c r="BM72" s="291" t="e">
        <f t="shared" si="28"/>
        <v>#REF!</v>
      </c>
      <c r="BN72" s="291" t="e">
        <f t="shared" si="28"/>
        <v>#REF!</v>
      </c>
      <c r="BO72" s="291" t="e">
        <f t="shared" si="28"/>
        <v>#REF!</v>
      </c>
      <c r="BP72" s="291" t="e">
        <f t="shared" si="28"/>
        <v>#REF!</v>
      </c>
      <c r="BQ72" s="291" t="e">
        <f t="shared" si="28"/>
        <v>#REF!</v>
      </c>
      <c r="BR72" s="291" t="e">
        <f t="shared" ref="BR72:BY72" si="29">BR71+BQ72</f>
        <v>#REF!</v>
      </c>
      <c r="BS72" s="291" t="e">
        <f t="shared" si="29"/>
        <v>#REF!</v>
      </c>
      <c r="BT72" s="291" t="e">
        <f t="shared" si="29"/>
        <v>#REF!</v>
      </c>
      <c r="BU72" s="291" t="e">
        <f t="shared" si="29"/>
        <v>#REF!</v>
      </c>
      <c r="BV72" s="291" t="e">
        <f t="shared" si="29"/>
        <v>#REF!</v>
      </c>
      <c r="BW72" s="291" t="e">
        <f t="shared" si="29"/>
        <v>#REF!</v>
      </c>
      <c r="BX72" s="291" t="e">
        <f t="shared" si="29"/>
        <v>#REF!</v>
      </c>
      <c r="BY72" s="291" t="e">
        <f t="shared" si="29"/>
        <v>#REF!</v>
      </c>
    </row>
    <row r="73" spans="1:77" x14ac:dyDescent="0.3">
      <c r="B73" s="6"/>
      <c r="C73" s="68"/>
    </row>
    <row r="74" spans="1:77" x14ac:dyDescent="0.3">
      <c r="A74" s="24" t="s">
        <v>71</v>
      </c>
      <c r="B74" s="6" t="s">
        <v>22</v>
      </c>
      <c r="C74" s="68"/>
      <c r="D74" s="76">
        <f>-SUM(D67:D69)</f>
        <v>0</v>
      </c>
      <c r="E74" s="76">
        <f t="shared" ref="E74:AY74" si="30">-SUM(E67:E69)</f>
        <v>0</v>
      </c>
      <c r="F74" s="76">
        <f t="shared" si="30"/>
        <v>0</v>
      </c>
      <c r="G74" s="76">
        <f t="shared" si="30"/>
        <v>0</v>
      </c>
      <c r="H74" s="76">
        <f t="shared" si="30"/>
        <v>0</v>
      </c>
      <c r="I74" s="76">
        <f t="shared" si="30"/>
        <v>0</v>
      </c>
      <c r="J74" s="76">
        <f t="shared" si="30"/>
        <v>0</v>
      </c>
      <c r="K74" s="76">
        <f t="shared" si="30"/>
        <v>0</v>
      </c>
      <c r="L74" s="76">
        <f t="shared" si="30"/>
        <v>0</v>
      </c>
      <c r="M74" s="76">
        <f t="shared" si="30"/>
        <v>0</v>
      </c>
      <c r="N74" s="76">
        <f t="shared" si="30"/>
        <v>0</v>
      </c>
      <c r="O74" s="76">
        <f t="shared" si="30"/>
        <v>0</v>
      </c>
      <c r="P74" s="76">
        <f t="shared" si="30"/>
        <v>0</v>
      </c>
      <c r="Q74" s="76">
        <f t="shared" si="30"/>
        <v>0</v>
      </c>
      <c r="R74" s="76">
        <f t="shared" si="30"/>
        <v>0</v>
      </c>
      <c r="S74" s="76">
        <f t="shared" si="30"/>
        <v>0</v>
      </c>
      <c r="T74" s="76">
        <f t="shared" si="30"/>
        <v>0</v>
      </c>
      <c r="U74" s="76">
        <f t="shared" si="30"/>
        <v>0</v>
      </c>
      <c r="V74" s="76">
        <f t="shared" si="30"/>
        <v>0</v>
      </c>
      <c r="W74" s="76">
        <f t="shared" si="30"/>
        <v>0</v>
      </c>
      <c r="X74" s="76">
        <f t="shared" si="30"/>
        <v>0</v>
      </c>
      <c r="Y74" s="76">
        <f t="shared" si="30"/>
        <v>0</v>
      </c>
      <c r="Z74" s="76">
        <f t="shared" si="30"/>
        <v>0</v>
      </c>
      <c r="AA74" s="76">
        <f t="shared" si="30"/>
        <v>0</v>
      </c>
      <c r="AB74" s="76">
        <f t="shared" si="30"/>
        <v>0</v>
      </c>
      <c r="AC74" s="76">
        <f t="shared" si="30"/>
        <v>0</v>
      </c>
      <c r="AD74" s="76">
        <f t="shared" si="30"/>
        <v>0</v>
      </c>
      <c r="AE74" s="76">
        <f t="shared" si="30"/>
        <v>0</v>
      </c>
      <c r="AF74" s="76">
        <f t="shared" si="30"/>
        <v>0</v>
      </c>
      <c r="AG74" s="76">
        <f t="shared" si="30"/>
        <v>0</v>
      </c>
      <c r="AH74" s="76">
        <f t="shared" si="30"/>
        <v>0</v>
      </c>
      <c r="AI74" s="76">
        <f t="shared" si="30"/>
        <v>0</v>
      </c>
      <c r="AJ74" s="76">
        <f t="shared" si="30"/>
        <v>0</v>
      </c>
      <c r="AK74" s="76">
        <f t="shared" si="30"/>
        <v>0</v>
      </c>
      <c r="AL74" s="76">
        <f t="shared" si="30"/>
        <v>0</v>
      </c>
      <c r="AM74" s="76">
        <f t="shared" si="30"/>
        <v>0</v>
      </c>
      <c r="AN74" s="76">
        <f t="shared" si="30"/>
        <v>0</v>
      </c>
      <c r="AO74" s="76">
        <f t="shared" si="30"/>
        <v>0</v>
      </c>
      <c r="AP74" s="76">
        <f t="shared" si="30"/>
        <v>0</v>
      </c>
      <c r="AQ74" s="76">
        <f t="shared" si="30"/>
        <v>0</v>
      </c>
      <c r="AR74" s="76">
        <f t="shared" si="30"/>
        <v>0</v>
      </c>
      <c r="AS74" s="76">
        <f t="shared" si="30"/>
        <v>0</v>
      </c>
      <c r="AT74" s="76">
        <f t="shared" si="30"/>
        <v>0</v>
      </c>
      <c r="AU74" s="76">
        <f t="shared" si="30"/>
        <v>0</v>
      </c>
      <c r="AV74" s="76">
        <f t="shared" si="30"/>
        <v>0</v>
      </c>
      <c r="AW74" s="76">
        <f t="shared" si="30"/>
        <v>0</v>
      </c>
      <c r="AX74" s="76">
        <f t="shared" si="30"/>
        <v>0</v>
      </c>
      <c r="AY74" s="76">
        <f t="shared" si="30"/>
        <v>0</v>
      </c>
    </row>
    <row r="75" spans="1:77" ht="17.25" thickBot="1" x14ac:dyDescent="0.35">
      <c r="B75" s="6"/>
      <c r="C75" s="68"/>
    </row>
    <row r="76" spans="1:77" ht="17.25" thickBot="1" x14ac:dyDescent="0.35">
      <c r="A76" s="77" t="s">
        <v>46</v>
      </c>
      <c r="B76" s="78" t="s">
        <v>23</v>
      </c>
      <c r="C76" s="295" t="e">
        <f>XIRR(D71:BY71,D4:BY4)</f>
        <v>#REF!</v>
      </c>
    </row>
    <row r="77" spans="1:77" x14ac:dyDescent="0.3">
      <c r="B77" s="6"/>
      <c r="C77" s="68"/>
    </row>
    <row r="78" spans="1:77" x14ac:dyDescent="0.3">
      <c r="B78" s="6"/>
      <c r="C78" s="253" t="e">
        <f>C15-C56-C63-C65</f>
        <v>#REF!</v>
      </c>
    </row>
    <row r="79" spans="1:77" x14ac:dyDescent="0.3">
      <c r="B79" s="6"/>
      <c r="C79" s="258" t="e">
        <f>C78-C71</f>
        <v>#REF!</v>
      </c>
    </row>
    <row r="80" spans="1:77" x14ac:dyDescent="0.3">
      <c r="B80" s="6"/>
      <c r="C80" s="68"/>
    </row>
    <row r="81" spans="2:3" x14ac:dyDescent="0.3">
      <c r="B81" s="6"/>
      <c r="C81" s="68"/>
    </row>
    <row r="82" spans="2:3" x14ac:dyDescent="0.3">
      <c r="B82" s="6"/>
      <c r="C82" s="68"/>
    </row>
    <row r="83" spans="2:3" x14ac:dyDescent="0.3">
      <c r="B83" s="6"/>
      <c r="C83" s="68"/>
    </row>
  </sheetData>
  <mergeCells count="1">
    <mergeCell ref="A1:C1"/>
  </mergeCells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BE52"/>
  <sheetViews>
    <sheetView showGridLines="0" zoomScaleNormal="100" zoomScalePageLayoutView="106" workbookViewId="0">
      <pane xSplit="1" ySplit="7" topLeftCell="B20" activePane="bottomRight" state="frozen"/>
      <selection pane="topRight" activeCell="H1" sqref="H1"/>
      <selection pane="bottomLeft" activeCell="A8" sqref="A8"/>
      <selection pane="bottomRight" activeCell="F20" sqref="F20"/>
    </sheetView>
  </sheetViews>
  <sheetFormatPr defaultColWidth="10.875" defaultRowHeight="17.25" x14ac:dyDescent="0.3"/>
  <cols>
    <col min="1" max="1" width="32.875" style="1" bestFit="1" customWidth="1"/>
    <col min="2" max="4" width="10.625" style="1" customWidth="1"/>
    <col min="5" max="5" width="2.875" style="1" customWidth="1"/>
    <col min="6" max="6" width="5.375" style="1" bestFit="1" customWidth="1"/>
    <col min="7" max="7" width="7.375" style="1" bestFit="1" customWidth="1"/>
    <col min="8" max="9" width="5.125" style="1" customWidth="1"/>
    <col min="10" max="10" width="6.125" style="1" bestFit="1" customWidth="1"/>
    <col min="11" max="13" width="5.125" style="1" customWidth="1"/>
    <col min="14" max="14" width="5.875" style="1" customWidth="1"/>
    <col min="15" max="18" width="5.125" style="1" customWidth="1"/>
    <col min="19" max="19" width="5.625" style="1" bestFit="1" customWidth="1"/>
    <col min="20" max="20" width="4.5" style="1" customWidth="1"/>
    <col min="21" max="21" width="5.125" style="1" customWidth="1"/>
    <col min="22" max="22" width="5.5" style="1" customWidth="1"/>
    <col min="23" max="30" width="5.125" style="1" customWidth="1"/>
    <col min="31" max="31" width="5.625" style="1" bestFit="1" customWidth="1"/>
    <col min="32" max="33" width="5.125" style="1" customWidth="1"/>
    <col min="34" max="34" width="5.625" style="1" bestFit="1" customWidth="1"/>
    <col min="35" max="42" width="5.125" style="1" customWidth="1"/>
    <col min="43" max="43" width="5.625" style="1" bestFit="1" customWidth="1"/>
    <col min="44" max="54" width="5.125" style="1" customWidth="1"/>
    <col min="55" max="55" width="5.625" style="1" bestFit="1" customWidth="1"/>
    <col min="56" max="66" width="5.125" style="1" customWidth="1"/>
    <col min="67" max="67" width="5.625" style="1" bestFit="1" customWidth="1"/>
    <col min="68" max="76" width="5.125" style="1" customWidth="1"/>
    <col min="77" max="16384" width="10.875" style="1"/>
  </cols>
  <sheetData>
    <row r="1" spans="1:76" ht="20.25" x14ac:dyDescent="0.3">
      <c r="A1" s="10" t="s">
        <v>576</v>
      </c>
      <c r="B1" s="10"/>
      <c r="C1" s="10"/>
      <c r="D1" s="10"/>
      <c r="E1" s="10"/>
      <c r="F1" s="10"/>
      <c r="V1" s="28"/>
      <c r="W1" s="28"/>
    </row>
    <row r="2" spans="1:76" x14ac:dyDescent="0.3">
      <c r="G2" s="47"/>
      <c r="H2" s="1" t="s">
        <v>72</v>
      </c>
      <c r="L2" s="256"/>
      <c r="M2" s="1" t="s">
        <v>258</v>
      </c>
      <c r="P2" s="30"/>
      <c r="Q2" s="1" t="s">
        <v>49</v>
      </c>
      <c r="R2" s="28"/>
    </row>
    <row r="3" spans="1:76" x14ac:dyDescent="0.3">
      <c r="V3" s="28"/>
      <c r="W3" s="28"/>
    </row>
    <row r="4" spans="1:76" x14ac:dyDescent="0.3">
      <c r="F4" s="1">
        <v>2019</v>
      </c>
      <c r="S4" s="1">
        <v>2020</v>
      </c>
      <c r="W4" s="28"/>
      <c r="AE4" s="1">
        <v>2021</v>
      </c>
      <c r="AQ4" s="1">
        <v>2022</v>
      </c>
      <c r="BC4" s="1">
        <v>2023</v>
      </c>
      <c r="BO4" s="1">
        <v>2021</v>
      </c>
    </row>
    <row r="5" spans="1:76" x14ac:dyDescent="0.3">
      <c r="F5" s="1" t="s">
        <v>84</v>
      </c>
      <c r="G5" s="1" t="s">
        <v>85</v>
      </c>
      <c r="H5" s="1" t="s">
        <v>74</v>
      </c>
      <c r="I5" s="1" t="s">
        <v>75</v>
      </c>
      <c r="J5" s="1" t="s">
        <v>76</v>
      </c>
      <c r="K5" s="1" t="s">
        <v>77</v>
      </c>
      <c r="L5" s="1" t="s">
        <v>78</v>
      </c>
      <c r="M5" s="1" t="s">
        <v>79</v>
      </c>
      <c r="N5" s="1" t="s">
        <v>80</v>
      </c>
      <c r="O5" s="1" t="s">
        <v>81</v>
      </c>
      <c r="P5" s="1" t="s">
        <v>82</v>
      </c>
      <c r="Q5" s="1" t="s">
        <v>83</v>
      </c>
      <c r="R5" s="1" t="s">
        <v>84</v>
      </c>
      <c r="S5" s="1" t="s">
        <v>85</v>
      </c>
      <c r="T5" s="1" t="s">
        <v>74</v>
      </c>
      <c r="U5" s="1" t="s">
        <v>75</v>
      </c>
      <c r="V5" s="1" t="s">
        <v>76</v>
      </c>
      <c r="W5" s="1" t="s">
        <v>77</v>
      </c>
      <c r="X5" s="1" t="s">
        <v>78</v>
      </c>
      <c r="Y5" s="1" t="s">
        <v>79</v>
      </c>
      <c r="Z5" s="1" t="s">
        <v>80</v>
      </c>
      <c r="AA5" s="1" t="s">
        <v>81</v>
      </c>
      <c r="AB5" s="1" t="s">
        <v>82</v>
      </c>
      <c r="AC5" s="1" t="s">
        <v>83</v>
      </c>
      <c r="AD5" s="1" t="s">
        <v>84</v>
      </c>
      <c r="AE5" s="1" t="s">
        <v>85</v>
      </c>
      <c r="AF5" s="1" t="s">
        <v>74</v>
      </c>
      <c r="AG5" s="1" t="s">
        <v>75</v>
      </c>
      <c r="AH5" s="1" t="s">
        <v>76</v>
      </c>
      <c r="AI5" s="1" t="s">
        <v>77</v>
      </c>
      <c r="AJ5" s="1" t="s">
        <v>78</v>
      </c>
      <c r="AK5" s="1" t="s">
        <v>79</v>
      </c>
      <c r="AL5" s="1" t="s">
        <v>80</v>
      </c>
      <c r="AM5" s="1" t="s">
        <v>81</v>
      </c>
      <c r="AN5" s="1" t="s">
        <v>82</v>
      </c>
      <c r="AO5" s="1" t="s">
        <v>83</v>
      </c>
      <c r="AP5" s="1" t="s">
        <v>84</v>
      </c>
      <c r="AQ5" s="1" t="s">
        <v>85</v>
      </c>
      <c r="AR5" s="1" t="s">
        <v>74</v>
      </c>
      <c r="AS5" s="1" t="s">
        <v>75</v>
      </c>
      <c r="AT5" s="1" t="s">
        <v>76</v>
      </c>
      <c r="AU5" s="1" t="s">
        <v>77</v>
      </c>
      <c r="AV5" s="1" t="s">
        <v>78</v>
      </c>
      <c r="AW5" s="1" t="s">
        <v>79</v>
      </c>
      <c r="AX5" s="1" t="s">
        <v>80</v>
      </c>
      <c r="AY5" s="1" t="s">
        <v>81</v>
      </c>
      <c r="AZ5" s="1" t="s">
        <v>82</v>
      </c>
      <c r="BA5" s="1" t="s">
        <v>83</v>
      </c>
      <c r="BB5" s="1" t="s">
        <v>84</v>
      </c>
      <c r="BC5" s="1" t="s">
        <v>85</v>
      </c>
      <c r="BD5" s="1" t="s">
        <v>74</v>
      </c>
      <c r="BE5" s="1" t="s">
        <v>75</v>
      </c>
      <c r="BF5" s="1" t="s">
        <v>76</v>
      </c>
      <c r="BG5" s="1" t="s">
        <v>77</v>
      </c>
      <c r="BH5" s="1" t="s">
        <v>78</v>
      </c>
      <c r="BI5" s="1" t="s">
        <v>79</v>
      </c>
      <c r="BJ5" s="1" t="s">
        <v>80</v>
      </c>
      <c r="BK5" s="1" t="s">
        <v>81</v>
      </c>
      <c r="BL5" s="1" t="s">
        <v>82</v>
      </c>
      <c r="BM5" s="1" t="s">
        <v>83</v>
      </c>
      <c r="BN5" s="1" t="s">
        <v>84</v>
      </c>
      <c r="BO5" s="1" t="s">
        <v>85</v>
      </c>
      <c r="BP5" s="1" t="s">
        <v>74</v>
      </c>
      <c r="BQ5" s="1" t="s">
        <v>75</v>
      </c>
      <c r="BR5" s="1" t="s">
        <v>76</v>
      </c>
      <c r="BS5" s="1" t="s">
        <v>77</v>
      </c>
    </row>
    <row r="6" spans="1:76" x14ac:dyDescent="0.3">
      <c r="F6" s="13" t="s">
        <v>27</v>
      </c>
      <c r="V6" s="28"/>
      <c r="W6" s="28"/>
    </row>
    <row r="7" spans="1:76" x14ac:dyDescent="0.3">
      <c r="A7" s="14" t="s">
        <v>0</v>
      </c>
      <c r="B7" s="16" t="s">
        <v>5</v>
      </c>
      <c r="C7" s="16" t="s">
        <v>28</v>
      </c>
      <c r="D7" s="16" t="s">
        <v>29</v>
      </c>
      <c r="E7" s="11"/>
      <c r="F7" s="15">
        <v>0</v>
      </c>
      <c r="G7" s="15">
        <v>1</v>
      </c>
      <c r="H7" s="15">
        <v>2</v>
      </c>
      <c r="I7" s="15">
        <v>3</v>
      </c>
      <c r="J7" s="15">
        <v>4</v>
      </c>
      <c r="K7" s="15">
        <v>5</v>
      </c>
      <c r="L7" s="15">
        <v>6</v>
      </c>
      <c r="M7" s="15">
        <v>7</v>
      </c>
      <c r="N7" s="15">
        <v>8</v>
      </c>
      <c r="O7" s="15">
        <v>9</v>
      </c>
      <c r="P7" s="15">
        <v>10</v>
      </c>
      <c r="Q7" s="15">
        <v>11</v>
      </c>
      <c r="R7" s="17">
        <v>12</v>
      </c>
      <c r="S7" s="15">
        <v>13</v>
      </c>
      <c r="T7" s="15">
        <v>14</v>
      </c>
      <c r="U7" s="15">
        <v>15</v>
      </c>
      <c r="V7" s="29">
        <v>16</v>
      </c>
      <c r="W7" s="29">
        <v>17</v>
      </c>
      <c r="X7" s="29">
        <v>18</v>
      </c>
      <c r="Y7" s="29">
        <v>19</v>
      </c>
      <c r="Z7" s="29">
        <v>20</v>
      </c>
      <c r="AA7" s="29">
        <v>21</v>
      </c>
      <c r="AB7" s="29">
        <v>22</v>
      </c>
      <c r="AC7" s="29">
        <v>23</v>
      </c>
      <c r="AD7" s="49">
        <v>24</v>
      </c>
      <c r="AE7" s="50">
        <v>25</v>
      </c>
      <c r="AF7" s="50">
        <v>26</v>
      </c>
      <c r="AG7" s="50">
        <v>27</v>
      </c>
      <c r="AH7" s="50">
        <v>28</v>
      </c>
      <c r="AI7" s="50">
        <v>29</v>
      </c>
      <c r="AJ7" s="50">
        <v>30</v>
      </c>
      <c r="AK7" s="50">
        <v>31</v>
      </c>
      <c r="AL7" s="50">
        <v>32</v>
      </c>
      <c r="AM7" s="50">
        <v>33</v>
      </c>
      <c r="AN7" s="50">
        <v>34</v>
      </c>
      <c r="AO7" s="50">
        <v>35</v>
      </c>
      <c r="AP7" s="17">
        <v>36</v>
      </c>
      <c r="AQ7" s="50">
        <v>37</v>
      </c>
      <c r="AR7" s="50">
        <v>38</v>
      </c>
      <c r="AS7" s="50">
        <v>39</v>
      </c>
      <c r="AT7" s="52">
        <v>40</v>
      </c>
      <c r="AU7" s="52">
        <v>41</v>
      </c>
      <c r="AV7" s="52">
        <v>42</v>
      </c>
      <c r="AW7" s="52">
        <v>43</v>
      </c>
      <c r="AX7" s="52">
        <v>44</v>
      </c>
      <c r="AY7" s="52">
        <v>45</v>
      </c>
      <c r="AZ7" s="52">
        <v>46</v>
      </c>
      <c r="BA7" s="52">
        <v>47</v>
      </c>
      <c r="BB7" s="49">
        <v>48</v>
      </c>
      <c r="BC7" s="15">
        <v>49</v>
      </c>
      <c r="BD7" s="15">
        <v>50</v>
      </c>
      <c r="BE7" s="15">
        <v>51</v>
      </c>
      <c r="BF7" s="15">
        <v>52</v>
      </c>
      <c r="BG7" s="15">
        <v>53</v>
      </c>
      <c r="BH7" s="15">
        <v>54</v>
      </c>
      <c r="BI7" s="15">
        <v>55</v>
      </c>
      <c r="BJ7" s="15">
        <v>56</v>
      </c>
      <c r="BK7" s="15">
        <v>57</v>
      </c>
      <c r="BL7" s="15">
        <v>58</v>
      </c>
      <c r="BM7" s="15">
        <v>59</v>
      </c>
      <c r="BN7" s="17">
        <v>60</v>
      </c>
      <c r="BO7" s="15">
        <v>61</v>
      </c>
      <c r="BP7" s="15">
        <v>62</v>
      </c>
      <c r="BQ7" s="15">
        <v>63</v>
      </c>
      <c r="BR7" s="29">
        <v>64</v>
      </c>
      <c r="BS7" s="29">
        <v>65</v>
      </c>
      <c r="BT7" s="29">
        <v>66</v>
      </c>
      <c r="BU7" s="29">
        <v>67</v>
      </c>
      <c r="BV7" s="29">
        <v>68</v>
      </c>
      <c r="BW7" s="29">
        <v>69</v>
      </c>
      <c r="BX7" s="29">
        <v>70</v>
      </c>
    </row>
    <row r="8" spans="1:76" x14ac:dyDescent="0.3">
      <c r="A8" s="19" t="s">
        <v>47</v>
      </c>
      <c r="R8" s="18"/>
      <c r="V8" s="28"/>
      <c r="W8" s="28"/>
      <c r="AD8" s="18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18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18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</row>
    <row r="9" spans="1:76" x14ac:dyDescent="0.3">
      <c r="A9" s="23" t="s">
        <v>7</v>
      </c>
      <c r="B9" s="27">
        <v>1</v>
      </c>
      <c r="C9" s="27">
        <v>1</v>
      </c>
      <c r="D9" s="1">
        <f>C9+B9-1</f>
        <v>1</v>
      </c>
      <c r="G9" s="42">
        <f t="shared" ref="G9:G18" si="0">IF(G$7&lt;$C9,0,IF(G$7&lt;$C9=$C9,1,IF(G$7&gt;$D9,0,E9+1)))</f>
        <v>1</v>
      </c>
      <c r="H9" s="42">
        <f t="shared" ref="H9" si="1">IF(H$7&lt;$C9,0,IF(H$7&lt;$C9=$C9,1,IF(H$7&gt;$D9,0,G9+1)))</f>
        <v>0</v>
      </c>
      <c r="I9" s="42">
        <f t="shared" ref="I9" si="2">IF(I$7&lt;$C9,0,IF(I$7&lt;$C9=$C9,1,IF(I$7&gt;$D9,0,H9+1)))</f>
        <v>0</v>
      </c>
      <c r="J9" s="42">
        <f t="shared" ref="J9" si="3">IF(J$7&lt;$C9,0,IF(J$7&lt;$C9=$C9,1,IF(J$7&gt;$D9,0,I9+1)))</f>
        <v>0</v>
      </c>
      <c r="K9" s="42">
        <f t="shared" ref="K9" si="4">IF(K$7&lt;$C9,0,IF(K$7&lt;$C9=$C9,1,IF(K$7&gt;$D9,0,J9+1)))</f>
        <v>0</v>
      </c>
      <c r="L9" s="42">
        <f t="shared" ref="L9" si="5">IF(L$7&lt;$C9,0,IF(L$7&lt;$C9=$C9,1,IF(L$7&gt;$D9,0,K9+1)))</f>
        <v>0</v>
      </c>
      <c r="M9" s="42">
        <f t="shared" ref="M9" si="6">IF(M$7&lt;$C9,0,IF(M$7&lt;$C9=$C9,1,IF(M$7&gt;$D9,0,L9+1)))</f>
        <v>0</v>
      </c>
      <c r="N9" s="42">
        <f t="shared" ref="N9" si="7">IF(N$7&lt;$C9,0,IF(N$7&lt;$C9=$C9,1,IF(N$7&gt;$D9,0,M9+1)))</f>
        <v>0</v>
      </c>
      <c r="O9" s="42">
        <f t="shared" ref="O9" si="8">IF(O$7&lt;$C9,0,IF(O$7&lt;$C9=$C9,1,IF(O$7&gt;$D9,0,N9+1)))</f>
        <v>0</v>
      </c>
      <c r="P9" s="42">
        <f t="shared" ref="P9" si="9">IF(P$7&lt;$C9,0,IF(P$7&lt;$C9=$C9,1,IF(P$7&gt;$D9,0,O9+1)))</f>
        <v>0</v>
      </c>
      <c r="Q9" s="42">
        <f t="shared" ref="Q9" si="10">IF(Q$7&lt;$C9,0,IF(Q$7&lt;$C9=$C9,1,IF(Q$7&gt;$D9,0,P9+1)))</f>
        <v>0</v>
      </c>
      <c r="R9" s="48">
        <f t="shared" ref="R9" si="11">IF(R$7&lt;$C9,0,IF(R$7&lt;$C9=$C9,1,IF(R$7&gt;$D9,0,Q9+1)))</f>
        <v>0</v>
      </c>
      <c r="S9" s="42">
        <f t="shared" ref="S9" si="12">IF(S$7&lt;$C9,0,IF(S$7&lt;$C9=$C9,1,IF(S$7&gt;$D9,0,R9+1)))</f>
        <v>0</v>
      </c>
      <c r="T9" s="42">
        <f t="shared" ref="T9" si="13">IF(T$7&lt;$C9,0,IF(T$7&lt;$C9=$C9,1,IF(T$7&gt;$D9,0,S9+1)))</f>
        <v>0</v>
      </c>
      <c r="U9" s="42">
        <f t="shared" ref="U9" si="14">IF(U$7&lt;$C9,0,IF(U$7&lt;$C9=$C9,1,IF(U$7&gt;$D9,0,T9+1)))</f>
        <v>0</v>
      </c>
      <c r="V9" s="42">
        <f t="shared" ref="V9" si="15">IF(V$7&lt;$C9,0,IF(V$7&lt;$C9=$C9,1,IF(V$7&gt;$D9,0,U9+1)))</f>
        <v>0</v>
      </c>
      <c r="W9" s="42">
        <f t="shared" ref="W9" si="16">IF(W$7&lt;$C9,0,IF(W$7&lt;$C9=$C9,1,IF(W$7&gt;$D9,0,V9+1)))</f>
        <v>0</v>
      </c>
      <c r="X9" s="42">
        <f t="shared" ref="X9" si="17">IF(X$7&lt;$C9,0,IF(X$7&lt;$C9=$C9,1,IF(X$7&gt;$D9,0,W9+1)))</f>
        <v>0</v>
      </c>
      <c r="Y9" s="42">
        <f t="shared" ref="Y9" si="18">IF(Y$7&lt;$C9,0,IF(Y$7&lt;$C9=$C9,1,IF(Y$7&gt;$D9,0,X9+1)))</f>
        <v>0</v>
      </c>
      <c r="Z9" s="42">
        <f t="shared" ref="Z9" si="19">IF(Z$7&lt;$C9,0,IF(Z$7&lt;$C9=$C9,1,IF(Z$7&gt;$D9,0,Y9+1)))</f>
        <v>0</v>
      </c>
      <c r="AA9" s="42">
        <f t="shared" ref="AA9" si="20">IF(AA$7&lt;$C9,0,IF(AA$7&lt;$C9=$C9,1,IF(AA$7&gt;$D9,0,Z9+1)))</f>
        <v>0</v>
      </c>
      <c r="AB9" s="42">
        <f t="shared" ref="AB9" si="21">IF(AB$7&lt;$C9,0,IF(AB$7&lt;$C9=$C9,1,IF(AB$7&gt;$D9,0,AA9+1)))</f>
        <v>0</v>
      </c>
      <c r="AC9" s="42">
        <f t="shared" ref="AC9" si="22">IF(AC$7&lt;$C9,0,IF(AC$7&lt;$C9=$C9,1,IF(AC$7&gt;$D9,0,AB9+1)))</f>
        <v>0</v>
      </c>
      <c r="AD9" s="48">
        <f t="shared" ref="AD9" si="23">IF(AD$7&lt;$C9,0,IF(AD$7&lt;$C9=$C9,1,IF(AD$7&gt;$D9,0,AC9+1)))</f>
        <v>0</v>
      </c>
      <c r="AE9" s="42">
        <f t="shared" ref="AE9" si="24">IF(AE$7&lt;$C9,0,IF(AE$7&lt;$C9=$C9,1,IF(AE$7&gt;$D9,0,AD9+1)))</f>
        <v>0</v>
      </c>
      <c r="AF9" s="42">
        <f t="shared" ref="AF9" si="25">IF(AF$7&lt;$C9,0,IF(AF$7&lt;$C9=$C9,1,IF(AF$7&gt;$D9,0,AE9+1)))</f>
        <v>0</v>
      </c>
      <c r="AG9" s="42">
        <f t="shared" ref="AG9" si="26">IF(AG$7&lt;$C9,0,IF(AG$7&lt;$C9=$C9,1,IF(AG$7&gt;$D9,0,AF9+1)))</f>
        <v>0</v>
      </c>
      <c r="AH9" s="42">
        <f t="shared" ref="AH9" si="27">IF(AH$7&lt;$C9,0,IF(AH$7&lt;$C9=$C9,1,IF(AH$7&gt;$D9,0,AG9+1)))</f>
        <v>0</v>
      </c>
      <c r="AI9" s="42">
        <f t="shared" ref="AI9" si="28">IF(AI$7&lt;$C9,0,IF(AI$7&lt;$C9=$C9,1,IF(AI$7&gt;$D9,0,AH9+1)))</f>
        <v>0</v>
      </c>
      <c r="AJ9" s="42">
        <f t="shared" ref="AJ9" si="29">IF(AJ$7&lt;$C9,0,IF(AJ$7&lt;$C9=$C9,1,IF(AJ$7&gt;$D9,0,AI9+1)))</f>
        <v>0</v>
      </c>
      <c r="AK9" s="42">
        <f t="shared" ref="AK9" si="30">IF(AK$7&lt;$C9,0,IF(AK$7&lt;$C9=$C9,1,IF(AK$7&gt;$D9,0,AJ9+1)))</f>
        <v>0</v>
      </c>
      <c r="AL9" s="42">
        <f t="shared" ref="AL9" si="31">IF(AL$7&lt;$C9,0,IF(AL$7&lt;$C9=$C9,1,IF(AL$7&gt;$D9,0,AK9+1)))</f>
        <v>0</v>
      </c>
      <c r="AM9" s="42">
        <f t="shared" ref="AM9" si="32">IF(AM$7&lt;$C9,0,IF(AM$7&lt;$C9=$C9,1,IF(AM$7&gt;$D9,0,AL9+1)))</f>
        <v>0</v>
      </c>
      <c r="AN9" s="42">
        <f t="shared" ref="AN9" si="33">IF(AN$7&lt;$C9,0,IF(AN$7&lt;$C9=$C9,1,IF(AN$7&gt;$D9,0,AM9+1)))</f>
        <v>0</v>
      </c>
      <c r="AO9" s="42">
        <f t="shared" ref="AO9" si="34">IF(AO$7&lt;$C9,0,IF(AO$7&lt;$C9=$C9,1,IF(AO$7&gt;$D9,0,AN9+1)))</f>
        <v>0</v>
      </c>
      <c r="AP9" s="48">
        <f t="shared" ref="AP9" si="35">IF(AP$7&lt;$C9,0,IF(AP$7&lt;$C9=$C9,1,IF(AP$7&gt;$D9,0,AO9+1)))</f>
        <v>0</v>
      </c>
      <c r="AQ9" s="42">
        <f t="shared" ref="AQ9" si="36">IF(AQ$7&lt;$C9,0,IF(AQ$7&lt;$C9=$C9,1,IF(AQ$7&gt;$D9,0,AP9+1)))</f>
        <v>0</v>
      </c>
      <c r="AR9" s="42">
        <f t="shared" ref="AR9" si="37">IF(AR$7&lt;$C9,0,IF(AR$7&lt;$C9=$C9,1,IF(AR$7&gt;$D9,0,AQ9+1)))</f>
        <v>0</v>
      </c>
      <c r="AS9" s="42">
        <f t="shared" ref="AS9" si="38">IF(AS$7&lt;$C9,0,IF(AS$7&lt;$C9=$C9,1,IF(AS$7&gt;$D9,0,AR9+1)))</f>
        <v>0</v>
      </c>
      <c r="AT9" s="42">
        <f t="shared" ref="AT9" si="39">IF(AT$7&lt;$C9,0,IF(AT$7&lt;$C9=$C9,1,IF(AT$7&gt;$D9,0,AS9+1)))</f>
        <v>0</v>
      </c>
      <c r="AU9" s="42">
        <f t="shared" ref="AU9" si="40">IF(AU$7&lt;$C9,0,IF(AU$7&lt;$C9=$C9,1,IF(AU$7&gt;$D9,0,AT9+1)))</f>
        <v>0</v>
      </c>
      <c r="AV9" s="42">
        <f t="shared" ref="AV9" si="41">IF(AV$7&lt;$C9,0,IF(AV$7&lt;$C9=$C9,1,IF(AV$7&gt;$D9,0,AU9+1)))</f>
        <v>0</v>
      </c>
      <c r="AW9" s="42">
        <f t="shared" ref="AW9" si="42">IF(AW$7&lt;$C9,0,IF(AW$7&lt;$C9=$C9,1,IF(AW$7&gt;$D9,0,AV9+1)))</f>
        <v>0</v>
      </c>
      <c r="AX9" s="42">
        <f t="shared" ref="AX9" si="43">IF(AX$7&lt;$C9,0,IF(AX$7&lt;$C9=$C9,1,IF(AX$7&gt;$D9,0,AW9+1)))</f>
        <v>0</v>
      </c>
      <c r="AY9" s="42">
        <f t="shared" ref="AY9" si="44">IF(AY$7&lt;$C9,0,IF(AY$7&lt;$C9=$C9,1,IF(AY$7&gt;$D9,0,AX9+1)))</f>
        <v>0</v>
      </c>
      <c r="AZ9" s="42">
        <f t="shared" ref="AZ9" si="45">IF(AZ$7&lt;$C9,0,IF(AZ$7&lt;$C9=$C9,1,IF(AZ$7&gt;$D9,0,AY9+1)))</f>
        <v>0</v>
      </c>
      <c r="BA9" s="42">
        <f t="shared" ref="BA9" si="46">IF(BA$7&lt;$C9,0,IF(BA$7&lt;$C9=$C9,1,IF(BA$7&gt;$D9,0,AZ9+1)))</f>
        <v>0</v>
      </c>
      <c r="BB9" s="48">
        <f t="shared" ref="BB9" si="47">IF(BB$7&lt;$C9,0,IF(BB$7&lt;$C9=$C9,1,IF(BB$7&gt;$D9,0,BA9+1)))</f>
        <v>0</v>
      </c>
      <c r="BC9" s="42">
        <f t="shared" ref="BC9" si="48">IF(BC$7&lt;$C9,0,IF(BC$7&lt;$C9=$C9,1,IF(BC$7&gt;$D9,0,BB9+1)))</f>
        <v>0</v>
      </c>
      <c r="BD9" s="42">
        <f t="shared" ref="BD9" si="49">IF(BD$7&lt;$C9,0,IF(BD$7&lt;$C9=$C9,1,IF(BD$7&gt;$D9,0,BC9+1)))</f>
        <v>0</v>
      </c>
      <c r="BE9" s="42">
        <f t="shared" ref="BE9" si="50">IF(BE$7&lt;$C9,0,IF(BE$7&lt;$C9=$C9,1,IF(BE$7&gt;$D9,0,BD9+1)))</f>
        <v>0</v>
      </c>
      <c r="BF9" s="42">
        <f t="shared" ref="BF9" si="51">IF(BF$7&lt;$C9,0,IF(BF$7&lt;$C9=$C9,1,IF(BF$7&gt;$D9,0,BE9+1)))</f>
        <v>0</v>
      </c>
      <c r="BG9" s="42">
        <f t="shared" ref="BG9" si="52">IF(BG$7&lt;$C9,0,IF(BG$7&lt;$C9=$C9,1,IF(BG$7&gt;$D9,0,BF9+1)))</f>
        <v>0</v>
      </c>
      <c r="BH9" s="42">
        <f t="shared" ref="BH9" si="53">IF(BH$7&lt;$C9,0,IF(BH$7&lt;$C9=$C9,1,IF(BH$7&gt;$D9,0,BG9+1)))</f>
        <v>0</v>
      </c>
      <c r="BI9" s="42">
        <f t="shared" ref="BI9" si="54">IF(BI$7&lt;$C9,0,IF(BI$7&lt;$C9=$C9,1,IF(BI$7&gt;$D9,0,BH9+1)))</f>
        <v>0</v>
      </c>
      <c r="BJ9" s="42">
        <f t="shared" ref="BJ9" si="55">IF(BJ$7&lt;$C9,0,IF(BJ$7&lt;$C9=$C9,1,IF(BJ$7&gt;$D9,0,BI9+1)))</f>
        <v>0</v>
      </c>
      <c r="BK9" s="42">
        <f t="shared" ref="BK9" si="56">IF(BK$7&lt;$C9,0,IF(BK$7&lt;$C9=$C9,1,IF(BK$7&gt;$D9,0,BJ9+1)))</f>
        <v>0</v>
      </c>
      <c r="BL9" s="42">
        <f t="shared" ref="BL9" si="57">IF(BL$7&lt;$C9,0,IF(BL$7&lt;$C9=$C9,1,IF(BL$7&gt;$D9,0,BK9+1)))</f>
        <v>0</v>
      </c>
      <c r="BM9" s="42">
        <f t="shared" ref="BM9" si="58">IF(BM$7&lt;$C9,0,IF(BM$7&lt;$C9=$C9,1,IF(BM$7&gt;$D9,0,BL9+1)))</f>
        <v>0</v>
      </c>
      <c r="BN9" s="42">
        <f t="shared" ref="BN9" si="59">IF(BN$7&lt;$C9,0,IF(BN$7&lt;$C9=$C9,1,IF(BN$7&gt;$D9,0,BM9+1)))</f>
        <v>0</v>
      </c>
      <c r="BO9" s="42">
        <f t="shared" ref="BO9" si="60">IF(BO$7&lt;$C9,0,IF(BO$7&lt;$C9=$C9,1,IF(BO$7&gt;$D9,0,BN9+1)))</f>
        <v>0</v>
      </c>
      <c r="BP9" s="42">
        <f t="shared" ref="BP9" si="61">IF(BP$7&lt;$C9,0,IF(BP$7&lt;$C9=$C9,1,IF(BP$7&gt;$D9,0,BO9+1)))</f>
        <v>0</v>
      </c>
      <c r="BQ9" s="42">
        <f t="shared" ref="BQ9" si="62">IF(BQ$7&lt;$C9,0,IF(BQ$7&lt;$C9=$C9,1,IF(BQ$7&gt;$D9,0,BP9+1)))</f>
        <v>0</v>
      </c>
      <c r="BR9" s="42">
        <f t="shared" ref="BR9:BX9" si="63">IF(BR$7&lt;$C9,0,IF(BR$7&lt;$C9=$C9,1,IF(BR$7&gt;$D9,0,BQ9+1)))</f>
        <v>0</v>
      </c>
      <c r="BS9" s="42">
        <f t="shared" si="63"/>
        <v>0</v>
      </c>
      <c r="BT9" s="42">
        <f t="shared" si="63"/>
        <v>0</v>
      </c>
      <c r="BU9" s="42">
        <f t="shared" si="63"/>
        <v>0</v>
      </c>
      <c r="BV9" s="42">
        <f t="shared" si="63"/>
        <v>0</v>
      </c>
      <c r="BW9" s="42">
        <f t="shared" si="63"/>
        <v>0</v>
      </c>
      <c r="BX9" s="42">
        <f t="shared" si="63"/>
        <v>0</v>
      </c>
    </row>
    <row r="10" spans="1:76" x14ac:dyDescent="0.3">
      <c r="A10" s="23" t="s">
        <v>58</v>
      </c>
      <c r="B10" s="27">
        <v>0</v>
      </c>
      <c r="C10" s="27">
        <v>0</v>
      </c>
      <c r="D10" s="1">
        <f t="shared" ref="D10:D12" si="64">C10+B10-1</f>
        <v>-1</v>
      </c>
      <c r="G10" s="42">
        <f t="shared" si="0"/>
        <v>0</v>
      </c>
      <c r="H10" s="42">
        <f t="shared" ref="H10:BB10" si="65">IF(H$7&lt;$C10,0,IF(H$7&lt;$C10=$C10,1,IF(H$7&gt;$D10,0,G10+1)))</f>
        <v>0</v>
      </c>
      <c r="I10" s="42">
        <f t="shared" si="65"/>
        <v>0</v>
      </c>
      <c r="J10" s="42">
        <f t="shared" si="65"/>
        <v>0</v>
      </c>
      <c r="K10" s="42">
        <f t="shared" si="65"/>
        <v>0</v>
      </c>
      <c r="L10" s="42">
        <f t="shared" si="65"/>
        <v>0</v>
      </c>
      <c r="M10" s="42">
        <f t="shared" si="65"/>
        <v>0</v>
      </c>
      <c r="N10" s="42">
        <f t="shared" si="65"/>
        <v>0</v>
      </c>
      <c r="O10" s="42">
        <f t="shared" si="65"/>
        <v>0</v>
      </c>
      <c r="P10" s="42">
        <f t="shared" si="65"/>
        <v>0</v>
      </c>
      <c r="Q10" s="42">
        <f t="shared" si="65"/>
        <v>0</v>
      </c>
      <c r="R10" s="48">
        <f t="shared" si="65"/>
        <v>0</v>
      </c>
      <c r="S10" s="42">
        <f t="shared" si="65"/>
        <v>0</v>
      </c>
      <c r="T10" s="42">
        <f t="shared" si="65"/>
        <v>0</v>
      </c>
      <c r="U10" s="42">
        <f t="shared" si="65"/>
        <v>0</v>
      </c>
      <c r="V10" s="42">
        <f t="shared" si="65"/>
        <v>0</v>
      </c>
      <c r="W10" s="42">
        <f t="shared" si="65"/>
        <v>0</v>
      </c>
      <c r="X10" s="42">
        <f t="shared" si="65"/>
        <v>0</v>
      </c>
      <c r="Y10" s="42">
        <f t="shared" si="65"/>
        <v>0</v>
      </c>
      <c r="Z10" s="42">
        <f t="shared" si="65"/>
        <v>0</v>
      </c>
      <c r="AA10" s="42">
        <f t="shared" si="65"/>
        <v>0</v>
      </c>
      <c r="AB10" s="42">
        <f t="shared" si="65"/>
        <v>0</v>
      </c>
      <c r="AC10" s="42">
        <f t="shared" si="65"/>
        <v>0</v>
      </c>
      <c r="AD10" s="48">
        <f t="shared" si="65"/>
        <v>0</v>
      </c>
      <c r="AE10" s="42">
        <f t="shared" si="65"/>
        <v>0</v>
      </c>
      <c r="AF10" s="42">
        <f t="shared" si="65"/>
        <v>0</v>
      </c>
      <c r="AG10" s="42">
        <f t="shared" si="65"/>
        <v>0</v>
      </c>
      <c r="AH10" s="42">
        <f t="shared" si="65"/>
        <v>0</v>
      </c>
      <c r="AI10" s="42">
        <f t="shared" si="65"/>
        <v>0</v>
      </c>
      <c r="AJ10" s="42">
        <f t="shared" si="65"/>
        <v>0</v>
      </c>
      <c r="AK10" s="42">
        <f t="shared" si="65"/>
        <v>0</v>
      </c>
      <c r="AL10" s="42">
        <f t="shared" si="65"/>
        <v>0</v>
      </c>
      <c r="AM10" s="42">
        <f t="shared" si="65"/>
        <v>0</v>
      </c>
      <c r="AN10" s="42">
        <f t="shared" si="65"/>
        <v>0</v>
      </c>
      <c r="AO10" s="42">
        <f t="shared" si="65"/>
        <v>0</v>
      </c>
      <c r="AP10" s="48">
        <f t="shared" si="65"/>
        <v>0</v>
      </c>
      <c r="AQ10" s="42">
        <f t="shared" si="65"/>
        <v>0</v>
      </c>
      <c r="AR10" s="42">
        <f t="shared" si="65"/>
        <v>0</v>
      </c>
      <c r="AS10" s="42">
        <f t="shared" si="65"/>
        <v>0</v>
      </c>
      <c r="AT10" s="42">
        <f t="shared" si="65"/>
        <v>0</v>
      </c>
      <c r="AU10" s="42">
        <f t="shared" si="65"/>
        <v>0</v>
      </c>
      <c r="AV10" s="42">
        <f t="shared" si="65"/>
        <v>0</v>
      </c>
      <c r="AW10" s="42">
        <f t="shared" si="65"/>
        <v>0</v>
      </c>
      <c r="AX10" s="42">
        <f t="shared" si="65"/>
        <v>0</v>
      </c>
      <c r="AY10" s="42">
        <f t="shared" si="65"/>
        <v>0</v>
      </c>
      <c r="AZ10" s="42">
        <f t="shared" si="65"/>
        <v>0</v>
      </c>
      <c r="BA10" s="42">
        <f t="shared" si="65"/>
        <v>0</v>
      </c>
      <c r="BB10" s="48">
        <f t="shared" si="65"/>
        <v>0</v>
      </c>
      <c r="BC10" s="42">
        <f t="shared" ref="BC10:BR13" si="66">IF(BC$7&lt;$C10,0,IF(BC$7&lt;$C10=$C10,1,IF(BC$7&gt;$D10,0,BB10+1)))</f>
        <v>0</v>
      </c>
      <c r="BD10" s="42">
        <f t="shared" si="66"/>
        <v>0</v>
      </c>
      <c r="BE10" s="42">
        <f t="shared" si="66"/>
        <v>0</v>
      </c>
      <c r="BF10" s="42">
        <f t="shared" si="66"/>
        <v>0</v>
      </c>
      <c r="BG10" s="42">
        <f t="shared" si="66"/>
        <v>0</v>
      </c>
      <c r="BH10" s="42">
        <f t="shared" si="66"/>
        <v>0</v>
      </c>
      <c r="BI10" s="42">
        <f t="shared" si="66"/>
        <v>0</v>
      </c>
      <c r="BJ10" s="42">
        <f t="shared" si="66"/>
        <v>0</v>
      </c>
      <c r="BK10" s="42">
        <f t="shared" si="66"/>
        <v>0</v>
      </c>
      <c r="BL10" s="42">
        <f t="shared" si="66"/>
        <v>0</v>
      </c>
      <c r="BM10" s="42">
        <f t="shared" si="66"/>
        <v>0</v>
      </c>
      <c r="BN10" s="42">
        <f t="shared" si="66"/>
        <v>0</v>
      </c>
      <c r="BO10" s="42">
        <f t="shared" si="66"/>
        <v>0</v>
      </c>
      <c r="BP10" s="42">
        <f t="shared" si="66"/>
        <v>0</v>
      </c>
      <c r="BQ10" s="42">
        <f t="shared" si="66"/>
        <v>0</v>
      </c>
      <c r="BR10" s="42">
        <f t="shared" si="66"/>
        <v>0</v>
      </c>
      <c r="BS10" s="42">
        <f t="shared" ref="BS10:BX14" si="67">IF(BS$7&lt;$C10,0,IF(BS$7&lt;$C10=$C10,1,IF(BS$7&gt;$D10,0,BR10+1)))</f>
        <v>0</v>
      </c>
      <c r="BT10" s="42">
        <f t="shared" si="67"/>
        <v>0</v>
      </c>
      <c r="BU10" s="42">
        <f t="shared" si="67"/>
        <v>0</v>
      </c>
      <c r="BV10" s="42">
        <f t="shared" si="67"/>
        <v>0</v>
      </c>
      <c r="BW10" s="42">
        <f t="shared" si="67"/>
        <v>0</v>
      </c>
      <c r="BX10" s="42">
        <f t="shared" si="67"/>
        <v>0</v>
      </c>
    </row>
    <row r="11" spans="1:76" x14ac:dyDescent="0.3">
      <c r="A11" s="23" t="s">
        <v>113</v>
      </c>
      <c r="B11" s="27">
        <v>2</v>
      </c>
      <c r="C11" s="27">
        <v>3</v>
      </c>
      <c r="D11" s="1">
        <f t="shared" si="64"/>
        <v>4</v>
      </c>
      <c r="G11" s="42">
        <f t="shared" si="0"/>
        <v>0</v>
      </c>
      <c r="H11" s="42">
        <f t="shared" ref="H11:BB17" si="68">IF(H$7&lt;$C11,0,IF(H$7&lt;$C11=$C11,1,IF(H$7&gt;$D11,0,G11+1)))</f>
        <v>0</v>
      </c>
      <c r="I11" s="42">
        <f t="shared" si="68"/>
        <v>1</v>
      </c>
      <c r="J11" s="42">
        <f t="shared" si="68"/>
        <v>2</v>
      </c>
      <c r="K11" s="42">
        <f t="shared" si="68"/>
        <v>0</v>
      </c>
      <c r="L11" s="42">
        <f t="shared" si="68"/>
        <v>0</v>
      </c>
      <c r="M11" s="42">
        <f t="shared" si="68"/>
        <v>0</v>
      </c>
      <c r="N11" s="42">
        <f t="shared" si="68"/>
        <v>0</v>
      </c>
      <c r="O11" s="42">
        <f t="shared" si="68"/>
        <v>0</v>
      </c>
      <c r="P11" s="42">
        <f t="shared" si="68"/>
        <v>0</v>
      </c>
      <c r="Q11" s="42">
        <f t="shared" si="68"/>
        <v>0</v>
      </c>
      <c r="R11" s="48">
        <f t="shared" si="68"/>
        <v>0</v>
      </c>
      <c r="S11" s="42">
        <f t="shared" si="68"/>
        <v>0</v>
      </c>
      <c r="T11" s="42">
        <f t="shared" si="68"/>
        <v>0</v>
      </c>
      <c r="U11" s="42">
        <f t="shared" si="68"/>
        <v>0</v>
      </c>
      <c r="V11" s="42">
        <f t="shared" si="68"/>
        <v>0</v>
      </c>
      <c r="W11" s="42">
        <f t="shared" si="68"/>
        <v>0</v>
      </c>
      <c r="X11" s="42">
        <f t="shared" si="68"/>
        <v>0</v>
      </c>
      <c r="Y11" s="42">
        <f t="shared" si="68"/>
        <v>0</v>
      </c>
      <c r="Z11" s="42">
        <f t="shared" si="68"/>
        <v>0</v>
      </c>
      <c r="AA11" s="42">
        <f t="shared" si="68"/>
        <v>0</v>
      </c>
      <c r="AB11" s="42">
        <f t="shared" si="68"/>
        <v>0</v>
      </c>
      <c r="AC11" s="42">
        <f t="shared" si="68"/>
        <v>0</v>
      </c>
      <c r="AD11" s="48">
        <f t="shared" si="68"/>
        <v>0</v>
      </c>
      <c r="AE11" s="42">
        <f t="shared" si="68"/>
        <v>0</v>
      </c>
      <c r="AF11" s="42">
        <f t="shared" si="68"/>
        <v>0</v>
      </c>
      <c r="AG11" s="42">
        <f t="shared" si="68"/>
        <v>0</v>
      </c>
      <c r="AH11" s="42">
        <f t="shared" si="68"/>
        <v>0</v>
      </c>
      <c r="AI11" s="42">
        <f t="shared" si="68"/>
        <v>0</v>
      </c>
      <c r="AJ11" s="42">
        <f t="shared" si="68"/>
        <v>0</v>
      </c>
      <c r="AK11" s="42">
        <f t="shared" si="68"/>
        <v>0</v>
      </c>
      <c r="AL11" s="42">
        <f t="shared" si="68"/>
        <v>0</v>
      </c>
      <c r="AM11" s="42">
        <f t="shared" si="68"/>
        <v>0</v>
      </c>
      <c r="AN11" s="42">
        <f t="shared" si="68"/>
        <v>0</v>
      </c>
      <c r="AO11" s="42">
        <f t="shared" si="68"/>
        <v>0</v>
      </c>
      <c r="AP11" s="48">
        <f t="shared" si="68"/>
        <v>0</v>
      </c>
      <c r="AQ11" s="42">
        <f t="shared" si="68"/>
        <v>0</v>
      </c>
      <c r="AR11" s="42">
        <f t="shared" si="68"/>
        <v>0</v>
      </c>
      <c r="AS11" s="42">
        <f t="shared" si="68"/>
        <v>0</v>
      </c>
      <c r="AT11" s="42">
        <f t="shared" si="68"/>
        <v>0</v>
      </c>
      <c r="AU11" s="42">
        <f t="shared" si="68"/>
        <v>0</v>
      </c>
      <c r="AV11" s="42">
        <f t="shared" si="68"/>
        <v>0</v>
      </c>
      <c r="AW11" s="42">
        <f t="shared" si="68"/>
        <v>0</v>
      </c>
      <c r="AX11" s="42">
        <f t="shared" si="68"/>
        <v>0</v>
      </c>
      <c r="AY11" s="42">
        <f t="shared" si="68"/>
        <v>0</v>
      </c>
      <c r="AZ11" s="42">
        <f t="shared" si="68"/>
        <v>0</v>
      </c>
      <c r="BA11" s="42">
        <f t="shared" si="68"/>
        <v>0</v>
      </c>
      <c r="BB11" s="48">
        <f t="shared" si="68"/>
        <v>0</v>
      </c>
      <c r="BC11" s="42">
        <f t="shared" si="66"/>
        <v>0</v>
      </c>
      <c r="BD11" s="42">
        <f t="shared" si="66"/>
        <v>0</v>
      </c>
      <c r="BE11" s="42">
        <f t="shared" si="66"/>
        <v>0</v>
      </c>
      <c r="BF11" s="42">
        <f t="shared" si="66"/>
        <v>0</v>
      </c>
      <c r="BG11" s="42">
        <f t="shared" si="66"/>
        <v>0</v>
      </c>
      <c r="BH11" s="42">
        <f t="shared" si="66"/>
        <v>0</v>
      </c>
      <c r="BI11" s="42">
        <f t="shared" si="66"/>
        <v>0</v>
      </c>
      <c r="BJ11" s="42">
        <f t="shared" si="66"/>
        <v>0</v>
      </c>
      <c r="BK11" s="42">
        <f t="shared" si="66"/>
        <v>0</v>
      </c>
      <c r="BL11" s="42">
        <f t="shared" si="66"/>
        <v>0</v>
      </c>
      <c r="BM11" s="42">
        <f t="shared" si="66"/>
        <v>0</v>
      </c>
      <c r="BN11" s="42">
        <f t="shared" si="66"/>
        <v>0</v>
      </c>
      <c r="BO11" s="42">
        <f t="shared" si="66"/>
        <v>0</v>
      </c>
      <c r="BP11" s="42">
        <f t="shared" si="66"/>
        <v>0</v>
      </c>
      <c r="BQ11" s="42">
        <f t="shared" si="66"/>
        <v>0</v>
      </c>
      <c r="BR11" s="42">
        <f t="shared" si="66"/>
        <v>0</v>
      </c>
      <c r="BS11" s="42">
        <f t="shared" si="67"/>
        <v>0</v>
      </c>
      <c r="BT11" s="42">
        <f t="shared" si="67"/>
        <v>0</v>
      </c>
      <c r="BU11" s="42">
        <f t="shared" si="67"/>
        <v>0</v>
      </c>
      <c r="BV11" s="42">
        <f t="shared" si="67"/>
        <v>0</v>
      </c>
      <c r="BW11" s="42">
        <f t="shared" si="67"/>
        <v>0</v>
      </c>
      <c r="BX11" s="42">
        <f t="shared" si="67"/>
        <v>0</v>
      </c>
    </row>
    <row r="12" spans="1:76" x14ac:dyDescent="0.3">
      <c r="A12" s="23" t="s">
        <v>114</v>
      </c>
      <c r="B12" s="27">
        <v>3</v>
      </c>
      <c r="C12" s="27">
        <v>4</v>
      </c>
      <c r="D12" s="1">
        <f t="shared" si="64"/>
        <v>6</v>
      </c>
      <c r="G12" s="42">
        <f t="shared" si="0"/>
        <v>0</v>
      </c>
      <c r="H12" s="42">
        <f t="shared" si="68"/>
        <v>0</v>
      </c>
      <c r="I12" s="42">
        <f t="shared" si="68"/>
        <v>0</v>
      </c>
      <c r="J12" s="42">
        <f t="shared" si="68"/>
        <v>1</v>
      </c>
      <c r="K12" s="42">
        <f t="shared" si="68"/>
        <v>2</v>
      </c>
      <c r="L12" s="42">
        <f t="shared" si="68"/>
        <v>3</v>
      </c>
      <c r="M12" s="42">
        <f t="shared" si="68"/>
        <v>0</v>
      </c>
      <c r="N12" s="42">
        <f t="shared" si="68"/>
        <v>0</v>
      </c>
      <c r="O12" s="42">
        <f t="shared" si="68"/>
        <v>0</v>
      </c>
      <c r="P12" s="42">
        <f t="shared" si="68"/>
        <v>0</v>
      </c>
      <c r="Q12" s="42">
        <f t="shared" si="68"/>
        <v>0</v>
      </c>
      <c r="R12" s="48">
        <f t="shared" si="68"/>
        <v>0</v>
      </c>
      <c r="S12" s="42">
        <f t="shared" si="68"/>
        <v>0</v>
      </c>
      <c r="T12" s="42">
        <f t="shared" si="68"/>
        <v>0</v>
      </c>
      <c r="U12" s="42">
        <f t="shared" si="68"/>
        <v>0</v>
      </c>
      <c r="V12" s="42">
        <f t="shared" si="68"/>
        <v>0</v>
      </c>
      <c r="W12" s="42">
        <f t="shared" si="68"/>
        <v>0</v>
      </c>
      <c r="X12" s="42">
        <f t="shared" si="68"/>
        <v>0</v>
      </c>
      <c r="Y12" s="42">
        <f t="shared" si="68"/>
        <v>0</v>
      </c>
      <c r="Z12" s="42">
        <f t="shared" si="68"/>
        <v>0</v>
      </c>
      <c r="AA12" s="42">
        <f t="shared" si="68"/>
        <v>0</v>
      </c>
      <c r="AB12" s="42">
        <f t="shared" si="68"/>
        <v>0</v>
      </c>
      <c r="AC12" s="42">
        <f t="shared" si="68"/>
        <v>0</v>
      </c>
      <c r="AD12" s="48">
        <f t="shared" si="68"/>
        <v>0</v>
      </c>
      <c r="AE12" s="42">
        <f t="shared" si="68"/>
        <v>0</v>
      </c>
      <c r="AF12" s="42">
        <f t="shared" si="68"/>
        <v>0</v>
      </c>
      <c r="AG12" s="42">
        <f t="shared" si="68"/>
        <v>0</v>
      </c>
      <c r="AH12" s="42">
        <f t="shared" si="68"/>
        <v>0</v>
      </c>
      <c r="AI12" s="42">
        <f t="shared" si="68"/>
        <v>0</v>
      </c>
      <c r="AJ12" s="42">
        <f t="shared" si="68"/>
        <v>0</v>
      </c>
      <c r="AK12" s="42">
        <f t="shared" si="68"/>
        <v>0</v>
      </c>
      <c r="AL12" s="42">
        <f t="shared" si="68"/>
        <v>0</v>
      </c>
      <c r="AM12" s="42">
        <f t="shared" si="68"/>
        <v>0</v>
      </c>
      <c r="AN12" s="42">
        <f t="shared" si="68"/>
        <v>0</v>
      </c>
      <c r="AO12" s="42">
        <f t="shared" si="68"/>
        <v>0</v>
      </c>
      <c r="AP12" s="48">
        <f t="shared" si="68"/>
        <v>0</v>
      </c>
      <c r="AQ12" s="42">
        <f t="shared" si="68"/>
        <v>0</v>
      </c>
      <c r="AR12" s="42">
        <f t="shared" si="68"/>
        <v>0</v>
      </c>
      <c r="AS12" s="42">
        <f t="shared" si="68"/>
        <v>0</v>
      </c>
      <c r="AT12" s="42">
        <f t="shared" si="68"/>
        <v>0</v>
      </c>
      <c r="AU12" s="42">
        <f t="shared" si="68"/>
        <v>0</v>
      </c>
      <c r="AV12" s="42">
        <f t="shared" si="68"/>
        <v>0</v>
      </c>
      <c r="AW12" s="42">
        <f t="shared" si="68"/>
        <v>0</v>
      </c>
      <c r="AX12" s="42">
        <f t="shared" si="68"/>
        <v>0</v>
      </c>
      <c r="AY12" s="42">
        <f t="shared" si="68"/>
        <v>0</v>
      </c>
      <c r="AZ12" s="42">
        <f t="shared" si="68"/>
        <v>0</v>
      </c>
      <c r="BA12" s="42">
        <f t="shared" si="68"/>
        <v>0</v>
      </c>
      <c r="BB12" s="48">
        <f t="shared" si="68"/>
        <v>0</v>
      </c>
      <c r="BC12" s="42">
        <f t="shared" si="66"/>
        <v>0</v>
      </c>
      <c r="BD12" s="42">
        <f t="shared" si="66"/>
        <v>0</v>
      </c>
      <c r="BE12" s="42">
        <f t="shared" si="66"/>
        <v>0</v>
      </c>
      <c r="BF12" s="42">
        <f t="shared" si="66"/>
        <v>0</v>
      </c>
      <c r="BG12" s="42">
        <f t="shared" si="66"/>
        <v>0</v>
      </c>
      <c r="BH12" s="42">
        <f t="shared" si="66"/>
        <v>0</v>
      </c>
      <c r="BI12" s="42">
        <f t="shared" si="66"/>
        <v>0</v>
      </c>
      <c r="BJ12" s="42">
        <f t="shared" si="66"/>
        <v>0</v>
      </c>
      <c r="BK12" s="42">
        <f t="shared" si="66"/>
        <v>0</v>
      </c>
      <c r="BL12" s="42">
        <f t="shared" si="66"/>
        <v>0</v>
      </c>
      <c r="BM12" s="42">
        <f t="shared" si="66"/>
        <v>0</v>
      </c>
      <c r="BN12" s="42">
        <f t="shared" si="66"/>
        <v>0</v>
      </c>
      <c r="BO12" s="42">
        <f t="shared" si="66"/>
        <v>0</v>
      </c>
      <c r="BP12" s="42">
        <f t="shared" si="66"/>
        <v>0</v>
      </c>
      <c r="BQ12" s="42">
        <f t="shared" si="66"/>
        <v>0</v>
      </c>
      <c r="BR12" s="42">
        <f t="shared" si="66"/>
        <v>0</v>
      </c>
      <c r="BS12" s="42">
        <f t="shared" si="67"/>
        <v>0</v>
      </c>
      <c r="BT12" s="42">
        <f t="shared" si="67"/>
        <v>0</v>
      </c>
      <c r="BU12" s="42">
        <f t="shared" si="67"/>
        <v>0</v>
      </c>
      <c r="BV12" s="42">
        <f t="shared" si="67"/>
        <v>0</v>
      </c>
      <c r="BW12" s="42">
        <f t="shared" si="67"/>
        <v>0</v>
      </c>
      <c r="BX12" s="42">
        <f t="shared" si="67"/>
        <v>0</v>
      </c>
    </row>
    <row r="13" spans="1:76" x14ac:dyDescent="0.3">
      <c r="A13" s="23" t="s">
        <v>115</v>
      </c>
      <c r="B13" s="27">
        <v>3</v>
      </c>
      <c r="C13" s="27">
        <v>4</v>
      </c>
      <c r="D13" s="1">
        <f t="shared" ref="D13:D25" si="69">C13+B13-1</f>
        <v>6</v>
      </c>
      <c r="G13" s="42">
        <f t="shared" si="0"/>
        <v>0</v>
      </c>
      <c r="H13" s="42">
        <f t="shared" si="68"/>
        <v>0</v>
      </c>
      <c r="I13" s="42">
        <f t="shared" si="68"/>
        <v>0</v>
      </c>
      <c r="J13" s="42">
        <f t="shared" si="68"/>
        <v>1</v>
      </c>
      <c r="K13" s="42">
        <f t="shared" si="68"/>
        <v>2</v>
      </c>
      <c r="L13" s="42">
        <f t="shared" si="68"/>
        <v>3</v>
      </c>
      <c r="M13" s="42">
        <f t="shared" si="68"/>
        <v>0</v>
      </c>
      <c r="N13" s="42">
        <f t="shared" si="68"/>
        <v>0</v>
      </c>
      <c r="O13" s="42">
        <f t="shared" si="68"/>
        <v>0</v>
      </c>
      <c r="P13" s="42">
        <f t="shared" si="68"/>
        <v>0</v>
      </c>
      <c r="Q13" s="42">
        <f t="shared" si="68"/>
        <v>0</v>
      </c>
      <c r="R13" s="48">
        <f t="shared" si="68"/>
        <v>0</v>
      </c>
      <c r="S13" s="42">
        <f t="shared" si="68"/>
        <v>0</v>
      </c>
      <c r="T13" s="42">
        <f t="shared" si="68"/>
        <v>0</v>
      </c>
      <c r="U13" s="42">
        <f t="shared" si="68"/>
        <v>0</v>
      </c>
      <c r="V13" s="42">
        <f t="shared" si="68"/>
        <v>0</v>
      </c>
      <c r="W13" s="42">
        <f t="shared" si="68"/>
        <v>0</v>
      </c>
      <c r="X13" s="42">
        <f t="shared" si="68"/>
        <v>0</v>
      </c>
      <c r="Y13" s="42">
        <f t="shared" si="68"/>
        <v>0</v>
      </c>
      <c r="Z13" s="42">
        <f t="shared" si="68"/>
        <v>0</v>
      </c>
      <c r="AA13" s="42">
        <f t="shared" si="68"/>
        <v>0</v>
      </c>
      <c r="AB13" s="42">
        <f t="shared" si="68"/>
        <v>0</v>
      </c>
      <c r="AC13" s="42">
        <f t="shared" si="68"/>
        <v>0</v>
      </c>
      <c r="AD13" s="48">
        <f t="shared" si="68"/>
        <v>0</v>
      </c>
      <c r="AE13" s="42">
        <f t="shared" si="68"/>
        <v>0</v>
      </c>
      <c r="AF13" s="42">
        <f t="shared" si="68"/>
        <v>0</v>
      </c>
      <c r="AG13" s="42">
        <f t="shared" si="68"/>
        <v>0</v>
      </c>
      <c r="AH13" s="42">
        <f t="shared" si="68"/>
        <v>0</v>
      </c>
      <c r="AI13" s="42">
        <f t="shared" si="68"/>
        <v>0</v>
      </c>
      <c r="AJ13" s="42">
        <f t="shared" si="68"/>
        <v>0</v>
      </c>
      <c r="AK13" s="42">
        <f t="shared" si="68"/>
        <v>0</v>
      </c>
      <c r="AL13" s="42">
        <f t="shared" si="68"/>
        <v>0</v>
      </c>
      <c r="AM13" s="42">
        <f t="shared" si="68"/>
        <v>0</v>
      </c>
      <c r="AN13" s="42">
        <f t="shared" si="68"/>
        <v>0</v>
      </c>
      <c r="AO13" s="42">
        <f t="shared" si="68"/>
        <v>0</v>
      </c>
      <c r="AP13" s="48">
        <f t="shared" si="68"/>
        <v>0</v>
      </c>
      <c r="AQ13" s="42">
        <f t="shared" si="68"/>
        <v>0</v>
      </c>
      <c r="AR13" s="42">
        <f t="shared" si="68"/>
        <v>0</v>
      </c>
      <c r="AS13" s="42">
        <f t="shared" si="68"/>
        <v>0</v>
      </c>
      <c r="AT13" s="42">
        <f t="shared" si="68"/>
        <v>0</v>
      </c>
      <c r="AU13" s="42">
        <f t="shared" si="68"/>
        <v>0</v>
      </c>
      <c r="AV13" s="42">
        <f t="shared" si="68"/>
        <v>0</v>
      </c>
      <c r="AW13" s="42">
        <f t="shared" si="68"/>
        <v>0</v>
      </c>
      <c r="AX13" s="42">
        <f t="shared" si="68"/>
        <v>0</v>
      </c>
      <c r="AY13" s="42">
        <f t="shared" si="68"/>
        <v>0</v>
      </c>
      <c r="AZ13" s="42">
        <f t="shared" si="68"/>
        <v>0</v>
      </c>
      <c r="BA13" s="42">
        <f t="shared" si="68"/>
        <v>0</v>
      </c>
      <c r="BB13" s="48">
        <f t="shared" si="68"/>
        <v>0</v>
      </c>
      <c r="BC13" s="42">
        <f t="shared" si="66"/>
        <v>0</v>
      </c>
      <c r="BD13" s="42">
        <f t="shared" si="66"/>
        <v>0</v>
      </c>
      <c r="BE13" s="42">
        <f t="shared" si="66"/>
        <v>0</v>
      </c>
      <c r="BF13" s="42">
        <f t="shared" si="66"/>
        <v>0</v>
      </c>
      <c r="BG13" s="42">
        <f t="shared" si="66"/>
        <v>0</v>
      </c>
      <c r="BH13" s="42">
        <f t="shared" si="66"/>
        <v>0</v>
      </c>
      <c r="BI13" s="42">
        <f t="shared" si="66"/>
        <v>0</v>
      </c>
      <c r="BJ13" s="42">
        <f t="shared" si="66"/>
        <v>0</v>
      </c>
      <c r="BK13" s="42">
        <f t="shared" si="66"/>
        <v>0</v>
      </c>
      <c r="BL13" s="42">
        <f t="shared" si="66"/>
        <v>0</v>
      </c>
      <c r="BM13" s="42">
        <f t="shared" si="66"/>
        <v>0</v>
      </c>
      <c r="BN13" s="42">
        <f t="shared" si="66"/>
        <v>0</v>
      </c>
      <c r="BO13" s="42">
        <f t="shared" si="66"/>
        <v>0</v>
      </c>
      <c r="BP13" s="42">
        <f t="shared" si="66"/>
        <v>0</v>
      </c>
      <c r="BQ13" s="42">
        <f t="shared" si="66"/>
        <v>0</v>
      </c>
      <c r="BR13" s="42">
        <f t="shared" ref="BR13" si="70">IF(BR$7&lt;$C13,0,IF(BR$7&lt;$C13=$C13,1,IF(BR$7&gt;$D13,0,BQ13+1)))</f>
        <v>0</v>
      </c>
      <c r="BS13" s="42">
        <f t="shared" si="67"/>
        <v>0</v>
      </c>
      <c r="BT13" s="42">
        <f t="shared" si="67"/>
        <v>0</v>
      </c>
      <c r="BU13" s="42">
        <f t="shared" si="67"/>
        <v>0</v>
      </c>
      <c r="BV13" s="42">
        <f t="shared" si="67"/>
        <v>0</v>
      </c>
      <c r="BW13" s="42">
        <f t="shared" si="67"/>
        <v>0</v>
      </c>
      <c r="BX13" s="42">
        <f t="shared" si="67"/>
        <v>0</v>
      </c>
    </row>
    <row r="14" spans="1:76" x14ac:dyDescent="0.3">
      <c r="A14" s="23" t="s">
        <v>116</v>
      </c>
      <c r="B14" s="27">
        <v>2</v>
      </c>
      <c r="C14" s="27">
        <v>5</v>
      </c>
      <c r="D14" s="1">
        <f t="shared" ref="D14" si="71">C14+B14-1</f>
        <v>6</v>
      </c>
      <c r="G14" s="42">
        <f t="shared" si="0"/>
        <v>0</v>
      </c>
      <c r="H14" s="42">
        <f t="shared" si="68"/>
        <v>0</v>
      </c>
      <c r="I14" s="42">
        <f t="shared" si="68"/>
        <v>0</v>
      </c>
      <c r="J14" s="42">
        <f t="shared" si="68"/>
        <v>0</v>
      </c>
      <c r="K14" s="42">
        <f t="shared" si="68"/>
        <v>1</v>
      </c>
      <c r="L14" s="42">
        <f t="shared" si="68"/>
        <v>2</v>
      </c>
      <c r="M14" s="42">
        <f t="shared" si="68"/>
        <v>0</v>
      </c>
      <c r="N14" s="42">
        <f t="shared" si="68"/>
        <v>0</v>
      </c>
      <c r="O14" s="42">
        <f t="shared" si="68"/>
        <v>0</v>
      </c>
      <c r="P14" s="42">
        <f t="shared" si="68"/>
        <v>0</v>
      </c>
      <c r="Q14" s="42">
        <f t="shared" si="68"/>
        <v>0</v>
      </c>
      <c r="R14" s="48">
        <f t="shared" si="68"/>
        <v>0</v>
      </c>
      <c r="S14" s="42">
        <f t="shared" si="68"/>
        <v>0</v>
      </c>
      <c r="T14" s="42">
        <f t="shared" si="68"/>
        <v>0</v>
      </c>
      <c r="U14" s="42">
        <f t="shared" si="68"/>
        <v>0</v>
      </c>
      <c r="V14" s="42">
        <f t="shared" si="68"/>
        <v>0</v>
      </c>
      <c r="W14" s="42">
        <f t="shared" si="68"/>
        <v>0</v>
      </c>
      <c r="X14" s="42">
        <f t="shared" si="68"/>
        <v>0</v>
      </c>
      <c r="Y14" s="42">
        <f t="shared" si="68"/>
        <v>0</v>
      </c>
      <c r="Z14" s="42">
        <f t="shared" si="68"/>
        <v>0</v>
      </c>
      <c r="AA14" s="42">
        <f t="shared" si="68"/>
        <v>0</v>
      </c>
      <c r="AB14" s="42">
        <f t="shared" si="68"/>
        <v>0</v>
      </c>
      <c r="AC14" s="42">
        <f t="shared" si="68"/>
        <v>0</v>
      </c>
      <c r="AD14" s="48">
        <f t="shared" si="68"/>
        <v>0</v>
      </c>
      <c r="AE14" s="42">
        <f t="shared" si="68"/>
        <v>0</v>
      </c>
      <c r="AF14" s="42">
        <f t="shared" si="68"/>
        <v>0</v>
      </c>
      <c r="AG14" s="42">
        <f t="shared" si="68"/>
        <v>0</v>
      </c>
      <c r="AH14" s="42">
        <f t="shared" si="68"/>
        <v>0</v>
      </c>
      <c r="AI14" s="42">
        <f t="shared" si="68"/>
        <v>0</v>
      </c>
      <c r="AJ14" s="42">
        <f t="shared" si="68"/>
        <v>0</v>
      </c>
      <c r="AK14" s="42">
        <f t="shared" si="68"/>
        <v>0</v>
      </c>
      <c r="AL14" s="42">
        <f t="shared" si="68"/>
        <v>0</v>
      </c>
      <c r="AM14" s="42">
        <f t="shared" si="68"/>
        <v>0</v>
      </c>
      <c r="AN14" s="42">
        <f t="shared" si="68"/>
        <v>0</v>
      </c>
      <c r="AO14" s="42">
        <f t="shared" si="68"/>
        <v>0</v>
      </c>
      <c r="AP14" s="48">
        <f t="shared" si="68"/>
        <v>0</v>
      </c>
      <c r="AQ14" s="42">
        <f t="shared" si="68"/>
        <v>0</v>
      </c>
      <c r="AR14" s="42">
        <f t="shared" si="68"/>
        <v>0</v>
      </c>
      <c r="AS14" s="42">
        <f t="shared" si="68"/>
        <v>0</v>
      </c>
      <c r="AT14" s="42">
        <f t="shared" si="68"/>
        <v>0</v>
      </c>
      <c r="AU14" s="42">
        <f t="shared" si="68"/>
        <v>0</v>
      </c>
      <c r="AV14" s="42">
        <f t="shared" si="68"/>
        <v>0</v>
      </c>
      <c r="AW14" s="42">
        <f t="shared" si="68"/>
        <v>0</v>
      </c>
      <c r="AX14" s="42">
        <f t="shared" si="68"/>
        <v>0</v>
      </c>
      <c r="AY14" s="42">
        <f t="shared" si="68"/>
        <v>0</v>
      </c>
      <c r="AZ14" s="42">
        <f t="shared" si="68"/>
        <v>0</v>
      </c>
      <c r="BA14" s="42">
        <f t="shared" si="68"/>
        <v>0</v>
      </c>
      <c r="BB14" s="48">
        <f t="shared" si="68"/>
        <v>0</v>
      </c>
      <c r="BC14" s="42">
        <f t="shared" ref="BC14:BR18" si="72">IF(BC$7&lt;$C14,0,IF(BC$7&lt;$C14=$C14,1,IF(BC$7&gt;$D14,0,BB14+1)))</f>
        <v>0</v>
      </c>
      <c r="BD14" s="42">
        <f t="shared" si="72"/>
        <v>0</v>
      </c>
      <c r="BE14" s="42">
        <f t="shared" si="72"/>
        <v>0</v>
      </c>
      <c r="BF14" s="42">
        <f t="shared" si="72"/>
        <v>0</v>
      </c>
      <c r="BG14" s="42">
        <f t="shared" si="72"/>
        <v>0</v>
      </c>
      <c r="BH14" s="42">
        <f t="shared" si="72"/>
        <v>0</v>
      </c>
      <c r="BI14" s="42">
        <f t="shared" si="72"/>
        <v>0</v>
      </c>
      <c r="BJ14" s="42">
        <f t="shared" si="72"/>
        <v>0</v>
      </c>
      <c r="BK14" s="42">
        <f t="shared" si="72"/>
        <v>0</v>
      </c>
      <c r="BL14" s="42">
        <f t="shared" si="72"/>
        <v>0</v>
      </c>
      <c r="BM14" s="42">
        <f t="shared" si="72"/>
        <v>0</v>
      </c>
      <c r="BN14" s="42">
        <f t="shared" si="72"/>
        <v>0</v>
      </c>
      <c r="BO14" s="42">
        <f t="shared" si="72"/>
        <v>0</v>
      </c>
      <c r="BP14" s="42">
        <f t="shared" si="72"/>
        <v>0</v>
      </c>
      <c r="BQ14" s="42">
        <f t="shared" si="72"/>
        <v>0</v>
      </c>
      <c r="BR14" s="42">
        <f t="shared" si="72"/>
        <v>0</v>
      </c>
      <c r="BS14" s="42">
        <f t="shared" si="67"/>
        <v>0</v>
      </c>
      <c r="BT14" s="42">
        <f t="shared" si="67"/>
        <v>0</v>
      </c>
      <c r="BU14" s="42">
        <f t="shared" si="67"/>
        <v>0</v>
      </c>
      <c r="BV14" s="42">
        <f t="shared" si="67"/>
        <v>0</v>
      </c>
      <c r="BW14" s="42">
        <f t="shared" si="67"/>
        <v>0</v>
      </c>
      <c r="BX14" s="42">
        <f t="shared" si="67"/>
        <v>0</v>
      </c>
    </row>
    <row r="15" spans="1:76" x14ac:dyDescent="0.3">
      <c r="A15" s="23" t="s">
        <v>384</v>
      </c>
      <c r="B15" s="27">
        <v>1</v>
      </c>
      <c r="C15" s="27">
        <v>7</v>
      </c>
      <c r="D15" s="1">
        <f t="shared" si="69"/>
        <v>7</v>
      </c>
      <c r="G15" s="42">
        <f t="shared" si="0"/>
        <v>0</v>
      </c>
      <c r="H15" s="42">
        <f t="shared" si="68"/>
        <v>0</v>
      </c>
      <c r="I15" s="42">
        <f t="shared" si="68"/>
        <v>0</v>
      </c>
      <c r="J15" s="42">
        <f t="shared" si="68"/>
        <v>0</v>
      </c>
      <c r="K15" s="42">
        <f t="shared" si="68"/>
        <v>0</v>
      </c>
      <c r="L15" s="42">
        <f t="shared" si="68"/>
        <v>0</v>
      </c>
      <c r="M15" s="42">
        <f t="shared" si="68"/>
        <v>1</v>
      </c>
      <c r="N15" s="42">
        <f t="shared" si="68"/>
        <v>0</v>
      </c>
      <c r="O15" s="42">
        <f t="shared" si="68"/>
        <v>0</v>
      </c>
      <c r="P15" s="42">
        <f t="shared" si="68"/>
        <v>0</v>
      </c>
      <c r="Q15" s="42">
        <f t="shared" si="68"/>
        <v>0</v>
      </c>
      <c r="R15" s="48">
        <f t="shared" si="68"/>
        <v>0</v>
      </c>
      <c r="S15" s="42">
        <f t="shared" si="68"/>
        <v>0</v>
      </c>
      <c r="T15" s="42">
        <f t="shared" si="68"/>
        <v>0</v>
      </c>
      <c r="U15" s="42">
        <f t="shared" si="68"/>
        <v>0</v>
      </c>
      <c r="V15" s="42">
        <f t="shared" si="68"/>
        <v>0</v>
      </c>
      <c r="W15" s="42">
        <f t="shared" si="68"/>
        <v>0</v>
      </c>
      <c r="X15" s="42">
        <f t="shared" si="68"/>
        <v>0</v>
      </c>
      <c r="Y15" s="42">
        <f t="shared" si="68"/>
        <v>0</v>
      </c>
      <c r="Z15" s="42">
        <f t="shared" si="68"/>
        <v>0</v>
      </c>
      <c r="AA15" s="42">
        <f t="shared" si="68"/>
        <v>0</v>
      </c>
      <c r="AB15" s="42">
        <f t="shared" si="68"/>
        <v>0</v>
      </c>
      <c r="AC15" s="42">
        <f t="shared" si="68"/>
        <v>0</v>
      </c>
      <c r="AD15" s="48">
        <f t="shared" si="68"/>
        <v>0</v>
      </c>
      <c r="AE15" s="42">
        <f t="shared" si="68"/>
        <v>0</v>
      </c>
      <c r="AF15" s="42">
        <f t="shared" si="68"/>
        <v>0</v>
      </c>
      <c r="AG15" s="42">
        <f t="shared" si="68"/>
        <v>0</v>
      </c>
      <c r="AH15" s="42">
        <f t="shared" si="68"/>
        <v>0</v>
      </c>
      <c r="AI15" s="42">
        <f t="shared" si="68"/>
        <v>0</v>
      </c>
      <c r="AJ15" s="42">
        <f t="shared" si="68"/>
        <v>0</v>
      </c>
      <c r="AK15" s="42">
        <f t="shared" si="68"/>
        <v>0</v>
      </c>
      <c r="AL15" s="42">
        <f t="shared" si="68"/>
        <v>0</v>
      </c>
      <c r="AM15" s="42">
        <f t="shared" si="68"/>
        <v>0</v>
      </c>
      <c r="AN15" s="42">
        <f t="shared" si="68"/>
        <v>0</v>
      </c>
      <c r="AO15" s="42">
        <f t="shared" si="68"/>
        <v>0</v>
      </c>
      <c r="AP15" s="48">
        <f t="shared" si="68"/>
        <v>0</v>
      </c>
      <c r="AQ15" s="42">
        <f t="shared" si="68"/>
        <v>0</v>
      </c>
      <c r="AR15" s="42">
        <f t="shared" si="68"/>
        <v>0</v>
      </c>
      <c r="AS15" s="42">
        <f t="shared" si="68"/>
        <v>0</v>
      </c>
      <c r="AT15" s="42">
        <f t="shared" si="68"/>
        <v>0</v>
      </c>
      <c r="AU15" s="42">
        <f t="shared" si="68"/>
        <v>0</v>
      </c>
      <c r="AV15" s="42">
        <f t="shared" si="68"/>
        <v>0</v>
      </c>
      <c r="AW15" s="42">
        <f t="shared" si="68"/>
        <v>0</v>
      </c>
      <c r="AX15" s="42">
        <f t="shared" si="68"/>
        <v>0</v>
      </c>
      <c r="AY15" s="42">
        <f t="shared" si="68"/>
        <v>0</v>
      </c>
      <c r="AZ15" s="42">
        <f t="shared" si="68"/>
        <v>0</v>
      </c>
      <c r="BA15" s="42">
        <f t="shared" si="68"/>
        <v>0</v>
      </c>
      <c r="BB15" s="48">
        <f t="shared" si="68"/>
        <v>0</v>
      </c>
      <c r="BC15" s="42">
        <f t="shared" si="72"/>
        <v>0</v>
      </c>
      <c r="BD15" s="42">
        <f t="shared" si="72"/>
        <v>0</v>
      </c>
      <c r="BE15" s="42">
        <f t="shared" si="72"/>
        <v>0</v>
      </c>
      <c r="BF15" s="42">
        <f t="shared" si="72"/>
        <v>0</v>
      </c>
      <c r="BG15" s="42">
        <f t="shared" si="72"/>
        <v>0</v>
      </c>
      <c r="BH15" s="42">
        <f t="shared" si="72"/>
        <v>0</v>
      </c>
      <c r="BI15" s="42">
        <f t="shared" si="72"/>
        <v>0</v>
      </c>
      <c r="BJ15" s="42">
        <f t="shared" si="72"/>
        <v>0</v>
      </c>
      <c r="BK15" s="42">
        <f t="shared" si="72"/>
        <v>0</v>
      </c>
      <c r="BL15" s="42">
        <f t="shared" si="72"/>
        <v>0</v>
      </c>
      <c r="BM15" s="42">
        <f t="shared" si="72"/>
        <v>0</v>
      </c>
      <c r="BN15" s="42">
        <f t="shared" si="72"/>
        <v>0</v>
      </c>
      <c r="BO15" s="42">
        <f t="shared" si="72"/>
        <v>0</v>
      </c>
      <c r="BP15" s="42">
        <f t="shared" si="72"/>
        <v>0</v>
      </c>
      <c r="BQ15" s="42">
        <f t="shared" si="72"/>
        <v>0</v>
      </c>
      <c r="BR15" s="42">
        <f t="shared" si="72"/>
        <v>0</v>
      </c>
      <c r="BS15" s="42">
        <f t="shared" ref="BS15:BX22" si="73">IF(BS$7&lt;$C15,0,IF(BS$7&lt;$C15=$C15,1,IF(BS$7&gt;$D15,0,BR15+1)))</f>
        <v>0</v>
      </c>
      <c r="BT15" s="42">
        <f t="shared" si="73"/>
        <v>0</v>
      </c>
      <c r="BU15" s="42">
        <f t="shared" si="73"/>
        <v>0</v>
      </c>
      <c r="BV15" s="42">
        <f t="shared" si="73"/>
        <v>0</v>
      </c>
      <c r="BW15" s="42">
        <f t="shared" si="73"/>
        <v>0</v>
      </c>
      <c r="BX15" s="42">
        <f t="shared" si="73"/>
        <v>0</v>
      </c>
    </row>
    <row r="16" spans="1:76" x14ac:dyDescent="0.3">
      <c r="A16" s="23" t="s">
        <v>117</v>
      </c>
      <c r="B16" s="27">
        <v>3</v>
      </c>
      <c r="C16" s="27">
        <v>5</v>
      </c>
      <c r="D16" s="1">
        <f t="shared" ref="D16" si="74">C16+B16-1</f>
        <v>7</v>
      </c>
      <c r="G16" s="42">
        <f t="shared" si="0"/>
        <v>0</v>
      </c>
      <c r="H16" s="42">
        <f t="shared" ref="H16:BB16" si="75">IF(H$7&lt;$C16,0,IF(H$7&lt;$C16=$C16,1,IF(H$7&gt;$D16,0,G16+1)))</f>
        <v>0</v>
      </c>
      <c r="I16" s="42">
        <f t="shared" si="75"/>
        <v>0</v>
      </c>
      <c r="J16" s="42">
        <f t="shared" si="75"/>
        <v>0</v>
      </c>
      <c r="K16" s="42">
        <f t="shared" si="75"/>
        <v>1</v>
      </c>
      <c r="L16" s="42">
        <f t="shared" si="75"/>
        <v>2</v>
      </c>
      <c r="M16" s="42">
        <f t="shared" si="75"/>
        <v>3</v>
      </c>
      <c r="N16" s="42">
        <f t="shared" si="75"/>
        <v>0</v>
      </c>
      <c r="O16" s="42">
        <f t="shared" si="75"/>
        <v>0</v>
      </c>
      <c r="P16" s="42">
        <f t="shared" si="75"/>
        <v>0</v>
      </c>
      <c r="Q16" s="42">
        <f t="shared" si="75"/>
        <v>0</v>
      </c>
      <c r="R16" s="48">
        <f t="shared" si="75"/>
        <v>0</v>
      </c>
      <c r="S16" s="42">
        <f t="shared" si="75"/>
        <v>0</v>
      </c>
      <c r="T16" s="42">
        <f t="shared" si="75"/>
        <v>0</v>
      </c>
      <c r="U16" s="42">
        <f t="shared" si="75"/>
        <v>0</v>
      </c>
      <c r="V16" s="42">
        <f t="shared" si="75"/>
        <v>0</v>
      </c>
      <c r="W16" s="42">
        <f t="shared" si="75"/>
        <v>0</v>
      </c>
      <c r="X16" s="42">
        <f t="shared" si="75"/>
        <v>0</v>
      </c>
      <c r="Y16" s="42">
        <f t="shared" si="75"/>
        <v>0</v>
      </c>
      <c r="Z16" s="42">
        <f t="shared" si="75"/>
        <v>0</v>
      </c>
      <c r="AA16" s="42">
        <f t="shared" si="75"/>
        <v>0</v>
      </c>
      <c r="AB16" s="42">
        <f t="shared" si="75"/>
        <v>0</v>
      </c>
      <c r="AC16" s="42">
        <f t="shared" si="75"/>
        <v>0</v>
      </c>
      <c r="AD16" s="48">
        <f t="shared" si="75"/>
        <v>0</v>
      </c>
      <c r="AE16" s="42">
        <f t="shared" si="75"/>
        <v>0</v>
      </c>
      <c r="AF16" s="42">
        <f t="shared" si="75"/>
        <v>0</v>
      </c>
      <c r="AG16" s="42">
        <f t="shared" si="75"/>
        <v>0</v>
      </c>
      <c r="AH16" s="42">
        <f t="shared" si="75"/>
        <v>0</v>
      </c>
      <c r="AI16" s="42">
        <f t="shared" si="75"/>
        <v>0</v>
      </c>
      <c r="AJ16" s="42">
        <f t="shared" si="75"/>
        <v>0</v>
      </c>
      <c r="AK16" s="42">
        <f t="shared" si="75"/>
        <v>0</v>
      </c>
      <c r="AL16" s="42">
        <f t="shared" si="75"/>
        <v>0</v>
      </c>
      <c r="AM16" s="42">
        <f t="shared" si="75"/>
        <v>0</v>
      </c>
      <c r="AN16" s="42">
        <f t="shared" si="75"/>
        <v>0</v>
      </c>
      <c r="AO16" s="42">
        <f t="shared" si="75"/>
        <v>0</v>
      </c>
      <c r="AP16" s="48">
        <f t="shared" si="75"/>
        <v>0</v>
      </c>
      <c r="AQ16" s="42">
        <f t="shared" si="75"/>
        <v>0</v>
      </c>
      <c r="AR16" s="42">
        <f t="shared" si="75"/>
        <v>0</v>
      </c>
      <c r="AS16" s="42">
        <f t="shared" si="75"/>
        <v>0</v>
      </c>
      <c r="AT16" s="42">
        <f t="shared" si="75"/>
        <v>0</v>
      </c>
      <c r="AU16" s="42">
        <f t="shared" si="75"/>
        <v>0</v>
      </c>
      <c r="AV16" s="42">
        <f t="shared" si="75"/>
        <v>0</v>
      </c>
      <c r="AW16" s="42">
        <f t="shared" si="75"/>
        <v>0</v>
      </c>
      <c r="AX16" s="42">
        <f t="shared" si="75"/>
        <v>0</v>
      </c>
      <c r="AY16" s="42">
        <f t="shared" si="75"/>
        <v>0</v>
      </c>
      <c r="AZ16" s="42">
        <f t="shared" si="75"/>
        <v>0</v>
      </c>
      <c r="BA16" s="42">
        <f t="shared" si="75"/>
        <v>0</v>
      </c>
      <c r="BB16" s="48">
        <f t="shared" si="75"/>
        <v>0</v>
      </c>
      <c r="BC16" s="42">
        <f t="shared" ref="BC16" si="76">IF(BC$7&lt;$C16,0,IF(BC$7&lt;$C16=$C16,1,IF(BC$7&gt;$D16,0,BB16+1)))</f>
        <v>0</v>
      </c>
      <c r="BD16" s="42">
        <f t="shared" ref="BD16" si="77">IF(BD$7&lt;$C16,0,IF(BD$7&lt;$C16=$C16,1,IF(BD$7&gt;$D16,0,BC16+1)))</f>
        <v>0</v>
      </c>
      <c r="BE16" s="42">
        <f t="shared" ref="BE16" si="78">IF(BE$7&lt;$C16,0,IF(BE$7&lt;$C16=$C16,1,IF(BE$7&gt;$D16,0,BD16+1)))</f>
        <v>0</v>
      </c>
      <c r="BF16" s="42">
        <f t="shared" ref="BF16" si="79">IF(BF$7&lt;$C16,0,IF(BF$7&lt;$C16=$C16,1,IF(BF$7&gt;$D16,0,BE16+1)))</f>
        <v>0</v>
      </c>
      <c r="BG16" s="42">
        <f t="shared" ref="BG16" si="80">IF(BG$7&lt;$C16,0,IF(BG$7&lt;$C16=$C16,1,IF(BG$7&gt;$D16,0,BF16+1)))</f>
        <v>0</v>
      </c>
      <c r="BH16" s="42">
        <f t="shared" ref="BH16" si="81">IF(BH$7&lt;$C16,0,IF(BH$7&lt;$C16=$C16,1,IF(BH$7&gt;$D16,0,BG16+1)))</f>
        <v>0</v>
      </c>
      <c r="BI16" s="42">
        <f t="shared" ref="BI16" si="82">IF(BI$7&lt;$C16,0,IF(BI$7&lt;$C16=$C16,1,IF(BI$7&gt;$D16,0,BH16+1)))</f>
        <v>0</v>
      </c>
      <c r="BJ16" s="42">
        <f t="shared" ref="BJ16" si="83">IF(BJ$7&lt;$C16,0,IF(BJ$7&lt;$C16=$C16,1,IF(BJ$7&gt;$D16,0,BI16+1)))</f>
        <v>0</v>
      </c>
      <c r="BK16" s="42">
        <f t="shared" ref="BK16" si="84">IF(BK$7&lt;$C16,0,IF(BK$7&lt;$C16=$C16,1,IF(BK$7&gt;$D16,0,BJ16+1)))</f>
        <v>0</v>
      </c>
      <c r="BL16" s="42">
        <f t="shared" ref="BL16" si="85">IF(BL$7&lt;$C16,0,IF(BL$7&lt;$C16=$C16,1,IF(BL$7&gt;$D16,0,BK16+1)))</f>
        <v>0</v>
      </c>
      <c r="BM16" s="42">
        <f t="shared" ref="BM16" si="86">IF(BM$7&lt;$C16,0,IF(BM$7&lt;$C16=$C16,1,IF(BM$7&gt;$D16,0,BL16+1)))</f>
        <v>0</v>
      </c>
      <c r="BN16" s="42">
        <f t="shared" ref="BN16" si="87">IF(BN$7&lt;$C16,0,IF(BN$7&lt;$C16=$C16,1,IF(BN$7&gt;$D16,0,BM16+1)))</f>
        <v>0</v>
      </c>
      <c r="BO16" s="42">
        <f t="shared" ref="BO16" si="88">IF(BO$7&lt;$C16,0,IF(BO$7&lt;$C16=$C16,1,IF(BO$7&gt;$D16,0,BN16+1)))</f>
        <v>0</v>
      </c>
      <c r="BP16" s="42">
        <f t="shared" ref="BP16" si="89">IF(BP$7&lt;$C16,0,IF(BP$7&lt;$C16=$C16,1,IF(BP$7&gt;$D16,0,BO16+1)))</f>
        <v>0</v>
      </c>
      <c r="BQ16" s="42">
        <f t="shared" ref="BQ16" si="90">IF(BQ$7&lt;$C16,0,IF(BQ$7&lt;$C16=$C16,1,IF(BQ$7&gt;$D16,0,BP16+1)))</f>
        <v>0</v>
      </c>
      <c r="BR16" s="42">
        <f t="shared" ref="BR16" si="91">IF(BR$7&lt;$C16,0,IF(BR$7&lt;$C16=$C16,1,IF(BR$7&gt;$D16,0,BQ16+1)))</f>
        <v>0</v>
      </c>
      <c r="BS16" s="42">
        <f t="shared" ref="BS16" si="92">IF(BS$7&lt;$C16,0,IF(BS$7&lt;$C16=$C16,1,IF(BS$7&gt;$D16,0,BR16+1)))</f>
        <v>0</v>
      </c>
      <c r="BT16" s="42">
        <f t="shared" ref="BT16" si="93">IF(BT$7&lt;$C16,0,IF(BT$7&lt;$C16=$C16,1,IF(BT$7&gt;$D16,0,BS16+1)))</f>
        <v>0</v>
      </c>
      <c r="BU16" s="42">
        <f t="shared" ref="BU16" si="94">IF(BU$7&lt;$C16,0,IF(BU$7&lt;$C16=$C16,1,IF(BU$7&gt;$D16,0,BT16+1)))</f>
        <v>0</v>
      </c>
      <c r="BV16" s="42">
        <f t="shared" ref="BV16" si="95">IF(BV$7&lt;$C16,0,IF(BV$7&lt;$C16=$C16,1,IF(BV$7&gt;$D16,0,BU16+1)))</f>
        <v>0</v>
      </c>
      <c r="BW16" s="42">
        <f t="shared" ref="BW16" si="96">IF(BW$7&lt;$C16,0,IF(BW$7&lt;$C16=$C16,1,IF(BW$7&gt;$D16,0,BV16+1)))</f>
        <v>0</v>
      </c>
      <c r="BX16" s="42">
        <f t="shared" ref="BX16" si="97">IF(BX$7&lt;$C16,0,IF(BX$7&lt;$C16=$C16,1,IF(BX$7&gt;$D16,0,BW16+1)))</f>
        <v>0</v>
      </c>
    </row>
    <row r="17" spans="1:16281" x14ac:dyDescent="0.3">
      <c r="A17" s="23" t="s">
        <v>723</v>
      </c>
      <c r="B17" s="27">
        <v>1</v>
      </c>
      <c r="C17" s="27">
        <v>5</v>
      </c>
      <c r="D17" s="1">
        <f t="shared" si="69"/>
        <v>5</v>
      </c>
      <c r="G17" s="42">
        <f t="shared" si="0"/>
        <v>0</v>
      </c>
      <c r="H17" s="42">
        <f t="shared" si="68"/>
        <v>0</v>
      </c>
      <c r="I17" s="42">
        <f t="shared" si="68"/>
        <v>0</v>
      </c>
      <c r="J17" s="42">
        <f t="shared" si="68"/>
        <v>0</v>
      </c>
      <c r="K17" s="42">
        <f t="shared" si="68"/>
        <v>1</v>
      </c>
      <c r="L17" s="42">
        <f t="shared" si="68"/>
        <v>0</v>
      </c>
      <c r="M17" s="42">
        <f t="shared" si="68"/>
        <v>0</v>
      </c>
      <c r="N17" s="42">
        <f t="shared" si="68"/>
        <v>0</v>
      </c>
      <c r="O17" s="42">
        <f t="shared" si="68"/>
        <v>0</v>
      </c>
      <c r="P17" s="42">
        <f t="shared" si="68"/>
        <v>0</v>
      </c>
      <c r="Q17" s="42">
        <f t="shared" si="68"/>
        <v>0</v>
      </c>
      <c r="R17" s="48">
        <f t="shared" si="68"/>
        <v>0</v>
      </c>
      <c r="S17" s="42">
        <f t="shared" si="68"/>
        <v>0</v>
      </c>
      <c r="T17" s="42">
        <f t="shared" si="68"/>
        <v>0</v>
      </c>
      <c r="U17" s="42">
        <f t="shared" si="68"/>
        <v>0</v>
      </c>
      <c r="V17" s="42">
        <f t="shared" ref="V17:AK17" si="98">IF(V$7&lt;$C17,0,IF(V$7&lt;$C17=$C17,1,IF(V$7&gt;$D17,0,U17+1)))</f>
        <v>0</v>
      </c>
      <c r="W17" s="42">
        <f t="shared" si="98"/>
        <v>0</v>
      </c>
      <c r="X17" s="42">
        <f t="shared" si="98"/>
        <v>0</v>
      </c>
      <c r="Y17" s="42">
        <f t="shared" si="98"/>
        <v>0</v>
      </c>
      <c r="Z17" s="42">
        <f t="shared" si="98"/>
        <v>0</v>
      </c>
      <c r="AA17" s="42">
        <f t="shared" si="98"/>
        <v>0</v>
      </c>
      <c r="AB17" s="42">
        <f t="shared" si="98"/>
        <v>0</v>
      </c>
      <c r="AC17" s="42">
        <f t="shared" si="98"/>
        <v>0</v>
      </c>
      <c r="AD17" s="48">
        <f t="shared" si="98"/>
        <v>0</v>
      </c>
      <c r="AE17" s="42">
        <f t="shared" si="98"/>
        <v>0</v>
      </c>
      <c r="AF17" s="42">
        <f t="shared" si="98"/>
        <v>0</v>
      </c>
      <c r="AG17" s="42">
        <f t="shared" si="98"/>
        <v>0</v>
      </c>
      <c r="AH17" s="42">
        <f t="shared" si="98"/>
        <v>0</v>
      </c>
      <c r="AI17" s="42">
        <f t="shared" si="98"/>
        <v>0</v>
      </c>
      <c r="AJ17" s="42">
        <f t="shared" si="98"/>
        <v>0</v>
      </c>
      <c r="AK17" s="42">
        <f t="shared" si="98"/>
        <v>0</v>
      </c>
      <c r="AL17" s="42">
        <f t="shared" ref="AL17:BA17" si="99">IF(AL$7&lt;$C17,0,IF(AL$7&lt;$C17=$C17,1,IF(AL$7&gt;$D17,0,AK17+1)))</f>
        <v>0</v>
      </c>
      <c r="AM17" s="42">
        <f t="shared" si="99"/>
        <v>0</v>
      </c>
      <c r="AN17" s="42">
        <f t="shared" si="99"/>
        <v>0</v>
      </c>
      <c r="AO17" s="42">
        <f t="shared" si="99"/>
        <v>0</v>
      </c>
      <c r="AP17" s="48">
        <f t="shared" si="99"/>
        <v>0</v>
      </c>
      <c r="AQ17" s="42">
        <f t="shared" si="99"/>
        <v>0</v>
      </c>
      <c r="AR17" s="42">
        <f t="shared" si="99"/>
        <v>0</v>
      </c>
      <c r="AS17" s="42">
        <f t="shared" si="99"/>
        <v>0</v>
      </c>
      <c r="AT17" s="42">
        <f t="shared" si="99"/>
        <v>0</v>
      </c>
      <c r="AU17" s="42">
        <f t="shared" si="99"/>
        <v>0</v>
      </c>
      <c r="AV17" s="42">
        <f t="shared" si="99"/>
        <v>0</v>
      </c>
      <c r="AW17" s="42">
        <f t="shared" si="99"/>
        <v>0</v>
      </c>
      <c r="AX17" s="42">
        <f t="shared" si="99"/>
        <v>0</v>
      </c>
      <c r="AY17" s="42">
        <f t="shared" si="99"/>
        <v>0</v>
      </c>
      <c r="AZ17" s="42">
        <f t="shared" si="99"/>
        <v>0</v>
      </c>
      <c r="BA17" s="42">
        <f t="shared" si="99"/>
        <v>0</v>
      </c>
      <c r="BB17" s="48">
        <f t="shared" ref="BB17" si="100">IF(BB$7&lt;$C17,0,IF(BB$7&lt;$C17=$C17,1,IF(BB$7&gt;$D17,0,BA17+1)))</f>
        <v>0</v>
      </c>
      <c r="BC17" s="42">
        <f t="shared" si="72"/>
        <v>0</v>
      </c>
      <c r="BD17" s="42">
        <f t="shared" si="72"/>
        <v>0</v>
      </c>
      <c r="BE17" s="42">
        <f t="shared" si="72"/>
        <v>0</v>
      </c>
      <c r="BF17" s="42">
        <f t="shared" si="72"/>
        <v>0</v>
      </c>
      <c r="BG17" s="42">
        <f t="shared" si="72"/>
        <v>0</v>
      </c>
      <c r="BH17" s="42">
        <f t="shared" si="72"/>
        <v>0</v>
      </c>
      <c r="BI17" s="42">
        <f t="shared" si="72"/>
        <v>0</v>
      </c>
      <c r="BJ17" s="42">
        <f t="shared" si="72"/>
        <v>0</v>
      </c>
      <c r="BK17" s="42">
        <f t="shared" si="72"/>
        <v>0</v>
      </c>
      <c r="BL17" s="42">
        <f t="shared" si="72"/>
        <v>0</v>
      </c>
      <c r="BM17" s="42">
        <f t="shared" si="72"/>
        <v>0</v>
      </c>
      <c r="BN17" s="42">
        <f t="shared" si="72"/>
        <v>0</v>
      </c>
      <c r="BO17" s="42">
        <f t="shared" si="72"/>
        <v>0</v>
      </c>
      <c r="BP17" s="42">
        <f t="shared" si="72"/>
        <v>0</v>
      </c>
      <c r="BQ17" s="42">
        <f t="shared" si="72"/>
        <v>0</v>
      </c>
      <c r="BR17" s="42">
        <f t="shared" si="72"/>
        <v>0</v>
      </c>
      <c r="BS17" s="42">
        <f t="shared" si="73"/>
        <v>0</v>
      </c>
      <c r="BT17" s="42">
        <f t="shared" si="73"/>
        <v>0</v>
      </c>
      <c r="BU17" s="42">
        <f t="shared" si="73"/>
        <v>0</v>
      </c>
      <c r="BV17" s="42">
        <f t="shared" si="73"/>
        <v>0</v>
      </c>
      <c r="BW17" s="42">
        <f t="shared" si="73"/>
        <v>0</v>
      </c>
      <c r="BX17" s="42">
        <f t="shared" si="73"/>
        <v>0</v>
      </c>
    </row>
    <row r="18" spans="1:16281" x14ac:dyDescent="0.3">
      <c r="A18" s="23" t="s">
        <v>724</v>
      </c>
      <c r="B18" s="27">
        <v>2</v>
      </c>
      <c r="C18" s="27">
        <v>8</v>
      </c>
      <c r="D18" s="1">
        <f t="shared" si="69"/>
        <v>9</v>
      </c>
      <c r="G18" s="42">
        <f t="shared" si="0"/>
        <v>0</v>
      </c>
      <c r="H18" s="42">
        <f t="shared" ref="H18:BB21" si="101">IF(H$7&lt;$C18,0,IF(H$7&lt;$C18=$C18,1,IF(H$7&gt;$D18,0,G18+1)))</f>
        <v>0</v>
      </c>
      <c r="I18" s="42">
        <f t="shared" si="101"/>
        <v>0</v>
      </c>
      <c r="J18" s="42">
        <f t="shared" si="101"/>
        <v>0</v>
      </c>
      <c r="K18" s="42">
        <f t="shared" si="101"/>
        <v>0</v>
      </c>
      <c r="L18" s="42">
        <f t="shared" si="101"/>
        <v>0</v>
      </c>
      <c r="M18" s="42">
        <f t="shared" si="101"/>
        <v>0</v>
      </c>
      <c r="N18" s="42">
        <f t="shared" si="101"/>
        <v>1</v>
      </c>
      <c r="O18" s="42">
        <f t="shared" si="101"/>
        <v>2</v>
      </c>
      <c r="P18" s="42">
        <f t="shared" si="101"/>
        <v>0</v>
      </c>
      <c r="Q18" s="42">
        <f t="shared" si="101"/>
        <v>0</v>
      </c>
      <c r="R18" s="48">
        <f t="shared" si="101"/>
        <v>0</v>
      </c>
      <c r="S18" s="42">
        <f t="shared" si="101"/>
        <v>0</v>
      </c>
      <c r="T18" s="42">
        <f t="shared" si="101"/>
        <v>0</v>
      </c>
      <c r="U18" s="42">
        <f t="shared" si="101"/>
        <v>0</v>
      </c>
      <c r="V18" s="42">
        <f t="shared" si="101"/>
        <v>0</v>
      </c>
      <c r="W18" s="42">
        <f t="shared" si="101"/>
        <v>0</v>
      </c>
      <c r="X18" s="42">
        <f t="shared" si="101"/>
        <v>0</v>
      </c>
      <c r="Y18" s="42">
        <f t="shared" si="101"/>
        <v>0</v>
      </c>
      <c r="Z18" s="42">
        <f t="shared" si="101"/>
        <v>0</v>
      </c>
      <c r="AA18" s="42">
        <f t="shared" si="101"/>
        <v>0</v>
      </c>
      <c r="AB18" s="42">
        <f t="shared" si="101"/>
        <v>0</v>
      </c>
      <c r="AC18" s="42">
        <f t="shared" si="101"/>
        <v>0</v>
      </c>
      <c r="AD18" s="48">
        <f t="shared" si="101"/>
        <v>0</v>
      </c>
      <c r="AE18" s="42">
        <f t="shared" si="101"/>
        <v>0</v>
      </c>
      <c r="AF18" s="42">
        <f t="shared" si="101"/>
        <v>0</v>
      </c>
      <c r="AG18" s="42">
        <f t="shared" si="101"/>
        <v>0</v>
      </c>
      <c r="AH18" s="42">
        <f t="shared" si="101"/>
        <v>0</v>
      </c>
      <c r="AI18" s="42">
        <f t="shared" si="101"/>
        <v>0</v>
      </c>
      <c r="AJ18" s="42">
        <f t="shared" si="101"/>
        <v>0</v>
      </c>
      <c r="AK18" s="42">
        <f t="shared" si="101"/>
        <v>0</v>
      </c>
      <c r="AL18" s="42">
        <f t="shared" si="101"/>
        <v>0</v>
      </c>
      <c r="AM18" s="42">
        <f t="shared" si="101"/>
        <v>0</v>
      </c>
      <c r="AN18" s="42">
        <f t="shared" si="101"/>
        <v>0</v>
      </c>
      <c r="AO18" s="42">
        <f t="shared" si="101"/>
        <v>0</v>
      </c>
      <c r="AP18" s="48">
        <f t="shared" si="101"/>
        <v>0</v>
      </c>
      <c r="AQ18" s="42">
        <f t="shared" si="101"/>
        <v>0</v>
      </c>
      <c r="AR18" s="42">
        <f t="shared" si="101"/>
        <v>0</v>
      </c>
      <c r="AS18" s="42">
        <f t="shared" si="101"/>
        <v>0</v>
      </c>
      <c r="AT18" s="42">
        <f t="shared" si="101"/>
        <v>0</v>
      </c>
      <c r="AU18" s="42">
        <f t="shared" si="101"/>
        <v>0</v>
      </c>
      <c r="AV18" s="42">
        <f t="shared" si="101"/>
        <v>0</v>
      </c>
      <c r="AW18" s="42">
        <f t="shared" si="101"/>
        <v>0</v>
      </c>
      <c r="AX18" s="42">
        <f t="shared" si="101"/>
        <v>0</v>
      </c>
      <c r="AY18" s="42">
        <f t="shared" si="101"/>
        <v>0</v>
      </c>
      <c r="AZ18" s="42">
        <f t="shared" si="101"/>
        <v>0</v>
      </c>
      <c r="BA18" s="42">
        <f t="shared" si="101"/>
        <v>0</v>
      </c>
      <c r="BB18" s="48">
        <f t="shared" si="101"/>
        <v>0</v>
      </c>
      <c r="BC18" s="42">
        <f t="shared" si="72"/>
        <v>0</v>
      </c>
      <c r="BD18" s="42">
        <f t="shared" si="72"/>
        <v>0</v>
      </c>
      <c r="BE18" s="42">
        <f t="shared" si="72"/>
        <v>0</v>
      </c>
      <c r="BF18" s="42">
        <f t="shared" si="72"/>
        <v>0</v>
      </c>
      <c r="BG18" s="42">
        <f t="shared" si="72"/>
        <v>0</v>
      </c>
      <c r="BH18" s="42">
        <f t="shared" si="72"/>
        <v>0</v>
      </c>
      <c r="BI18" s="42">
        <f t="shared" si="72"/>
        <v>0</v>
      </c>
      <c r="BJ18" s="42">
        <f t="shared" si="72"/>
        <v>0</v>
      </c>
      <c r="BK18" s="42">
        <f t="shared" si="72"/>
        <v>0</v>
      </c>
      <c r="BL18" s="42">
        <f t="shared" si="72"/>
        <v>0</v>
      </c>
      <c r="BM18" s="42">
        <f t="shared" si="72"/>
        <v>0</v>
      </c>
      <c r="BN18" s="42">
        <f t="shared" si="72"/>
        <v>0</v>
      </c>
      <c r="BO18" s="42">
        <f t="shared" si="72"/>
        <v>0</v>
      </c>
      <c r="BP18" s="42">
        <f t="shared" si="72"/>
        <v>0</v>
      </c>
      <c r="BQ18" s="42">
        <f t="shared" si="72"/>
        <v>0</v>
      </c>
      <c r="BR18" s="42">
        <f t="shared" ref="BR18" si="102">IF(BR$7&lt;$C18,0,IF(BR$7&lt;$C18=$C18,1,IF(BR$7&gt;$D18,0,BQ18+1)))</f>
        <v>0</v>
      </c>
      <c r="BS18" s="42">
        <f t="shared" si="73"/>
        <v>0</v>
      </c>
      <c r="BT18" s="42">
        <f t="shared" si="73"/>
        <v>0</v>
      </c>
      <c r="BU18" s="42">
        <f t="shared" si="73"/>
        <v>0</v>
      </c>
      <c r="BV18" s="42">
        <f t="shared" si="73"/>
        <v>0</v>
      </c>
      <c r="BW18" s="42">
        <f t="shared" si="73"/>
        <v>0</v>
      </c>
      <c r="BX18" s="42">
        <f t="shared" si="73"/>
        <v>0</v>
      </c>
    </row>
    <row r="19" spans="1:16281" x14ac:dyDescent="0.3">
      <c r="A19" s="23" t="s">
        <v>101</v>
      </c>
      <c r="B19" s="27">
        <v>3</v>
      </c>
      <c r="C19" s="27">
        <v>10</v>
      </c>
      <c r="D19" s="1">
        <f t="shared" ref="D19" si="103">C19+B19-1</f>
        <v>12</v>
      </c>
      <c r="G19" s="42">
        <f t="shared" ref="G19" si="104">IF(G$7&lt;$C19,0,IF(G$7&lt;$C19=$C19,1,IF(G$7&gt;$D19,0,E19+1)))</f>
        <v>0</v>
      </c>
      <c r="H19" s="42">
        <f t="shared" ref="H19" si="105">IF(H$7&lt;$C19,0,IF(H$7&lt;$C19=$C19,1,IF(H$7&gt;$D19,0,G19+1)))</f>
        <v>0</v>
      </c>
      <c r="I19" s="42">
        <f t="shared" ref="I19" si="106">IF(I$7&lt;$C19,0,IF(I$7&lt;$C19=$C19,1,IF(I$7&gt;$D19,0,H19+1)))</f>
        <v>0</v>
      </c>
      <c r="J19" s="42">
        <f t="shared" ref="J19" si="107">IF(J$7&lt;$C19,0,IF(J$7&lt;$C19=$C19,1,IF(J$7&gt;$D19,0,I19+1)))</f>
        <v>0</v>
      </c>
      <c r="K19" s="42">
        <f t="shared" ref="K19" si="108">IF(K$7&lt;$C19,0,IF(K$7&lt;$C19=$C19,1,IF(K$7&gt;$D19,0,J19+1)))</f>
        <v>0</v>
      </c>
      <c r="L19" s="42">
        <f t="shared" ref="L19" si="109">IF(L$7&lt;$C19,0,IF(L$7&lt;$C19=$C19,1,IF(L$7&gt;$D19,0,K19+1)))</f>
        <v>0</v>
      </c>
      <c r="M19" s="42">
        <f t="shared" ref="M19" si="110">IF(M$7&lt;$C19,0,IF(M$7&lt;$C19=$C19,1,IF(M$7&gt;$D19,0,L19+1)))</f>
        <v>0</v>
      </c>
      <c r="N19" s="42">
        <f t="shared" ref="N19" si="111">IF(N$7&lt;$C19,0,IF(N$7&lt;$C19=$C19,1,IF(N$7&gt;$D19,0,M19+1)))</f>
        <v>0</v>
      </c>
      <c r="O19" s="42">
        <f t="shared" ref="O19" si="112">IF(O$7&lt;$C19,0,IF(O$7&lt;$C19=$C19,1,IF(O$7&gt;$D19,0,N19+1)))</f>
        <v>0</v>
      </c>
      <c r="P19" s="42">
        <f t="shared" ref="P19" si="113">IF(P$7&lt;$C19,0,IF(P$7&lt;$C19=$C19,1,IF(P$7&gt;$D19,0,O19+1)))</f>
        <v>1</v>
      </c>
      <c r="Q19" s="42">
        <f t="shared" ref="Q19" si="114">IF(Q$7&lt;$C19,0,IF(Q$7&lt;$C19=$C19,1,IF(Q$7&gt;$D19,0,P19+1)))</f>
        <v>2</v>
      </c>
      <c r="R19" s="48">
        <f t="shared" ref="R19" si="115">IF(R$7&lt;$C19,0,IF(R$7&lt;$C19=$C19,1,IF(R$7&gt;$D19,0,Q19+1)))</f>
        <v>3</v>
      </c>
      <c r="S19" s="42">
        <f t="shared" ref="S19" si="116">IF(S$7&lt;$C19,0,IF(S$7&lt;$C19=$C19,1,IF(S$7&gt;$D19,0,R19+1)))</f>
        <v>0</v>
      </c>
      <c r="T19" s="42">
        <f t="shared" ref="T19" si="117">IF(T$7&lt;$C19,0,IF(T$7&lt;$C19=$C19,1,IF(T$7&gt;$D19,0,S19+1)))</f>
        <v>0</v>
      </c>
      <c r="U19" s="42">
        <f t="shared" ref="U19" si="118">IF(U$7&lt;$C19,0,IF(U$7&lt;$C19=$C19,1,IF(U$7&gt;$D19,0,T19+1)))</f>
        <v>0</v>
      </c>
      <c r="V19" s="42">
        <f t="shared" ref="V19" si="119">IF(V$7&lt;$C19,0,IF(V$7&lt;$C19=$C19,1,IF(V$7&gt;$D19,0,U19+1)))</f>
        <v>0</v>
      </c>
      <c r="W19" s="42">
        <f t="shared" ref="W19" si="120">IF(W$7&lt;$C19,0,IF(W$7&lt;$C19=$C19,1,IF(W$7&gt;$D19,0,V19+1)))</f>
        <v>0</v>
      </c>
      <c r="X19" s="42">
        <f t="shared" ref="X19" si="121">IF(X$7&lt;$C19,0,IF(X$7&lt;$C19=$C19,1,IF(X$7&gt;$D19,0,W19+1)))</f>
        <v>0</v>
      </c>
      <c r="Y19" s="42">
        <f t="shared" ref="Y19" si="122">IF(Y$7&lt;$C19,0,IF(Y$7&lt;$C19=$C19,1,IF(Y$7&gt;$D19,0,X19+1)))</f>
        <v>0</v>
      </c>
      <c r="Z19" s="42">
        <f t="shared" ref="Z19" si="123">IF(Z$7&lt;$C19,0,IF(Z$7&lt;$C19=$C19,1,IF(Z$7&gt;$D19,0,Y19+1)))</f>
        <v>0</v>
      </c>
      <c r="AA19" s="42">
        <f t="shared" ref="AA19" si="124">IF(AA$7&lt;$C19,0,IF(AA$7&lt;$C19=$C19,1,IF(AA$7&gt;$D19,0,Z19+1)))</f>
        <v>0</v>
      </c>
      <c r="AB19" s="42">
        <f t="shared" ref="AB19" si="125">IF(AB$7&lt;$C19,0,IF(AB$7&lt;$C19=$C19,1,IF(AB$7&gt;$D19,0,AA19+1)))</f>
        <v>0</v>
      </c>
      <c r="AC19" s="42">
        <f t="shared" ref="AC19" si="126">IF(AC$7&lt;$C19,0,IF(AC$7&lt;$C19=$C19,1,IF(AC$7&gt;$D19,0,AB19+1)))</f>
        <v>0</v>
      </c>
      <c r="AD19" s="48">
        <f t="shared" ref="AD19" si="127">IF(AD$7&lt;$C19,0,IF(AD$7&lt;$C19=$C19,1,IF(AD$7&gt;$D19,0,AC19+1)))</f>
        <v>0</v>
      </c>
      <c r="AE19" s="42">
        <f t="shared" ref="AE19" si="128">IF(AE$7&lt;$C19,0,IF(AE$7&lt;$C19=$C19,1,IF(AE$7&gt;$D19,0,AD19+1)))</f>
        <v>0</v>
      </c>
      <c r="AF19" s="42">
        <f t="shared" ref="AF19" si="129">IF(AF$7&lt;$C19,0,IF(AF$7&lt;$C19=$C19,1,IF(AF$7&gt;$D19,0,AE19+1)))</f>
        <v>0</v>
      </c>
      <c r="AG19" s="42">
        <f t="shared" ref="AG19" si="130">IF(AG$7&lt;$C19,0,IF(AG$7&lt;$C19=$C19,1,IF(AG$7&gt;$D19,0,AF19+1)))</f>
        <v>0</v>
      </c>
      <c r="AH19" s="42">
        <f t="shared" ref="AH19" si="131">IF(AH$7&lt;$C19,0,IF(AH$7&lt;$C19=$C19,1,IF(AH$7&gt;$D19,0,AG19+1)))</f>
        <v>0</v>
      </c>
      <c r="AI19" s="42">
        <f t="shared" ref="AI19" si="132">IF(AI$7&lt;$C19,0,IF(AI$7&lt;$C19=$C19,1,IF(AI$7&gt;$D19,0,AH19+1)))</f>
        <v>0</v>
      </c>
      <c r="AJ19" s="42">
        <f t="shared" ref="AJ19" si="133">IF(AJ$7&lt;$C19,0,IF(AJ$7&lt;$C19=$C19,1,IF(AJ$7&gt;$D19,0,AI19+1)))</f>
        <v>0</v>
      </c>
      <c r="AK19" s="42">
        <f t="shared" ref="AK19" si="134">IF(AK$7&lt;$C19,0,IF(AK$7&lt;$C19=$C19,1,IF(AK$7&gt;$D19,0,AJ19+1)))</f>
        <v>0</v>
      </c>
      <c r="AL19" s="42">
        <f t="shared" ref="AL19" si="135">IF(AL$7&lt;$C19,0,IF(AL$7&lt;$C19=$C19,1,IF(AL$7&gt;$D19,0,AK19+1)))</f>
        <v>0</v>
      </c>
      <c r="AM19" s="42">
        <f t="shared" ref="AM19" si="136">IF(AM$7&lt;$C19,0,IF(AM$7&lt;$C19=$C19,1,IF(AM$7&gt;$D19,0,AL19+1)))</f>
        <v>0</v>
      </c>
      <c r="AN19" s="42">
        <f t="shared" ref="AN19" si="137">IF(AN$7&lt;$C19,0,IF(AN$7&lt;$C19=$C19,1,IF(AN$7&gt;$D19,0,AM19+1)))</f>
        <v>0</v>
      </c>
      <c r="AO19" s="42">
        <f t="shared" ref="AO19" si="138">IF(AO$7&lt;$C19,0,IF(AO$7&lt;$C19=$C19,1,IF(AO$7&gt;$D19,0,AN19+1)))</f>
        <v>0</v>
      </c>
      <c r="AP19" s="48">
        <f t="shared" ref="AP19" si="139">IF(AP$7&lt;$C19,0,IF(AP$7&lt;$C19=$C19,1,IF(AP$7&gt;$D19,0,AO19+1)))</f>
        <v>0</v>
      </c>
      <c r="AQ19" s="42">
        <f t="shared" ref="AQ19" si="140">IF(AQ$7&lt;$C19,0,IF(AQ$7&lt;$C19=$C19,1,IF(AQ$7&gt;$D19,0,AP19+1)))</f>
        <v>0</v>
      </c>
      <c r="AR19" s="42">
        <f t="shared" ref="AR19" si="141">IF(AR$7&lt;$C19,0,IF(AR$7&lt;$C19=$C19,1,IF(AR$7&gt;$D19,0,AQ19+1)))</f>
        <v>0</v>
      </c>
      <c r="AS19" s="42">
        <f t="shared" ref="AS19" si="142">IF(AS$7&lt;$C19,0,IF(AS$7&lt;$C19=$C19,1,IF(AS$7&gt;$D19,0,AR19+1)))</f>
        <v>0</v>
      </c>
      <c r="AT19" s="42">
        <f t="shared" ref="AT19" si="143">IF(AT$7&lt;$C19,0,IF(AT$7&lt;$C19=$C19,1,IF(AT$7&gt;$D19,0,AS19+1)))</f>
        <v>0</v>
      </c>
      <c r="AU19" s="42">
        <f t="shared" ref="AU19" si="144">IF(AU$7&lt;$C19,0,IF(AU$7&lt;$C19=$C19,1,IF(AU$7&gt;$D19,0,AT19+1)))</f>
        <v>0</v>
      </c>
      <c r="AV19" s="42">
        <f t="shared" ref="AV19" si="145">IF(AV$7&lt;$C19,0,IF(AV$7&lt;$C19=$C19,1,IF(AV$7&gt;$D19,0,AU19+1)))</f>
        <v>0</v>
      </c>
      <c r="AW19" s="42">
        <f t="shared" ref="AW19" si="146">IF(AW$7&lt;$C19,0,IF(AW$7&lt;$C19=$C19,1,IF(AW$7&gt;$D19,0,AV19+1)))</f>
        <v>0</v>
      </c>
      <c r="AX19" s="42">
        <f t="shared" ref="AX19" si="147">IF(AX$7&lt;$C19,0,IF(AX$7&lt;$C19=$C19,1,IF(AX$7&gt;$D19,0,AW19+1)))</f>
        <v>0</v>
      </c>
      <c r="AY19" s="42">
        <f t="shared" ref="AY19" si="148">IF(AY$7&lt;$C19,0,IF(AY$7&lt;$C19=$C19,1,IF(AY$7&gt;$D19,0,AX19+1)))</f>
        <v>0</v>
      </c>
      <c r="AZ19" s="42">
        <f t="shared" ref="AZ19" si="149">IF(AZ$7&lt;$C19,0,IF(AZ$7&lt;$C19=$C19,1,IF(AZ$7&gt;$D19,0,AY19+1)))</f>
        <v>0</v>
      </c>
      <c r="BA19" s="42">
        <f t="shared" ref="BA19" si="150">IF(BA$7&lt;$C19,0,IF(BA$7&lt;$C19=$C19,1,IF(BA$7&gt;$D19,0,AZ19+1)))</f>
        <v>0</v>
      </c>
      <c r="BB19" s="48">
        <f t="shared" ref="BB19" si="151">IF(BB$7&lt;$C19,0,IF(BB$7&lt;$C19=$C19,1,IF(BB$7&gt;$D19,0,BA19+1)))</f>
        <v>0</v>
      </c>
      <c r="BC19" s="42">
        <f t="shared" ref="BC19" si="152">IF(BC$7&lt;$C19,0,IF(BC$7&lt;$C19=$C19,1,IF(BC$7&gt;$D19,0,BB19+1)))</f>
        <v>0</v>
      </c>
      <c r="BD19" s="42">
        <f t="shared" ref="BD19" si="153">IF(BD$7&lt;$C19,0,IF(BD$7&lt;$C19=$C19,1,IF(BD$7&gt;$D19,0,BC19+1)))</f>
        <v>0</v>
      </c>
      <c r="BE19" s="42">
        <f t="shared" ref="BE19" si="154">IF(BE$7&lt;$C19,0,IF(BE$7&lt;$C19=$C19,1,IF(BE$7&gt;$D19,0,BD19+1)))</f>
        <v>0</v>
      </c>
      <c r="BF19" s="42">
        <f t="shared" ref="BF19" si="155">IF(BF$7&lt;$C19,0,IF(BF$7&lt;$C19=$C19,1,IF(BF$7&gt;$D19,0,BE19+1)))</f>
        <v>0</v>
      </c>
      <c r="BG19" s="42">
        <f t="shared" ref="BG19" si="156">IF(BG$7&lt;$C19,0,IF(BG$7&lt;$C19=$C19,1,IF(BG$7&gt;$D19,0,BF19+1)))</f>
        <v>0</v>
      </c>
      <c r="BH19" s="42">
        <f t="shared" ref="BH19" si="157">IF(BH$7&lt;$C19,0,IF(BH$7&lt;$C19=$C19,1,IF(BH$7&gt;$D19,0,BG19+1)))</f>
        <v>0</v>
      </c>
      <c r="BI19" s="42">
        <f t="shared" ref="BI19" si="158">IF(BI$7&lt;$C19,0,IF(BI$7&lt;$C19=$C19,1,IF(BI$7&gt;$D19,0,BH19+1)))</f>
        <v>0</v>
      </c>
      <c r="BJ19" s="42">
        <f t="shared" ref="BJ19" si="159">IF(BJ$7&lt;$C19,0,IF(BJ$7&lt;$C19=$C19,1,IF(BJ$7&gt;$D19,0,BI19+1)))</f>
        <v>0</v>
      </c>
      <c r="BK19" s="42">
        <f t="shared" ref="BK19" si="160">IF(BK$7&lt;$C19,0,IF(BK$7&lt;$C19=$C19,1,IF(BK$7&gt;$D19,0,BJ19+1)))</f>
        <v>0</v>
      </c>
      <c r="BL19" s="42">
        <f t="shared" ref="BL19" si="161">IF(BL$7&lt;$C19,0,IF(BL$7&lt;$C19=$C19,1,IF(BL$7&gt;$D19,0,BK19+1)))</f>
        <v>0</v>
      </c>
      <c r="BM19" s="42">
        <f t="shared" ref="BM19" si="162">IF(BM$7&lt;$C19,0,IF(BM$7&lt;$C19=$C19,1,IF(BM$7&gt;$D19,0,BL19+1)))</f>
        <v>0</v>
      </c>
      <c r="BN19" s="42">
        <f t="shared" ref="BN19" si="163">IF(BN$7&lt;$C19,0,IF(BN$7&lt;$C19=$C19,1,IF(BN$7&gt;$D19,0,BM19+1)))</f>
        <v>0</v>
      </c>
      <c r="BO19" s="42">
        <f t="shared" ref="BO19" si="164">IF(BO$7&lt;$C19,0,IF(BO$7&lt;$C19=$C19,1,IF(BO$7&gt;$D19,0,BN19+1)))</f>
        <v>0</v>
      </c>
      <c r="BP19" s="42">
        <f t="shared" ref="BP19" si="165">IF(BP$7&lt;$C19,0,IF(BP$7&lt;$C19=$C19,1,IF(BP$7&gt;$D19,0,BO19+1)))</f>
        <v>0</v>
      </c>
      <c r="BQ19" s="42">
        <f t="shared" ref="BQ19" si="166">IF(BQ$7&lt;$C19,0,IF(BQ$7&lt;$C19=$C19,1,IF(BQ$7&gt;$D19,0,BP19+1)))</f>
        <v>0</v>
      </c>
      <c r="BR19" s="42">
        <f t="shared" ref="BR19" si="167">IF(BR$7&lt;$C19,0,IF(BR$7&lt;$C19=$C19,1,IF(BR$7&gt;$D19,0,BQ19+1)))</f>
        <v>0</v>
      </c>
      <c r="BS19" s="42">
        <f t="shared" ref="BS19" si="168">IF(BS$7&lt;$C19,0,IF(BS$7&lt;$C19=$C19,1,IF(BS$7&gt;$D19,0,BR19+1)))</f>
        <v>0</v>
      </c>
      <c r="BT19" s="42">
        <f t="shared" ref="BT19" si="169">IF(BT$7&lt;$C19,0,IF(BT$7&lt;$C19=$C19,1,IF(BT$7&gt;$D19,0,BS19+1)))</f>
        <v>0</v>
      </c>
      <c r="BU19" s="42">
        <f t="shared" ref="BU19" si="170">IF(BU$7&lt;$C19,0,IF(BU$7&lt;$C19=$C19,1,IF(BU$7&gt;$D19,0,BT19+1)))</f>
        <v>0</v>
      </c>
      <c r="BV19" s="42">
        <f t="shared" ref="BV19" si="171">IF(BV$7&lt;$C19,0,IF(BV$7&lt;$C19=$C19,1,IF(BV$7&gt;$D19,0,BU19+1)))</f>
        <v>0</v>
      </c>
      <c r="BW19" s="42">
        <f t="shared" ref="BW19" si="172">IF(BW$7&lt;$C19,0,IF(BW$7&lt;$C19=$C19,1,IF(BW$7&gt;$D19,0,BV19+1)))</f>
        <v>0</v>
      </c>
      <c r="BX19" s="42">
        <f t="shared" ref="BX19" si="173">IF(BX$7&lt;$C19,0,IF(BX$7&lt;$C19=$C19,1,IF(BX$7&gt;$D19,0,BW19+1)))</f>
        <v>0</v>
      </c>
    </row>
    <row r="20" spans="1:16281" x14ac:dyDescent="0.3">
      <c r="A20" s="23" t="s">
        <v>59</v>
      </c>
      <c r="B20" s="27">
        <v>3</v>
      </c>
      <c r="C20" s="27">
        <v>10</v>
      </c>
      <c r="D20" s="1">
        <f t="shared" si="69"/>
        <v>12</v>
      </c>
      <c r="G20" s="42">
        <f t="shared" ref="G20:G25" si="174">IF(G$7&lt;$C20,0,IF(G$7&lt;$C20=$C20,1,IF(G$7&gt;$D20,0,E20+1)))</f>
        <v>0</v>
      </c>
      <c r="H20" s="42">
        <f t="shared" si="101"/>
        <v>0</v>
      </c>
      <c r="I20" s="42">
        <f t="shared" si="101"/>
        <v>0</v>
      </c>
      <c r="J20" s="42">
        <f t="shared" si="101"/>
        <v>0</v>
      </c>
      <c r="K20" s="42">
        <f t="shared" si="101"/>
        <v>0</v>
      </c>
      <c r="L20" s="42">
        <f t="shared" si="101"/>
        <v>0</v>
      </c>
      <c r="M20" s="42">
        <f t="shared" si="101"/>
        <v>0</v>
      </c>
      <c r="N20" s="42">
        <f t="shared" si="101"/>
        <v>0</v>
      </c>
      <c r="O20" s="42">
        <f t="shared" si="101"/>
        <v>0</v>
      </c>
      <c r="P20" s="42">
        <f t="shared" si="101"/>
        <v>1</v>
      </c>
      <c r="Q20" s="42">
        <f t="shared" si="101"/>
        <v>2</v>
      </c>
      <c r="R20" s="48">
        <f t="shared" si="101"/>
        <v>3</v>
      </c>
      <c r="S20" s="42">
        <f t="shared" si="101"/>
        <v>0</v>
      </c>
      <c r="T20" s="42">
        <f t="shared" si="101"/>
        <v>0</v>
      </c>
      <c r="U20" s="42">
        <f t="shared" si="101"/>
        <v>0</v>
      </c>
      <c r="V20" s="42">
        <f t="shared" si="101"/>
        <v>0</v>
      </c>
      <c r="W20" s="42">
        <f t="shared" si="101"/>
        <v>0</v>
      </c>
      <c r="X20" s="42">
        <f t="shared" si="101"/>
        <v>0</v>
      </c>
      <c r="Y20" s="42">
        <f t="shared" si="101"/>
        <v>0</v>
      </c>
      <c r="Z20" s="42">
        <f t="shared" si="101"/>
        <v>0</v>
      </c>
      <c r="AA20" s="42">
        <f t="shared" si="101"/>
        <v>0</v>
      </c>
      <c r="AB20" s="42">
        <f t="shared" si="101"/>
        <v>0</v>
      </c>
      <c r="AC20" s="42">
        <f t="shared" si="101"/>
        <v>0</v>
      </c>
      <c r="AD20" s="48">
        <f t="shared" si="101"/>
        <v>0</v>
      </c>
      <c r="AE20" s="42">
        <f t="shared" si="101"/>
        <v>0</v>
      </c>
      <c r="AF20" s="42">
        <f t="shared" si="101"/>
        <v>0</v>
      </c>
      <c r="AG20" s="42">
        <f t="shared" si="101"/>
        <v>0</v>
      </c>
      <c r="AH20" s="42">
        <f t="shared" si="101"/>
        <v>0</v>
      </c>
      <c r="AI20" s="42">
        <f t="shared" si="101"/>
        <v>0</v>
      </c>
      <c r="AJ20" s="42">
        <f t="shared" si="101"/>
        <v>0</v>
      </c>
      <c r="AK20" s="42">
        <f t="shared" si="101"/>
        <v>0</v>
      </c>
      <c r="AL20" s="42">
        <f t="shared" si="101"/>
        <v>0</v>
      </c>
      <c r="AM20" s="42">
        <f t="shared" si="101"/>
        <v>0</v>
      </c>
      <c r="AN20" s="42">
        <f t="shared" si="101"/>
        <v>0</v>
      </c>
      <c r="AO20" s="42">
        <f t="shared" si="101"/>
        <v>0</v>
      </c>
      <c r="AP20" s="48">
        <f t="shared" si="101"/>
        <v>0</v>
      </c>
      <c r="AQ20" s="42">
        <f t="shared" si="101"/>
        <v>0</v>
      </c>
      <c r="AR20" s="42">
        <f t="shared" si="101"/>
        <v>0</v>
      </c>
      <c r="AS20" s="42">
        <f t="shared" si="101"/>
        <v>0</v>
      </c>
      <c r="AT20" s="42">
        <f t="shared" si="101"/>
        <v>0</v>
      </c>
      <c r="AU20" s="42">
        <f t="shared" si="101"/>
        <v>0</v>
      </c>
      <c r="AV20" s="42">
        <f t="shared" si="101"/>
        <v>0</v>
      </c>
      <c r="AW20" s="42">
        <f t="shared" si="101"/>
        <v>0</v>
      </c>
      <c r="AX20" s="42">
        <f t="shared" si="101"/>
        <v>0</v>
      </c>
      <c r="AY20" s="42">
        <f t="shared" si="101"/>
        <v>0</v>
      </c>
      <c r="AZ20" s="42">
        <f t="shared" si="101"/>
        <v>0</v>
      </c>
      <c r="BA20" s="42">
        <f t="shared" si="101"/>
        <v>0</v>
      </c>
      <c r="BB20" s="48">
        <f t="shared" si="101"/>
        <v>0</v>
      </c>
      <c r="BC20" s="42">
        <f t="shared" ref="BC20:BR22" si="175">IF(BC$7&lt;$C20,0,IF(BC$7&lt;$C20=$C20,1,IF(BC$7&gt;$D20,0,BB20+1)))</f>
        <v>0</v>
      </c>
      <c r="BD20" s="42">
        <f t="shared" si="175"/>
        <v>0</v>
      </c>
      <c r="BE20" s="42">
        <f t="shared" si="175"/>
        <v>0</v>
      </c>
      <c r="BF20" s="42">
        <f t="shared" si="175"/>
        <v>0</v>
      </c>
      <c r="BG20" s="42">
        <f t="shared" si="175"/>
        <v>0</v>
      </c>
      <c r="BH20" s="42">
        <f t="shared" si="175"/>
        <v>0</v>
      </c>
      <c r="BI20" s="42">
        <f t="shared" si="175"/>
        <v>0</v>
      </c>
      <c r="BJ20" s="42">
        <f t="shared" si="175"/>
        <v>0</v>
      </c>
      <c r="BK20" s="42">
        <f t="shared" si="175"/>
        <v>0</v>
      </c>
      <c r="BL20" s="42">
        <f t="shared" si="175"/>
        <v>0</v>
      </c>
      <c r="BM20" s="42">
        <f t="shared" si="175"/>
        <v>0</v>
      </c>
      <c r="BN20" s="42">
        <f t="shared" si="175"/>
        <v>0</v>
      </c>
      <c r="BO20" s="42">
        <f t="shared" si="175"/>
        <v>0</v>
      </c>
      <c r="BP20" s="42">
        <f t="shared" si="175"/>
        <v>0</v>
      </c>
      <c r="BQ20" s="42">
        <f t="shared" si="175"/>
        <v>0</v>
      </c>
      <c r="BR20" s="42">
        <f t="shared" si="175"/>
        <v>0</v>
      </c>
      <c r="BS20" s="42">
        <f t="shared" si="73"/>
        <v>0</v>
      </c>
      <c r="BT20" s="42">
        <f t="shared" si="73"/>
        <v>0</v>
      </c>
      <c r="BU20" s="42">
        <f t="shared" si="73"/>
        <v>0</v>
      </c>
      <c r="BV20" s="42">
        <f t="shared" si="73"/>
        <v>0</v>
      </c>
      <c r="BW20" s="42">
        <f t="shared" si="73"/>
        <v>0</v>
      </c>
      <c r="BX20" s="42">
        <f t="shared" si="73"/>
        <v>0</v>
      </c>
    </row>
    <row r="21" spans="1:16281" x14ac:dyDescent="0.3">
      <c r="A21" s="23" t="s">
        <v>88</v>
      </c>
      <c r="B21" s="297">
        <v>45</v>
      </c>
      <c r="C21" s="27">
        <v>6</v>
      </c>
      <c r="D21" s="1">
        <f t="shared" si="69"/>
        <v>50</v>
      </c>
      <c r="G21" s="42">
        <f t="shared" si="174"/>
        <v>0</v>
      </c>
      <c r="H21" s="42">
        <f t="shared" si="101"/>
        <v>0</v>
      </c>
      <c r="I21" s="42">
        <f t="shared" si="101"/>
        <v>0</v>
      </c>
      <c r="J21" s="42">
        <f t="shared" si="101"/>
        <v>0</v>
      </c>
      <c r="K21" s="42">
        <f t="shared" si="101"/>
        <v>0</v>
      </c>
      <c r="L21" s="42">
        <f t="shared" si="101"/>
        <v>1</v>
      </c>
      <c r="M21" s="42">
        <f t="shared" si="101"/>
        <v>2</v>
      </c>
      <c r="N21" s="42">
        <f t="shared" si="101"/>
        <v>3</v>
      </c>
      <c r="O21" s="42">
        <f t="shared" si="101"/>
        <v>4</v>
      </c>
      <c r="P21" s="42">
        <f t="shared" si="101"/>
        <v>5</v>
      </c>
      <c r="Q21" s="42">
        <f t="shared" si="101"/>
        <v>6</v>
      </c>
      <c r="R21" s="48">
        <f t="shared" si="101"/>
        <v>7</v>
      </c>
      <c r="S21" s="42">
        <f t="shared" si="101"/>
        <v>8</v>
      </c>
      <c r="T21" s="42">
        <f t="shared" si="101"/>
        <v>9</v>
      </c>
      <c r="U21" s="42">
        <f t="shared" si="101"/>
        <v>10</v>
      </c>
      <c r="V21" s="42">
        <f t="shared" si="101"/>
        <v>11</v>
      </c>
      <c r="W21" s="42">
        <f t="shared" si="101"/>
        <v>12</v>
      </c>
      <c r="X21" s="42">
        <f t="shared" si="101"/>
        <v>13</v>
      </c>
      <c r="Y21" s="42">
        <f t="shared" si="101"/>
        <v>14</v>
      </c>
      <c r="Z21" s="42">
        <f t="shared" si="101"/>
        <v>15</v>
      </c>
      <c r="AA21" s="42">
        <f t="shared" si="101"/>
        <v>16</v>
      </c>
      <c r="AB21" s="42">
        <f t="shared" si="101"/>
        <v>17</v>
      </c>
      <c r="AC21" s="42">
        <f t="shared" si="101"/>
        <v>18</v>
      </c>
      <c r="AD21" s="48">
        <f t="shared" si="101"/>
        <v>19</v>
      </c>
      <c r="AE21" s="42">
        <f t="shared" si="101"/>
        <v>20</v>
      </c>
      <c r="AF21" s="42">
        <f t="shared" si="101"/>
        <v>21</v>
      </c>
      <c r="AG21" s="42">
        <f t="shared" si="101"/>
        <v>22</v>
      </c>
      <c r="AH21" s="42">
        <f t="shared" si="101"/>
        <v>23</v>
      </c>
      <c r="AI21" s="42">
        <f t="shared" si="101"/>
        <v>24</v>
      </c>
      <c r="AJ21" s="42">
        <f t="shared" si="101"/>
        <v>25</v>
      </c>
      <c r="AK21" s="42">
        <f t="shared" si="101"/>
        <v>26</v>
      </c>
      <c r="AL21" s="42">
        <f t="shared" si="101"/>
        <v>27</v>
      </c>
      <c r="AM21" s="42">
        <f t="shared" si="101"/>
        <v>28</v>
      </c>
      <c r="AN21" s="42">
        <f t="shared" si="101"/>
        <v>29</v>
      </c>
      <c r="AO21" s="42">
        <f t="shared" si="101"/>
        <v>30</v>
      </c>
      <c r="AP21" s="48">
        <f t="shared" si="101"/>
        <v>31</v>
      </c>
      <c r="AQ21" s="42">
        <f t="shared" si="101"/>
        <v>32</v>
      </c>
      <c r="AR21" s="42">
        <f t="shared" si="101"/>
        <v>33</v>
      </c>
      <c r="AS21" s="42">
        <f t="shared" si="101"/>
        <v>34</v>
      </c>
      <c r="AT21" s="42">
        <f t="shared" si="101"/>
        <v>35</v>
      </c>
      <c r="AU21" s="42">
        <f t="shared" si="101"/>
        <v>36</v>
      </c>
      <c r="AV21" s="42">
        <f t="shared" si="101"/>
        <v>37</v>
      </c>
      <c r="AW21" s="42">
        <f t="shared" si="101"/>
        <v>38</v>
      </c>
      <c r="AX21" s="42">
        <f t="shared" si="101"/>
        <v>39</v>
      </c>
      <c r="AY21" s="42">
        <f t="shared" si="101"/>
        <v>40</v>
      </c>
      <c r="AZ21" s="42">
        <f t="shared" si="101"/>
        <v>41</v>
      </c>
      <c r="BA21" s="42">
        <f t="shared" si="101"/>
        <v>42</v>
      </c>
      <c r="BB21" s="48">
        <f t="shared" si="101"/>
        <v>43</v>
      </c>
      <c r="BC21" s="42">
        <f t="shared" si="175"/>
        <v>44</v>
      </c>
      <c r="BD21" s="42">
        <f t="shared" si="175"/>
        <v>45</v>
      </c>
      <c r="BE21" s="42">
        <f t="shared" si="175"/>
        <v>0</v>
      </c>
      <c r="BF21" s="42">
        <f t="shared" si="175"/>
        <v>0</v>
      </c>
      <c r="BG21" s="42">
        <f t="shared" si="175"/>
        <v>0</v>
      </c>
      <c r="BH21" s="42">
        <f t="shared" si="175"/>
        <v>0</v>
      </c>
      <c r="BI21" s="42">
        <f t="shared" si="175"/>
        <v>0</v>
      </c>
      <c r="BJ21" s="42">
        <f t="shared" si="175"/>
        <v>0</v>
      </c>
      <c r="BK21" s="42">
        <f t="shared" si="175"/>
        <v>0</v>
      </c>
      <c r="BL21" s="42">
        <f t="shared" si="175"/>
        <v>0</v>
      </c>
      <c r="BM21" s="42">
        <f t="shared" si="175"/>
        <v>0</v>
      </c>
      <c r="BN21" s="42">
        <f t="shared" si="175"/>
        <v>0</v>
      </c>
      <c r="BO21" s="42">
        <f t="shared" si="175"/>
        <v>0</v>
      </c>
      <c r="BP21" s="42">
        <f t="shared" si="175"/>
        <v>0</v>
      </c>
      <c r="BQ21" s="42">
        <f t="shared" si="175"/>
        <v>0</v>
      </c>
      <c r="BR21" s="42">
        <f t="shared" si="175"/>
        <v>0</v>
      </c>
      <c r="BS21" s="42">
        <f t="shared" si="73"/>
        <v>0</v>
      </c>
      <c r="BT21" s="42">
        <f t="shared" si="73"/>
        <v>0</v>
      </c>
      <c r="BU21" s="42">
        <f t="shared" si="73"/>
        <v>0</v>
      </c>
      <c r="BV21" s="42">
        <f t="shared" si="73"/>
        <v>0</v>
      </c>
      <c r="BW21" s="42">
        <f t="shared" si="73"/>
        <v>0</v>
      </c>
      <c r="BX21" s="42">
        <f t="shared" si="73"/>
        <v>0</v>
      </c>
    </row>
    <row r="22" spans="1:16281" x14ac:dyDescent="0.3">
      <c r="A22" s="23" t="s">
        <v>134</v>
      </c>
      <c r="B22" s="27">
        <v>1</v>
      </c>
      <c r="C22" s="27">
        <v>4</v>
      </c>
      <c r="D22" s="1">
        <f t="shared" si="69"/>
        <v>4</v>
      </c>
      <c r="G22" s="42">
        <f t="shared" si="174"/>
        <v>0</v>
      </c>
      <c r="H22" s="42">
        <f t="shared" ref="H22:AN22" si="176">IF(H$7&lt;$C22,0,IF(H$7&lt;$C22=$C22,1,IF(H$7&gt;$D22,0,G22+1)))</f>
        <v>0</v>
      </c>
      <c r="I22" s="42">
        <f t="shared" si="176"/>
        <v>0</v>
      </c>
      <c r="J22" s="42">
        <f t="shared" si="176"/>
        <v>1</v>
      </c>
      <c r="K22" s="42">
        <f t="shared" si="176"/>
        <v>0</v>
      </c>
      <c r="L22" s="42">
        <f t="shared" si="176"/>
        <v>0</v>
      </c>
      <c r="M22" s="42">
        <f t="shared" si="176"/>
        <v>0</v>
      </c>
      <c r="N22" s="42">
        <f t="shared" si="176"/>
        <v>0</v>
      </c>
      <c r="O22" s="42">
        <f t="shared" si="176"/>
        <v>0</v>
      </c>
      <c r="P22" s="42">
        <f t="shared" si="176"/>
        <v>0</v>
      </c>
      <c r="Q22" s="42">
        <f t="shared" si="176"/>
        <v>0</v>
      </c>
      <c r="R22" s="48">
        <f t="shared" si="176"/>
        <v>0</v>
      </c>
      <c r="S22" s="42">
        <f t="shared" si="176"/>
        <v>0</v>
      </c>
      <c r="T22" s="42">
        <f t="shared" si="176"/>
        <v>0</v>
      </c>
      <c r="U22" s="42">
        <f t="shared" si="176"/>
        <v>0</v>
      </c>
      <c r="V22" s="42">
        <f t="shared" si="176"/>
        <v>0</v>
      </c>
      <c r="W22" s="42">
        <f t="shared" si="176"/>
        <v>0</v>
      </c>
      <c r="X22" s="42">
        <f t="shared" si="176"/>
        <v>0</v>
      </c>
      <c r="Y22" s="42">
        <f t="shared" si="176"/>
        <v>0</v>
      </c>
      <c r="Z22" s="42">
        <f t="shared" si="176"/>
        <v>0</v>
      </c>
      <c r="AA22" s="42">
        <f t="shared" si="176"/>
        <v>0</v>
      </c>
      <c r="AB22" s="42">
        <f t="shared" si="176"/>
        <v>0</v>
      </c>
      <c r="AC22" s="42">
        <f t="shared" si="176"/>
        <v>0</v>
      </c>
      <c r="AD22" s="48">
        <f t="shared" si="176"/>
        <v>0</v>
      </c>
      <c r="AE22" s="42">
        <f t="shared" si="176"/>
        <v>0</v>
      </c>
      <c r="AF22" s="42">
        <f t="shared" si="176"/>
        <v>0</v>
      </c>
      <c r="AG22" s="42">
        <f t="shared" si="176"/>
        <v>0</v>
      </c>
      <c r="AH22" s="42">
        <f t="shared" si="176"/>
        <v>0</v>
      </c>
      <c r="AI22" s="42">
        <f t="shared" si="176"/>
        <v>0</v>
      </c>
      <c r="AJ22" s="42">
        <f t="shared" si="176"/>
        <v>0</v>
      </c>
      <c r="AK22" s="42">
        <f t="shared" si="176"/>
        <v>0</v>
      </c>
      <c r="AL22" s="42">
        <f t="shared" si="176"/>
        <v>0</v>
      </c>
      <c r="AM22" s="42">
        <f t="shared" si="176"/>
        <v>0</v>
      </c>
      <c r="AN22" s="42">
        <f t="shared" si="176"/>
        <v>0</v>
      </c>
      <c r="AO22" s="42"/>
      <c r="AP22" s="48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8"/>
      <c r="BC22" s="42">
        <f t="shared" si="175"/>
        <v>0</v>
      </c>
      <c r="BD22" s="42">
        <f t="shared" si="175"/>
        <v>0</v>
      </c>
      <c r="BE22" s="42">
        <f t="shared" si="175"/>
        <v>0</v>
      </c>
      <c r="BF22" s="42">
        <f t="shared" si="175"/>
        <v>0</v>
      </c>
      <c r="BG22" s="42">
        <f t="shared" si="175"/>
        <v>0</v>
      </c>
      <c r="BH22" s="42">
        <f t="shared" si="175"/>
        <v>0</v>
      </c>
      <c r="BI22" s="42">
        <f t="shared" si="175"/>
        <v>0</v>
      </c>
      <c r="BJ22" s="42">
        <f t="shared" si="175"/>
        <v>0</v>
      </c>
      <c r="BK22" s="42">
        <f t="shared" si="175"/>
        <v>0</v>
      </c>
      <c r="BL22" s="42">
        <f t="shared" si="175"/>
        <v>0</v>
      </c>
      <c r="BM22" s="42">
        <f t="shared" si="175"/>
        <v>0</v>
      </c>
      <c r="BN22" s="42">
        <f t="shared" si="175"/>
        <v>0</v>
      </c>
      <c r="BO22" s="42">
        <f t="shared" si="175"/>
        <v>0</v>
      </c>
      <c r="BP22" s="42">
        <f t="shared" si="175"/>
        <v>0</v>
      </c>
      <c r="BQ22" s="42">
        <f t="shared" si="175"/>
        <v>0</v>
      </c>
      <c r="BR22" s="42">
        <f t="shared" si="175"/>
        <v>0</v>
      </c>
      <c r="BS22" s="42">
        <f t="shared" si="73"/>
        <v>0</v>
      </c>
      <c r="BT22" s="42">
        <f t="shared" si="73"/>
        <v>0</v>
      </c>
      <c r="BU22" s="42">
        <f t="shared" si="73"/>
        <v>0</v>
      </c>
      <c r="BV22" s="42">
        <f t="shared" si="73"/>
        <v>0</v>
      </c>
      <c r="BW22" s="42">
        <f t="shared" si="73"/>
        <v>0</v>
      </c>
      <c r="BX22" s="42">
        <f t="shared" si="73"/>
        <v>0</v>
      </c>
    </row>
    <row r="23" spans="1:16281" x14ac:dyDescent="0.3">
      <c r="A23" s="23" t="s">
        <v>215</v>
      </c>
      <c r="B23" s="27">
        <v>5</v>
      </c>
      <c r="C23" s="27">
        <v>10</v>
      </c>
      <c r="D23" s="1">
        <f t="shared" si="69"/>
        <v>14</v>
      </c>
      <c r="G23" s="42">
        <f t="shared" si="174"/>
        <v>0</v>
      </c>
      <c r="H23" s="42">
        <f t="shared" ref="H23:BR23" si="177">IF(H$7&lt;$C23,0,IF(H$7&lt;$C23=$C23,1,IF(H$7&gt;$D23,0,G23+1)))</f>
        <v>0</v>
      </c>
      <c r="I23" s="42">
        <f t="shared" si="177"/>
        <v>0</v>
      </c>
      <c r="J23" s="42">
        <f t="shared" si="177"/>
        <v>0</v>
      </c>
      <c r="K23" s="42">
        <f t="shared" si="177"/>
        <v>0</v>
      </c>
      <c r="L23" s="42">
        <f t="shared" si="177"/>
        <v>0</v>
      </c>
      <c r="M23" s="42">
        <f t="shared" si="177"/>
        <v>0</v>
      </c>
      <c r="N23" s="42">
        <f t="shared" si="177"/>
        <v>0</v>
      </c>
      <c r="O23" s="42">
        <f t="shared" si="177"/>
        <v>0</v>
      </c>
      <c r="P23" s="42">
        <f t="shared" si="177"/>
        <v>1</v>
      </c>
      <c r="Q23" s="42">
        <f t="shared" si="177"/>
        <v>2</v>
      </c>
      <c r="R23" s="48">
        <f t="shared" si="177"/>
        <v>3</v>
      </c>
      <c r="S23" s="42">
        <f t="shared" si="177"/>
        <v>4</v>
      </c>
      <c r="T23" s="42">
        <f t="shared" si="177"/>
        <v>5</v>
      </c>
      <c r="U23" s="42">
        <f t="shared" si="177"/>
        <v>0</v>
      </c>
      <c r="V23" s="42">
        <f t="shared" si="177"/>
        <v>0</v>
      </c>
      <c r="W23" s="42">
        <f t="shared" si="177"/>
        <v>0</v>
      </c>
      <c r="X23" s="42">
        <f t="shared" si="177"/>
        <v>0</v>
      </c>
      <c r="Y23" s="42">
        <f t="shared" si="177"/>
        <v>0</v>
      </c>
      <c r="Z23" s="42">
        <f t="shared" si="177"/>
        <v>0</v>
      </c>
      <c r="AA23" s="42">
        <f t="shared" si="177"/>
        <v>0</v>
      </c>
      <c r="AB23" s="42">
        <f t="shared" si="177"/>
        <v>0</v>
      </c>
      <c r="AC23" s="42">
        <f t="shared" si="177"/>
        <v>0</v>
      </c>
      <c r="AD23" s="48">
        <f t="shared" si="177"/>
        <v>0</v>
      </c>
      <c r="AE23" s="42">
        <f t="shared" si="177"/>
        <v>0</v>
      </c>
      <c r="AF23" s="42">
        <f t="shared" si="177"/>
        <v>0</v>
      </c>
      <c r="AG23" s="42">
        <f t="shared" si="177"/>
        <v>0</v>
      </c>
      <c r="AH23" s="42">
        <f t="shared" si="177"/>
        <v>0</v>
      </c>
      <c r="AI23" s="42">
        <f t="shared" si="177"/>
        <v>0</v>
      </c>
      <c r="AJ23" s="42">
        <f t="shared" si="177"/>
        <v>0</v>
      </c>
      <c r="AK23" s="42">
        <f t="shared" si="177"/>
        <v>0</v>
      </c>
      <c r="AL23" s="42">
        <f t="shared" si="177"/>
        <v>0</v>
      </c>
      <c r="AM23" s="42">
        <f t="shared" si="177"/>
        <v>0</v>
      </c>
      <c r="AN23" s="42">
        <f t="shared" si="177"/>
        <v>0</v>
      </c>
      <c r="AO23" s="42">
        <f t="shared" si="177"/>
        <v>0</v>
      </c>
      <c r="AP23" s="48">
        <f t="shared" si="177"/>
        <v>0</v>
      </c>
      <c r="AQ23" s="42">
        <f t="shared" si="177"/>
        <v>0</v>
      </c>
      <c r="AR23" s="42">
        <f t="shared" si="177"/>
        <v>0</v>
      </c>
      <c r="AS23" s="42">
        <f t="shared" si="177"/>
        <v>0</v>
      </c>
      <c r="AT23" s="42">
        <f t="shared" si="177"/>
        <v>0</v>
      </c>
      <c r="AU23" s="42">
        <f t="shared" si="177"/>
        <v>0</v>
      </c>
      <c r="AV23" s="42">
        <f t="shared" si="177"/>
        <v>0</v>
      </c>
      <c r="AW23" s="42">
        <f t="shared" si="177"/>
        <v>0</v>
      </c>
      <c r="AX23" s="42">
        <f t="shared" si="177"/>
        <v>0</v>
      </c>
      <c r="AY23" s="42">
        <f t="shared" si="177"/>
        <v>0</v>
      </c>
      <c r="AZ23" s="42">
        <f t="shared" si="177"/>
        <v>0</v>
      </c>
      <c r="BA23" s="42">
        <f t="shared" si="177"/>
        <v>0</v>
      </c>
      <c r="BB23" s="48">
        <f t="shared" si="177"/>
        <v>0</v>
      </c>
      <c r="BC23" s="42">
        <f t="shared" si="177"/>
        <v>0</v>
      </c>
      <c r="BD23" s="42">
        <f t="shared" si="177"/>
        <v>0</v>
      </c>
      <c r="BE23" s="42">
        <f t="shared" si="177"/>
        <v>0</v>
      </c>
      <c r="BF23" s="42">
        <f t="shared" si="177"/>
        <v>0</v>
      </c>
      <c r="BG23" s="42">
        <f t="shared" si="177"/>
        <v>0</v>
      </c>
      <c r="BH23" s="42">
        <f t="shared" si="177"/>
        <v>0</v>
      </c>
      <c r="BI23" s="42">
        <f t="shared" si="177"/>
        <v>0</v>
      </c>
      <c r="BJ23" s="42">
        <f t="shared" si="177"/>
        <v>0</v>
      </c>
      <c r="BK23" s="42">
        <f t="shared" si="177"/>
        <v>0</v>
      </c>
      <c r="BL23" s="42">
        <f t="shared" si="177"/>
        <v>0</v>
      </c>
      <c r="BM23" s="42">
        <f t="shared" si="177"/>
        <v>0</v>
      </c>
      <c r="BN23" s="42">
        <f t="shared" si="177"/>
        <v>0</v>
      </c>
      <c r="BO23" s="42">
        <f t="shared" si="177"/>
        <v>0</v>
      </c>
      <c r="BP23" s="42">
        <f t="shared" si="177"/>
        <v>0</v>
      </c>
      <c r="BQ23" s="42">
        <f t="shared" si="177"/>
        <v>0</v>
      </c>
      <c r="BR23" s="42">
        <f t="shared" si="177"/>
        <v>0</v>
      </c>
      <c r="BS23" s="42">
        <f t="shared" ref="BS23:BX23" si="178">IF(BS$7&lt;$C23,0,IF(BS$7&lt;$C23=$C23,1,IF(BS$7&gt;$D23,0,BR23+1)))</f>
        <v>0</v>
      </c>
      <c r="BT23" s="42">
        <f t="shared" si="178"/>
        <v>0</v>
      </c>
      <c r="BU23" s="42">
        <f t="shared" si="178"/>
        <v>0</v>
      </c>
      <c r="BV23" s="42">
        <f t="shared" si="178"/>
        <v>0</v>
      </c>
      <c r="BW23" s="42">
        <f t="shared" si="178"/>
        <v>0</v>
      </c>
      <c r="BX23" s="42">
        <f t="shared" si="178"/>
        <v>0</v>
      </c>
    </row>
    <row r="24" spans="1:16281" x14ac:dyDescent="0.3">
      <c r="A24" s="23" t="s">
        <v>135</v>
      </c>
      <c r="B24" s="27">
        <v>50</v>
      </c>
      <c r="C24" s="27">
        <v>1</v>
      </c>
      <c r="D24" s="1">
        <f t="shared" si="69"/>
        <v>50</v>
      </c>
      <c r="G24" s="42">
        <f t="shared" si="174"/>
        <v>1</v>
      </c>
      <c r="H24" s="42">
        <f t="shared" ref="H24:BR24" si="179">IF(H$7&lt;$C24,0,IF(H$7&lt;$C24=$C24,1,IF(H$7&gt;$D24,0,G24+1)))</f>
        <v>2</v>
      </c>
      <c r="I24" s="42">
        <f t="shared" si="179"/>
        <v>3</v>
      </c>
      <c r="J24" s="42">
        <f t="shared" si="179"/>
        <v>4</v>
      </c>
      <c r="K24" s="42">
        <f t="shared" si="179"/>
        <v>5</v>
      </c>
      <c r="L24" s="42">
        <f t="shared" si="179"/>
        <v>6</v>
      </c>
      <c r="M24" s="42">
        <f t="shared" si="179"/>
        <v>7</v>
      </c>
      <c r="N24" s="42">
        <f t="shared" si="179"/>
        <v>8</v>
      </c>
      <c r="O24" s="42">
        <f t="shared" si="179"/>
        <v>9</v>
      </c>
      <c r="P24" s="42">
        <f t="shared" si="179"/>
        <v>10</v>
      </c>
      <c r="Q24" s="42">
        <f t="shared" si="179"/>
        <v>11</v>
      </c>
      <c r="R24" s="48">
        <f t="shared" si="179"/>
        <v>12</v>
      </c>
      <c r="S24" s="42">
        <f t="shared" si="179"/>
        <v>13</v>
      </c>
      <c r="T24" s="42">
        <f t="shared" si="179"/>
        <v>14</v>
      </c>
      <c r="U24" s="42">
        <f t="shared" si="179"/>
        <v>15</v>
      </c>
      <c r="V24" s="42">
        <f t="shared" si="179"/>
        <v>16</v>
      </c>
      <c r="W24" s="42">
        <f t="shared" si="179"/>
        <v>17</v>
      </c>
      <c r="X24" s="42">
        <f t="shared" si="179"/>
        <v>18</v>
      </c>
      <c r="Y24" s="42">
        <f t="shared" si="179"/>
        <v>19</v>
      </c>
      <c r="Z24" s="42">
        <f t="shared" si="179"/>
        <v>20</v>
      </c>
      <c r="AA24" s="42">
        <f t="shared" si="179"/>
        <v>21</v>
      </c>
      <c r="AB24" s="42">
        <f t="shared" si="179"/>
        <v>22</v>
      </c>
      <c r="AC24" s="42">
        <f t="shared" si="179"/>
        <v>23</v>
      </c>
      <c r="AD24" s="48">
        <f t="shared" si="179"/>
        <v>24</v>
      </c>
      <c r="AE24" s="42">
        <f t="shared" si="179"/>
        <v>25</v>
      </c>
      <c r="AF24" s="42">
        <f t="shared" si="179"/>
        <v>26</v>
      </c>
      <c r="AG24" s="42">
        <f t="shared" si="179"/>
        <v>27</v>
      </c>
      <c r="AH24" s="42">
        <f t="shared" si="179"/>
        <v>28</v>
      </c>
      <c r="AI24" s="42">
        <f t="shared" si="179"/>
        <v>29</v>
      </c>
      <c r="AJ24" s="42">
        <f t="shared" si="179"/>
        <v>30</v>
      </c>
      <c r="AK24" s="42">
        <f t="shared" si="179"/>
        <v>31</v>
      </c>
      <c r="AL24" s="42">
        <f t="shared" si="179"/>
        <v>32</v>
      </c>
      <c r="AM24" s="42">
        <f t="shared" si="179"/>
        <v>33</v>
      </c>
      <c r="AN24" s="42">
        <f t="shared" si="179"/>
        <v>34</v>
      </c>
      <c r="AO24" s="42">
        <f t="shared" si="179"/>
        <v>35</v>
      </c>
      <c r="AP24" s="48">
        <f t="shared" si="179"/>
        <v>36</v>
      </c>
      <c r="AQ24" s="42">
        <f t="shared" si="179"/>
        <v>37</v>
      </c>
      <c r="AR24" s="42">
        <f t="shared" si="179"/>
        <v>38</v>
      </c>
      <c r="AS24" s="42">
        <f t="shared" si="179"/>
        <v>39</v>
      </c>
      <c r="AT24" s="42">
        <f t="shared" si="179"/>
        <v>40</v>
      </c>
      <c r="AU24" s="42">
        <f t="shared" si="179"/>
        <v>41</v>
      </c>
      <c r="AV24" s="42">
        <f t="shared" si="179"/>
        <v>42</v>
      </c>
      <c r="AW24" s="42">
        <f t="shared" si="179"/>
        <v>43</v>
      </c>
      <c r="AX24" s="42">
        <f t="shared" si="179"/>
        <v>44</v>
      </c>
      <c r="AY24" s="42">
        <f t="shared" si="179"/>
        <v>45</v>
      </c>
      <c r="AZ24" s="42">
        <f t="shared" si="179"/>
        <v>46</v>
      </c>
      <c r="BA24" s="42">
        <f t="shared" si="179"/>
        <v>47</v>
      </c>
      <c r="BB24" s="48">
        <f t="shared" si="179"/>
        <v>48</v>
      </c>
      <c r="BC24" s="42">
        <f t="shared" si="179"/>
        <v>49</v>
      </c>
      <c r="BD24" s="42">
        <f t="shared" si="179"/>
        <v>50</v>
      </c>
      <c r="BE24" s="42">
        <f t="shared" si="179"/>
        <v>0</v>
      </c>
      <c r="BF24" s="42">
        <f t="shared" si="179"/>
        <v>0</v>
      </c>
      <c r="BG24" s="42">
        <f t="shared" si="179"/>
        <v>0</v>
      </c>
      <c r="BH24" s="42">
        <f t="shared" si="179"/>
        <v>0</v>
      </c>
      <c r="BI24" s="42">
        <f t="shared" si="179"/>
        <v>0</v>
      </c>
      <c r="BJ24" s="42">
        <f t="shared" si="179"/>
        <v>0</v>
      </c>
      <c r="BK24" s="42">
        <f t="shared" si="179"/>
        <v>0</v>
      </c>
      <c r="BL24" s="42">
        <f t="shared" si="179"/>
        <v>0</v>
      </c>
      <c r="BM24" s="42">
        <f t="shared" si="179"/>
        <v>0</v>
      </c>
      <c r="BN24" s="42">
        <f t="shared" si="179"/>
        <v>0</v>
      </c>
      <c r="BO24" s="42">
        <f t="shared" si="179"/>
        <v>0</v>
      </c>
      <c r="BP24" s="42">
        <f t="shared" si="179"/>
        <v>0</v>
      </c>
      <c r="BQ24" s="42">
        <f t="shared" si="179"/>
        <v>0</v>
      </c>
      <c r="BR24" s="42">
        <f t="shared" si="179"/>
        <v>0</v>
      </c>
      <c r="BS24" s="42">
        <f t="shared" ref="BS24:BX24" si="180">IF(BS$7&lt;$C24,0,IF(BS$7&lt;$C24=$C24,1,IF(BS$7&gt;$D24,0,BR24+1)))</f>
        <v>0</v>
      </c>
      <c r="BT24" s="42">
        <f t="shared" si="180"/>
        <v>0</v>
      </c>
      <c r="BU24" s="42">
        <f t="shared" si="180"/>
        <v>0</v>
      </c>
      <c r="BV24" s="42">
        <f t="shared" si="180"/>
        <v>0</v>
      </c>
      <c r="BW24" s="42">
        <f t="shared" si="180"/>
        <v>0</v>
      </c>
      <c r="BX24" s="42">
        <f t="shared" si="180"/>
        <v>0</v>
      </c>
    </row>
    <row r="25" spans="1:16281" x14ac:dyDescent="0.3">
      <c r="A25" s="23" t="s">
        <v>136</v>
      </c>
      <c r="B25" s="27">
        <v>50</v>
      </c>
      <c r="C25" s="27">
        <v>1</v>
      </c>
      <c r="D25" s="1">
        <f t="shared" si="69"/>
        <v>50</v>
      </c>
      <c r="G25" s="42">
        <f t="shared" si="174"/>
        <v>1</v>
      </c>
      <c r="H25" s="42">
        <f t="shared" ref="H25:BR25" si="181">IF(H$7&lt;$C25,0,IF(H$7&lt;$C25=$C25,1,IF(H$7&gt;$D25,0,G25+1)))</f>
        <v>2</v>
      </c>
      <c r="I25" s="42">
        <f t="shared" si="181"/>
        <v>3</v>
      </c>
      <c r="J25" s="42">
        <f t="shared" si="181"/>
        <v>4</v>
      </c>
      <c r="K25" s="42">
        <f t="shared" si="181"/>
        <v>5</v>
      </c>
      <c r="L25" s="42">
        <f t="shared" si="181"/>
        <v>6</v>
      </c>
      <c r="M25" s="42">
        <f t="shared" si="181"/>
        <v>7</v>
      </c>
      <c r="N25" s="42">
        <f t="shared" si="181"/>
        <v>8</v>
      </c>
      <c r="O25" s="42">
        <f t="shared" si="181"/>
        <v>9</v>
      </c>
      <c r="P25" s="42">
        <f t="shared" si="181"/>
        <v>10</v>
      </c>
      <c r="Q25" s="42">
        <f t="shared" si="181"/>
        <v>11</v>
      </c>
      <c r="R25" s="48">
        <f t="shared" si="181"/>
        <v>12</v>
      </c>
      <c r="S25" s="42">
        <f t="shared" si="181"/>
        <v>13</v>
      </c>
      <c r="T25" s="42">
        <f t="shared" si="181"/>
        <v>14</v>
      </c>
      <c r="U25" s="42">
        <f t="shared" si="181"/>
        <v>15</v>
      </c>
      <c r="V25" s="42">
        <f t="shared" si="181"/>
        <v>16</v>
      </c>
      <c r="W25" s="42">
        <f t="shared" si="181"/>
        <v>17</v>
      </c>
      <c r="X25" s="42">
        <f t="shared" si="181"/>
        <v>18</v>
      </c>
      <c r="Y25" s="42">
        <f t="shared" si="181"/>
        <v>19</v>
      </c>
      <c r="Z25" s="42">
        <f t="shared" si="181"/>
        <v>20</v>
      </c>
      <c r="AA25" s="42">
        <f t="shared" si="181"/>
        <v>21</v>
      </c>
      <c r="AB25" s="42">
        <f t="shared" si="181"/>
        <v>22</v>
      </c>
      <c r="AC25" s="42">
        <f t="shared" si="181"/>
        <v>23</v>
      </c>
      <c r="AD25" s="48">
        <f t="shared" si="181"/>
        <v>24</v>
      </c>
      <c r="AE25" s="42">
        <f t="shared" si="181"/>
        <v>25</v>
      </c>
      <c r="AF25" s="42">
        <f t="shared" si="181"/>
        <v>26</v>
      </c>
      <c r="AG25" s="42">
        <f t="shared" si="181"/>
        <v>27</v>
      </c>
      <c r="AH25" s="42">
        <f t="shared" si="181"/>
        <v>28</v>
      </c>
      <c r="AI25" s="42">
        <f t="shared" si="181"/>
        <v>29</v>
      </c>
      <c r="AJ25" s="42">
        <f t="shared" si="181"/>
        <v>30</v>
      </c>
      <c r="AK25" s="42">
        <f t="shared" si="181"/>
        <v>31</v>
      </c>
      <c r="AL25" s="42">
        <f t="shared" si="181"/>
        <v>32</v>
      </c>
      <c r="AM25" s="42">
        <f t="shared" si="181"/>
        <v>33</v>
      </c>
      <c r="AN25" s="42">
        <f t="shared" si="181"/>
        <v>34</v>
      </c>
      <c r="AO25" s="42">
        <f t="shared" si="181"/>
        <v>35</v>
      </c>
      <c r="AP25" s="48">
        <f t="shared" si="181"/>
        <v>36</v>
      </c>
      <c r="AQ25" s="42">
        <f t="shared" si="181"/>
        <v>37</v>
      </c>
      <c r="AR25" s="42">
        <f t="shared" si="181"/>
        <v>38</v>
      </c>
      <c r="AS25" s="42">
        <f t="shared" si="181"/>
        <v>39</v>
      </c>
      <c r="AT25" s="42">
        <f t="shared" si="181"/>
        <v>40</v>
      </c>
      <c r="AU25" s="42">
        <f t="shared" si="181"/>
        <v>41</v>
      </c>
      <c r="AV25" s="42">
        <f t="shared" si="181"/>
        <v>42</v>
      </c>
      <c r="AW25" s="42">
        <f t="shared" si="181"/>
        <v>43</v>
      </c>
      <c r="AX25" s="42">
        <f t="shared" si="181"/>
        <v>44</v>
      </c>
      <c r="AY25" s="42">
        <f t="shared" si="181"/>
        <v>45</v>
      </c>
      <c r="AZ25" s="42">
        <f t="shared" si="181"/>
        <v>46</v>
      </c>
      <c r="BA25" s="42">
        <f t="shared" si="181"/>
        <v>47</v>
      </c>
      <c r="BB25" s="48">
        <f t="shared" si="181"/>
        <v>48</v>
      </c>
      <c r="BC25" s="42">
        <f t="shared" si="181"/>
        <v>49</v>
      </c>
      <c r="BD25" s="42">
        <f t="shared" si="181"/>
        <v>50</v>
      </c>
      <c r="BE25" s="42">
        <f t="shared" si="181"/>
        <v>0</v>
      </c>
      <c r="BF25" s="42">
        <f t="shared" si="181"/>
        <v>0</v>
      </c>
      <c r="BG25" s="42">
        <f t="shared" si="181"/>
        <v>0</v>
      </c>
      <c r="BH25" s="42">
        <f t="shared" si="181"/>
        <v>0</v>
      </c>
      <c r="BI25" s="42">
        <f t="shared" si="181"/>
        <v>0</v>
      </c>
      <c r="BJ25" s="42">
        <f t="shared" si="181"/>
        <v>0</v>
      </c>
      <c r="BK25" s="42">
        <f t="shared" si="181"/>
        <v>0</v>
      </c>
      <c r="BL25" s="42">
        <f t="shared" si="181"/>
        <v>0</v>
      </c>
      <c r="BM25" s="42">
        <f t="shared" si="181"/>
        <v>0</v>
      </c>
      <c r="BN25" s="42">
        <f t="shared" si="181"/>
        <v>0</v>
      </c>
      <c r="BO25" s="42">
        <f t="shared" si="181"/>
        <v>0</v>
      </c>
      <c r="BP25" s="42">
        <f t="shared" si="181"/>
        <v>0</v>
      </c>
      <c r="BQ25" s="42">
        <f t="shared" si="181"/>
        <v>0</v>
      </c>
      <c r="BR25" s="42">
        <f t="shared" si="181"/>
        <v>0</v>
      </c>
      <c r="BS25" s="42">
        <f t="shared" ref="BS25:BX25" si="182">IF(BS$7&lt;$C25,0,IF(BS$7&lt;$C25=$C25,1,IF(BS$7&gt;$D25,0,BR25+1)))</f>
        <v>0</v>
      </c>
      <c r="BT25" s="42">
        <f t="shared" si="182"/>
        <v>0</v>
      </c>
      <c r="BU25" s="42">
        <f t="shared" si="182"/>
        <v>0</v>
      </c>
      <c r="BV25" s="42">
        <f t="shared" si="182"/>
        <v>0</v>
      </c>
      <c r="BW25" s="42">
        <f t="shared" si="182"/>
        <v>0</v>
      </c>
      <c r="BX25" s="42">
        <f t="shared" si="182"/>
        <v>0</v>
      </c>
    </row>
    <row r="26" spans="1:16281" x14ac:dyDescent="0.3">
      <c r="A26" s="23" t="s">
        <v>726</v>
      </c>
      <c r="B26" s="27">
        <v>3</v>
      </c>
      <c r="C26" s="27">
        <v>9</v>
      </c>
      <c r="D26" s="1">
        <f t="shared" ref="D26" si="183">C26+B26-1</f>
        <v>11</v>
      </c>
      <c r="G26" s="42">
        <f t="shared" ref="G26" si="184">IF(G$7&lt;$C26,0,IF(G$7&lt;$C26=$C26,1,IF(G$7&gt;$D26,0,E26+1)))</f>
        <v>0</v>
      </c>
      <c r="H26" s="42">
        <f t="shared" ref="H26" si="185">IF(H$7&lt;$C26,0,IF(H$7&lt;$C26=$C26,1,IF(H$7&gt;$D26,0,G26+1)))</f>
        <v>0</v>
      </c>
      <c r="I26" s="42">
        <f t="shared" ref="I26" si="186">IF(I$7&lt;$C26,0,IF(I$7&lt;$C26=$C26,1,IF(I$7&gt;$D26,0,H26+1)))</f>
        <v>0</v>
      </c>
      <c r="J26" s="42">
        <f t="shared" ref="J26" si="187">IF(J$7&lt;$C26,0,IF(J$7&lt;$C26=$C26,1,IF(J$7&gt;$D26,0,I26+1)))</f>
        <v>0</v>
      </c>
      <c r="K26" s="42">
        <f t="shared" ref="K26" si="188">IF(K$7&lt;$C26,0,IF(K$7&lt;$C26=$C26,1,IF(K$7&gt;$D26,0,J26+1)))</f>
        <v>0</v>
      </c>
      <c r="L26" s="42">
        <f t="shared" ref="L26" si="189">IF(L$7&lt;$C26,0,IF(L$7&lt;$C26=$C26,1,IF(L$7&gt;$D26,0,K26+1)))</f>
        <v>0</v>
      </c>
      <c r="M26" s="42">
        <f t="shared" ref="M26" si="190">IF(M$7&lt;$C26,0,IF(M$7&lt;$C26=$C26,1,IF(M$7&gt;$D26,0,L26+1)))</f>
        <v>0</v>
      </c>
      <c r="N26" s="42">
        <f t="shared" ref="N26" si="191">IF(N$7&lt;$C26,0,IF(N$7&lt;$C26=$C26,1,IF(N$7&gt;$D26,0,M26+1)))</f>
        <v>0</v>
      </c>
      <c r="O26" s="42">
        <f t="shared" ref="O26" si="192">IF(O$7&lt;$C26,0,IF(O$7&lt;$C26=$C26,1,IF(O$7&gt;$D26,0,N26+1)))</f>
        <v>1</v>
      </c>
      <c r="P26" s="42">
        <f t="shared" ref="P26" si="193">IF(P$7&lt;$C26,0,IF(P$7&lt;$C26=$C26,1,IF(P$7&gt;$D26,0,O26+1)))</f>
        <v>2</v>
      </c>
      <c r="Q26" s="42">
        <f t="shared" ref="Q26" si="194">IF(Q$7&lt;$C26,0,IF(Q$7&lt;$C26=$C26,1,IF(Q$7&gt;$D26,0,P26+1)))</f>
        <v>3</v>
      </c>
      <c r="R26" s="48">
        <f t="shared" ref="R26" si="195">IF(R$7&lt;$C26,0,IF(R$7&lt;$C26=$C26,1,IF(R$7&gt;$D26,0,Q26+1)))</f>
        <v>0</v>
      </c>
      <c r="S26" s="42">
        <f t="shared" ref="S26" si="196">IF(S$7&lt;$C26,0,IF(S$7&lt;$C26=$C26,1,IF(S$7&gt;$D26,0,R26+1)))</f>
        <v>0</v>
      </c>
      <c r="T26" s="42">
        <f t="shared" ref="T26" si="197">IF(T$7&lt;$C26,0,IF(T$7&lt;$C26=$C26,1,IF(T$7&gt;$D26,0,S26+1)))</f>
        <v>0</v>
      </c>
      <c r="U26" s="42">
        <f t="shared" ref="U26" si="198">IF(U$7&lt;$C26,0,IF(U$7&lt;$C26=$C26,1,IF(U$7&gt;$D26,0,T26+1)))</f>
        <v>0</v>
      </c>
      <c r="V26" s="42">
        <f t="shared" ref="V26" si="199">IF(V$7&lt;$C26,0,IF(V$7&lt;$C26=$C26,1,IF(V$7&gt;$D26,0,U26+1)))</f>
        <v>0</v>
      </c>
      <c r="W26" s="42">
        <f t="shared" ref="W26" si="200">IF(W$7&lt;$C26,0,IF(W$7&lt;$C26=$C26,1,IF(W$7&gt;$D26,0,V26+1)))</f>
        <v>0</v>
      </c>
      <c r="X26" s="42">
        <f t="shared" ref="X26" si="201">IF(X$7&lt;$C26,0,IF(X$7&lt;$C26=$C26,1,IF(X$7&gt;$D26,0,W26+1)))</f>
        <v>0</v>
      </c>
      <c r="Y26" s="42">
        <f t="shared" ref="Y26" si="202">IF(Y$7&lt;$C26,0,IF(Y$7&lt;$C26=$C26,1,IF(Y$7&gt;$D26,0,X26+1)))</f>
        <v>0</v>
      </c>
      <c r="Z26" s="42">
        <f t="shared" ref="Z26" si="203">IF(Z$7&lt;$C26,0,IF(Z$7&lt;$C26=$C26,1,IF(Z$7&gt;$D26,0,Y26+1)))</f>
        <v>0</v>
      </c>
      <c r="AA26" s="42">
        <f t="shared" ref="AA26" si="204">IF(AA$7&lt;$C26,0,IF(AA$7&lt;$C26=$C26,1,IF(AA$7&gt;$D26,0,Z26+1)))</f>
        <v>0</v>
      </c>
      <c r="AB26" s="42">
        <f t="shared" ref="AB26" si="205">IF(AB$7&lt;$C26,0,IF(AB$7&lt;$C26=$C26,1,IF(AB$7&gt;$D26,0,AA26+1)))</f>
        <v>0</v>
      </c>
      <c r="AC26" s="42">
        <f t="shared" ref="AC26" si="206">IF(AC$7&lt;$C26,0,IF(AC$7&lt;$C26=$C26,1,IF(AC$7&gt;$D26,0,AB26+1)))</f>
        <v>0</v>
      </c>
      <c r="AD26" s="48">
        <f t="shared" ref="AD26" si="207">IF(AD$7&lt;$C26,0,IF(AD$7&lt;$C26=$C26,1,IF(AD$7&gt;$D26,0,AC26+1)))</f>
        <v>0</v>
      </c>
      <c r="AE26" s="42">
        <f t="shared" ref="AE26" si="208">IF(AE$7&lt;$C26,0,IF(AE$7&lt;$C26=$C26,1,IF(AE$7&gt;$D26,0,AD26+1)))</f>
        <v>0</v>
      </c>
      <c r="AF26" s="42">
        <f t="shared" ref="AF26" si="209">IF(AF$7&lt;$C26,0,IF(AF$7&lt;$C26=$C26,1,IF(AF$7&gt;$D26,0,AE26+1)))</f>
        <v>0</v>
      </c>
      <c r="AG26" s="42">
        <f t="shared" ref="AG26" si="210">IF(AG$7&lt;$C26,0,IF(AG$7&lt;$C26=$C26,1,IF(AG$7&gt;$D26,0,AF26+1)))</f>
        <v>0</v>
      </c>
      <c r="AH26" s="42">
        <f t="shared" ref="AH26" si="211">IF(AH$7&lt;$C26,0,IF(AH$7&lt;$C26=$C26,1,IF(AH$7&gt;$D26,0,AG26+1)))</f>
        <v>0</v>
      </c>
      <c r="AI26" s="42">
        <f t="shared" ref="AI26" si="212">IF(AI$7&lt;$C26,0,IF(AI$7&lt;$C26=$C26,1,IF(AI$7&gt;$D26,0,AH26+1)))</f>
        <v>0</v>
      </c>
      <c r="AJ26" s="42">
        <f t="shared" ref="AJ26" si="213">IF(AJ$7&lt;$C26,0,IF(AJ$7&lt;$C26=$C26,1,IF(AJ$7&gt;$D26,0,AI26+1)))</f>
        <v>0</v>
      </c>
      <c r="AK26" s="42">
        <f t="shared" ref="AK26" si="214">IF(AK$7&lt;$C26,0,IF(AK$7&lt;$C26=$C26,1,IF(AK$7&gt;$D26,0,AJ26+1)))</f>
        <v>0</v>
      </c>
      <c r="AL26" s="42">
        <f t="shared" ref="AL26" si="215">IF(AL$7&lt;$C26,0,IF(AL$7&lt;$C26=$C26,1,IF(AL$7&gt;$D26,0,AK26+1)))</f>
        <v>0</v>
      </c>
      <c r="AM26" s="42">
        <f t="shared" ref="AM26" si="216">IF(AM$7&lt;$C26,0,IF(AM$7&lt;$C26=$C26,1,IF(AM$7&gt;$D26,0,AL26+1)))</f>
        <v>0</v>
      </c>
      <c r="AN26" s="42">
        <f t="shared" ref="AN26" si="217">IF(AN$7&lt;$C26,0,IF(AN$7&lt;$C26=$C26,1,IF(AN$7&gt;$D26,0,AM26+1)))</f>
        <v>0</v>
      </c>
      <c r="AO26" s="42">
        <f t="shared" ref="AO26" si="218">IF(AO$7&lt;$C26,0,IF(AO$7&lt;$C26=$C26,1,IF(AO$7&gt;$D26,0,AN26+1)))</f>
        <v>0</v>
      </c>
      <c r="AP26" s="48">
        <f t="shared" ref="AP26" si="219">IF(AP$7&lt;$C26,0,IF(AP$7&lt;$C26=$C26,1,IF(AP$7&gt;$D26,0,AO26+1)))</f>
        <v>0</v>
      </c>
      <c r="AQ26" s="42">
        <f t="shared" ref="AQ26" si="220">IF(AQ$7&lt;$C26,0,IF(AQ$7&lt;$C26=$C26,1,IF(AQ$7&gt;$D26,0,AP26+1)))</f>
        <v>0</v>
      </c>
      <c r="AR26" s="42">
        <f t="shared" ref="AR26" si="221">IF(AR$7&lt;$C26,0,IF(AR$7&lt;$C26=$C26,1,IF(AR$7&gt;$D26,0,AQ26+1)))</f>
        <v>0</v>
      </c>
      <c r="AS26" s="42">
        <f t="shared" ref="AS26" si="222">IF(AS$7&lt;$C26,0,IF(AS$7&lt;$C26=$C26,1,IF(AS$7&gt;$D26,0,AR26+1)))</f>
        <v>0</v>
      </c>
      <c r="AT26" s="42">
        <f t="shared" ref="AT26" si="223">IF(AT$7&lt;$C26,0,IF(AT$7&lt;$C26=$C26,1,IF(AT$7&gt;$D26,0,AS26+1)))</f>
        <v>0</v>
      </c>
      <c r="AU26" s="42">
        <f t="shared" ref="AU26" si="224">IF(AU$7&lt;$C26,0,IF(AU$7&lt;$C26=$C26,1,IF(AU$7&gt;$D26,0,AT26+1)))</f>
        <v>0</v>
      </c>
      <c r="AV26" s="42">
        <f t="shared" ref="AV26" si="225">IF(AV$7&lt;$C26,0,IF(AV$7&lt;$C26=$C26,1,IF(AV$7&gt;$D26,0,AU26+1)))</f>
        <v>0</v>
      </c>
      <c r="AW26" s="42">
        <f t="shared" ref="AW26" si="226">IF(AW$7&lt;$C26,0,IF(AW$7&lt;$C26=$C26,1,IF(AW$7&gt;$D26,0,AV26+1)))</f>
        <v>0</v>
      </c>
      <c r="AX26" s="42">
        <f t="shared" ref="AX26" si="227">IF(AX$7&lt;$C26,0,IF(AX$7&lt;$C26=$C26,1,IF(AX$7&gt;$D26,0,AW26+1)))</f>
        <v>0</v>
      </c>
      <c r="AY26" s="42">
        <f t="shared" ref="AY26" si="228">IF(AY$7&lt;$C26,0,IF(AY$7&lt;$C26=$C26,1,IF(AY$7&gt;$D26,0,AX26+1)))</f>
        <v>0</v>
      </c>
      <c r="AZ26" s="42">
        <f t="shared" ref="AZ26" si="229">IF(AZ$7&lt;$C26,0,IF(AZ$7&lt;$C26=$C26,1,IF(AZ$7&gt;$D26,0,AY26+1)))</f>
        <v>0</v>
      </c>
      <c r="BA26" s="42">
        <f t="shared" ref="BA26" si="230">IF(BA$7&lt;$C26,0,IF(BA$7&lt;$C26=$C26,1,IF(BA$7&gt;$D26,0,AZ26+1)))</f>
        <v>0</v>
      </c>
      <c r="BB26" s="48">
        <f t="shared" ref="BB26" si="231">IF(BB$7&lt;$C26,0,IF(BB$7&lt;$C26=$C26,1,IF(BB$7&gt;$D26,0,BA26+1)))</f>
        <v>0</v>
      </c>
      <c r="BC26" s="42">
        <f t="shared" ref="BC26" si="232">IF(BC$7&lt;$C26,0,IF(BC$7&lt;$C26=$C26,1,IF(BC$7&gt;$D26,0,BB26+1)))</f>
        <v>0</v>
      </c>
      <c r="BD26" s="42">
        <f t="shared" ref="BD26" si="233">IF(BD$7&lt;$C26,0,IF(BD$7&lt;$C26=$C26,1,IF(BD$7&gt;$D26,0,BC26+1)))</f>
        <v>0</v>
      </c>
      <c r="BE26" s="42">
        <f t="shared" ref="BE26" si="234">IF(BE$7&lt;$C26,0,IF(BE$7&lt;$C26=$C26,1,IF(BE$7&gt;$D26,0,BD26+1)))</f>
        <v>0</v>
      </c>
      <c r="BF26" s="42">
        <f t="shared" ref="BF26" si="235">IF(BF$7&lt;$C26,0,IF(BF$7&lt;$C26=$C26,1,IF(BF$7&gt;$D26,0,BE26+1)))</f>
        <v>0</v>
      </c>
      <c r="BG26" s="42">
        <f t="shared" ref="BG26" si="236">IF(BG$7&lt;$C26,0,IF(BG$7&lt;$C26=$C26,1,IF(BG$7&gt;$D26,0,BF26+1)))</f>
        <v>0</v>
      </c>
      <c r="BH26" s="42">
        <f t="shared" ref="BH26" si="237">IF(BH$7&lt;$C26,0,IF(BH$7&lt;$C26=$C26,1,IF(BH$7&gt;$D26,0,BG26+1)))</f>
        <v>0</v>
      </c>
      <c r="BI26" s="42">
        <f t="shared" ref="BI26" si="238">IF(BI$7&lt;$C26,0,IF(BI$7&lt;$C26=$C26,1,IF(BI$7&gt;$D26,0,BH26+1)))</f>
        <v>0</v>
      </c>
      <c r="BJ26" s="42">
        <f t="shared" ref="BJ26" si="239">IF(BJ$7&lt;$C26,0,IF(BJ$7&lt;$C26=$C26,1,IF(BJ$7&gt;$D26,0,BI26+1)))</f>
        <v>0</v>
      </c>
      <c r="BK26" s="42">
        <f t="shared" ref="BK26" si="240">IF(BK$7&lt;$C26,0,IF(BK$7&lt;$C26=$C26,1,IF(BK$7&gt;$D26,0,BJ26+1)))</f>
        <v>0</v>
      </c>
      <c r="BL26" s="42">
        <f t="shared" ref="BL26" si="241">IF(BL$7&lt;$C26,0,IF(BL$7&lt;$C26=$C26,1,IF(BL$7&gt;$D26,0,BK26+1)))</f>
        <v>0</v>
      </c>
      <c r="BM26" s="42">
        <f t="shared" ref="BM26" si="242">IF(BM$7&lt;$C26,0,IF(BM$7&lt;$C26=$C26,1,IF(BM$7&gt;$D26,0,BL26+1)))</f>
        <v>0</v>
      </c>
      <c r="BN26" s="42">
        <f t="shared" ref="BN26" si="243">IF(BN$7&lt;$C26,0,IF(BN$7&lt;$C26=$C26,1,IF(BN$7&gt;$D26,0,BM26+1)))</f>
        <v>0</v>
      </c>
      <c r="BO26" s="42">
        <f t="shared" ref="BO26" si="244">IF(BO$7&lt;$C26,0,IF(BO$7&lt;$C26=$C26,1,IF(BO$7&gt;$D26,0,BN26+1)))</f>
        <v>0</v>
      </c>
      <c r="BP26" s="42">
        <f t="shared" ref="BP26" si="245">IF(BP$7&lt;$C26,0,IF(BP$7&lt;$C26=$C26,1,IF(BP$7&gt;$D26,0,BO26+1)))</f>
        <v>0</v>
      </c>
      <c r="BQ26" s="42">
        <f t="shared" ref="BQ26" si="246">IF(BQ$7&lt;$C26,0,IF(BQ$7&lt;$C26=$C26,1,IF(BQ$7&gt;$D26,0,BP26+1)))</f>
        <v>0</v>
      </c>
      <c r="BR26" s="42">
        <f t="shared" ref="BR26" si="247">IF(BR$7&lt;$C26,0,IF(BR$7&lt;$C26=$C26,1,IF(BR$7&gt;$D26,0,BQ26+1)))</f>
        <v>0</v>
      </c>
      <c r="BS26" s="42">
        <f t="shared" ref="BS26" si="248">IF(BS$7&lt;$C26,0,IF(BS$7&lt;$C26=$C26,1,IF(BS$7&gt;$D26,0,BR26+1)))</f>
        <v>0</v>
      </c>
      <c r="BT26" s="42">
        <f t="shared" ref="BT26" si="249">IF(BT$7&lt;$C26,0,IF(BT$7&lt;$C26=$C26,1,IF(BT$7&gt;$D26,0,BS26+1)))</f>
        <v>0</v>
      </c>
      <c r="BU26" s="42">
        <f t="shared" ref="BU26" si="250">IF(BU$7&lt;$C26,0,IF(BU$7&lt;$C26=$C26,1,IF(BU$7&gt;$D26,0,BT26+1)))</f>
        <v>0</v>
      </c>
      <c r="BV26" s="42">
        <f t="shared" ref="BV26" si="251">IF(BV$7&lt;$C26,0,IF(BV$7&lt;$C26=$C26,1,IF(BV$7&gt;$D26,0,BU26+1)))</f>
        <v>0</v>
      </c>
      <c r="BW26" s="42">
        <f t="shared" ref="BW26" si="252">IF(BW$7&lt;$C26,0,IF(BW$7&lt;$C26=$C26,1,IF(BW$7&gt;$D26,0,BV26+1)))</f>
        <v>0</v>
      </c>
      <c r="BX26" s="42">
        <f t="shared" ref="BX26" si="253">IF(BX$7&lt;$C26,0,IF(BX$7&lt;$C26=$C26,1,IF(BX$7&gt;$D26,0,BW26+1)))</f>
        <v>0</v>
      </c>
    </row>
    <row r="27" spans="1:16281" x14ac:dyDescent="0.3">
      <c r="A27" s="23"/>
      <c r="B27" s="27"/>
      <c r="C27" s="27"/>
      <c r="R27" s="18"/>
      <c r="V27" s="28"/>
      <c r="W27" s="28"/>
      <c r="AD27" s="1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18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18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</row>
    <row r="28" spans="1:16281" x14ac:dyDescent="0.3">
      <c r="A28" s="19" t="s">
        <v>14</v>
      </c>
      <c r="B28" s="27"/>
      <c r="C28" s="27"/>
      <c r="R28" s="18"/>
      <c r="V28" s="28"/>
      <c r="W28" s="28"/>
      <c r="AD28" s="18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18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18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</row>
    <row r="29" spans="1:16281" x14ac:dyDescent="0.3">
      <c r="A29" s="23" t="s">
        <v>88</v>
      </c>
      <c r="B29" s="298">
        <v>30</v>
      </c>
      <c r="C29" s="31">
        <v>14</v>
      </c>
      <c r="D29" s="1">
        <f>C29+B29-1</f>
        <v>43</v>
      </c>
      <c r="G29" s="42">
        <f>IF(G$7&lt;$C29,0,IF(G$7&lt;$C29=$C29,1,IF(G$7&gt;$D29,0,E29+1)))</f>
        <v>0</v>
      </c>
      <c r="H29" s="42">
        <f t="shared" ref="H29:BR29" si="254">IF(H$7&lt;$C29,0,IF(H$7&lt;$C29=$C29,1,IF(H$7&gt;$D29,0,G29+1)))</f>
        <v>0</v>
      </c>
      <c r="I29" s="42">
        <f t="shared" si="254"/>
        <v>0</v>
      </c>
      <c r="J29" s="42">
        <f t="shared" si="254"/>
        <v>0</v>
      </c>
      <c r="K29" s="42">
        <f t="shared" si="254"/>
        <v>0</v>
      </c>
      <c r="L29" s="42">
        <f t="shared" si="254"/>
        <v>0</v>
      </c>
      <c r="M29" s="42">
        <f t="shared" si="254"/>
        <v>0</v>
      </c>
      <c r="N29" s="42">
        <f t="shared" si="254"/>
        <v>0</v>
      </c>
      <c r="O29" s="42">
        <f t="shared" si="254"/>
        <v>0</v>
      </c>
      <c r="P29" s="42">
        <f t="shared" si="254"/>
        <v>0</v>
      </c>
      <c r="Q29" s="42">
        <f t="shared" si="254"/>
        <v>0</v>
      </c>
      <c r="R29" s="42">
        <f t="shared" si="254"/>
        <v>0</v>
      </c>
      <c r="S29" s="42">
        <f t="shared" si="254"/>
        <v>0</v>
      </c>
      <c r="T29" s="42">
        <f t="shared" si="254"/>
        <v>1</v>
      </c>
      <c r="U29" s="42">
        <f t="shared" si="254"/>
        <v>2</v>
      </c>
      <c r="V29" s="42">
        <f t="shared" si="254"/>
        <v>3</v>
      </c>
      <c r="W29" s="42">
        <f t="shared" si="254"/>
        <v>4</v>
      </c>
      <c r="X29" s="42">
        <f t="shared" si="254"/>
        <v>5</v>
      </c>
      <c r="Y29" s="42">
        <f t="shared" si="254"/>
        <v>6</v>
      </c>
      <c r="Z29" s="42">
        <f t="shared" si="254"/>
        <v>7</v>
      </c>
      <c r="AA29" s="42">
        <f t="shared" si="254"/>
        <v>8</v>
      </c>
      <c r="AB29" s="42">
        <f t="shared" si="254"/>
        <v>9</v>
      </c>
      <c r="AC29" s="42">
        <f t="shared" si="254"/>
        <v>10</v>
      </c>
      <c r="AD29" s="42">
        <f t="shared" si="254"/>
        <v>11</v>
      </c>
      <c r="AE29" s="42">
        <f t="shared" si="254"/>
        <v>12</v>
      </c>
      <c r="AF29" s="42">
        <f t="shared" si="254"/>
        <v>13</v>
      </c>
      <c r="AG29" s="42">
        <f t="shared" si="254"/>
        <v>14</v>
      </c>
      <c r="AH29" s="42">
        <f t="shared" si="254"/>
        <v>15</v>
      </c>
      <c r="AI29" s="42">
        <f t="shared" si="254"/>
        <v>16</v>
      </c>
      <c r="AJ29" s="42">
        <f t="shared" si="254"/>
        <v>17</v>
      </c>
      <c r="AK29" s="42">
        <f t="shared" si="254"/>
        <v>18</v>
      </c>
      <c r="AL29" s="42">
        <f t="shared" si="254"/>
        <v>19</v>
      </c>
      <c r="AM29" s="42">
        <f t="shared" si="254"/>
        <v>20</v>
      </c>
      <c r="AN29" s="42">
        <f t="shared" si="254"/>
        <v>21</v>
      </c>
      <c r="AO29" s="42">
        <f t="shared" si="254"/>
        <v>22</v>
      </c>
      <c r="AP29" s="42">
        <f t="shared" si="254"/>
        <v>23</v>
      </c>
      <c r="AQ29" s="42">
        <f t="shared" si="254"/>
        <v>24</v>
      </c>
      <c r="AR29" s="42">
        <f t="shared" si="254"/>
        <v>25</v>
      </c>
      <c r="AS29" s="42">
        <f t="shared" si="254"/>
        <v>26</v>
      </c>
      <c r="AT29" s="42">
        <f t="shared" si="254"/>
        <v>27</v>
      </c>
      <c r="AU29" s="42">
        <f t="shared" si="254"/>
        <v>28</v>
      </c>
      <c r="AV29" s="42">
        <f t="shared" si="254"/>
        <v>29</v>
      </c>
      <c r="AW29" s="42">
        <f t="shared" si="254"/>
        <v>30</v>
      </c>
      <c r="AX29" s="42">
        <f t="shared" si="254"/>
        <v>0</v>
      </c>
      <c r="AY29" s="42">
        <f t="shared" si="254"/>
        <v>0</v>
      </c>
      <c r="AZ29" s="42">
        <f t="shared" si="254"/>
        <v>0</v>
      </c>
      <c r="BA29" s="42">
        <f t="shared" si="254"/>
        <v>0</v>
      </c>
      <c r="BB29" s="42">
        <f t="shared" si="254"/>
        <v>0</v>
      </c>
      <c r="BC29" s="42">
        <f t="shared" si="254"/>
        <v>0</v>
      </c>
      <c r="BD29" s="42">
        <f t="shared" si="254"/>
        <v>0</v>
      </c>
      <c r="BE29" s="42">
        <f t="shared" si="254"/>
        <v>0</v>
      </c>
      <c r="BF29" s="42">
        <f t="shared" si="254"/>
        <v>0</v>
      </c>
      <c r="BG29" s="42">
        <f t="shared" si="254"/>
        <v>0</v>
      </c>
      <c r="BH29" s="42">
        <f t="shared" si="254"/>
        <v>0</v>
      </c>
      <c r="BI29" s="42">
        <f t="shared" si="254"/>
        <v>0</v>
      </c>
      <c r="BJ29" s="42">
        <f t="shared" si="254"/>
        <v>0</v>
      </c>
      <c r="BK29" s="42">
        <f t="shared" si="254"/>
        <v>0</v>
      </c>
      <c r="BL29" s="42">
        <f t="shared" si="254"/>
        <v>0</v>
      </c>
      <c r="BM29" s="42">
        <f t="shared" si="254"/>
        <v>0</v>
      </c>
      <c r="BN29" s="42">
        <f t="shared" si="254"/>
        <v>0</v>
      </c>
      <c r="BO29" s="42">
        <f t="shared" si="254"/>
        <v>0</v>
      </c>
      <c r="BP29" s="42">
        <f t="shared" si="254"/>
        <v>0</v>
      </c>
      <c r="BQ29" s="42">
        <f t="shared" si="254"/>
        <v>0</v>
      </c>
      <c r="BR29" s="42">
        <f t="shared" si="254"/>
        <v>0</v>
      </c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42"/>
      <c r="GV29" s="42"/>
      <c r="GW29" s="42"/>
      <c r="GX29" s="42"/>
      <c r="GY29" s="42"/>
      <c r="GZ29" s="42"/>
      <c r="HA29" s="42"/>
      <c r="HB29" s="42"/>
      <c r="HC29" s="42"/>
      <c r="HD29" s="42"/>
      <c r="HE29" s="42"/>
      <c r="HF29" s="42"/>
      <c r="HG29" s="42"/>
      <c r="HH29" s="42"/>
      <c r="HI29" s="42"/>
      <c r="HJ29" s="42"/>
      <c r="HK29" s="42"/>
      <c r="HL29" s="42"/>
      <c r="HM29" s="42"/>
      <c r="HN29" s="42"/>
      <c r="HO29" s="42"/>
      <c r="HP29" s="42"/>
      <c r="HQ29" s="42"/>
      <c r="HR29" s="42"/>
      <c r="HS29" s="42"/>
      <c r="HT29" s="42"/>
      <c r="HU29" s="42"/>
      <c r="HV29" s="42"/>
      <c r="HW29" s="42"/>
      <c r="HX29" s="42"/>
      <c r="HY29" s="42"/>
      <c r="HZ29" s="42"/>
      <c r="IA29" s="42"/>
      <c r="IB29" s="42"/>
      <c r="IC29" s="42"/>
      <c r="ID29" s="42"/>
      <c r="IE29" s="42"/>
      <c r="IF29" s="42"/>
      <c r="IG29" s="42"/>
      <c r="IH29" s="42"/>
      <c r="II29" s="42"/>
      <c r="IJ29" s="42"/>
      <c r="IK29" s="42"/>
      <c r="IL29" s="42"/>
      <c r="IM29" s="42"/>
      <c r="IN29" s="42"/>
      <c r="IO29" s="42"/>
      <c r="IP29" s="42"/>
      <c r="IQ29" s="42"/>
      <c r="IR29" s="42"/>
      <c r="IS29" s="42"/>
      <c r="IT29" s="42"/>
      <c r="IU29" s="42"/>
      <c r="IV29" s="42"/>
      <c r="IW29" s="42"/>
      <c r="IX29" s="42"/>
      <c r="IY29" s="42"/>
      <c r="IZ29" s="42"/>
      <c r="JA29" s="42"/>
      <c r="JB29" s="42"/>
      <c r="JC29" s="42"/>
      <c r="JD29" s="42"/>
      <c r="JE29" s="42"/>
      <c r="JF29" s="42"/>
      <c r="JG29" s="42"/>
      <c r="JH29" s="42"/>
      <c r="JI29" s="42"/>
      <c r="JJ29" s="42"/>
      <c r="JK29" s="42"/>
      <c r="JL29" s="42"/>
      <c r="JM29" s="42"/>
      <c r="JN29" s="42"/>
      <c r="JO29" s="42"/>
      <c r="JP29" s="42"/>
      <c r="JQ29" s="42"/>
      <c r="JR29" s="42"/>
      <c r="JS29" s="42"/>
      <c r="JT29" s="42"/>
      <c r="JU29" s="42"/>
      <c r="JV29" s="42"/>
      <c r="JW29" s="42"/>
      <c r="JX29" s="42"/>
      <c r="JY29" s="42"/>
      <c r="JZ29" s="42"/>
      <c r="KA29" s="42"/>
      <c r="KB29" s="42"/>
      <c r="KC29" s="42"/>
      <c r="KD29" s="42"/>
      <c r="KE29" s="42"/>
      <c r="KF29" s="42"/>
      <c r="KG29" s="42"/>
      <c r="KH29" s="42"/>
      <c r="KI29" s="42"/>
      <c r="KJ29" s="42"/>
      <c r="KK29" s="42"/>
      <c r="KL29" s="42"/>
      <c r="KM29" s="42"/>
      <c r="KN29" s="42"/>
      <c r="KO29" s="42"/>
      <c r="KP29" s="42"/>
      <c r="KQ29" s="42"/>
      <c r="KR29" s="42"/>
      <c r="KS29" s="42"/>
      <c r="KT29" s="42"/>
      <c r="KU29" s="42"/>
      <c r="KV29" s="42"/>
      <c r="KW29" s="42"/>
      <c r="KX29" s="42"/>
      <c r="KY29" s="42"/>
      <c r="KZ29" s="42"/>
      <c r="LA29" s="42"/>
      <c r="LB29" s="42"/>
      <c r="LC29" s="42"/>
      <c r="LD29" s="42"/>
      <c r="LE29" s="42"/>
      <c r="LF29" s="42"/>
      <c r="LG29" s="42"/>
      <c r="LH29" s="42"/>
      <c r="LI29" s="42"/>
      <c r="LJ29" s="42"/>
      <c r="LK29" s="42"/>
      <c r="LL29" s="42"/>
      <c r="LM29" s="42"/>
      <c r="LN29" s="42"/>
      <c r="LO29" s="42"/>
      <c r="LP29" s="42"/>
      <c r="LQ29" s="42"/>
      <c r="LR29" s="42"/>
      <c r="LS29" s="42"/>
      <c r="LT29" s="42"/>
      <c r="LU29" s="42"/>
      <c r="LV29" s="42"/>
      <c r="LW29" s="42"/>
      <c r="LX29" s="42"/>
      <c r="LY29" s="42"/>
      <c r="LZ29" s="42"/>
      <c r="MA29" s="42"/>
      <c r="MB29" s="42"/>
      <c r="MC29" s="42"/>
      <c r="MD29" s="42"/>
      <c r="ME29" s="42"/>
      <c r="MF29" s="42"/>
      <c r="MG29" s="42"/>
      <c r="MH29" s="42"/>
      <c r="MI29" s="42"/>
      <c r="MJ29" s="42"/>
      <c r="MK29" s="42"/>
      <c r="ML29" s="42"/>
      <c r="MM29" s="42"/>
      <c r="MN29" s="42"/>
      <c r="MO29" s="42"/>
      <c r="MP29" s="42"/>
      <c r="MQ29" s="42"/>
      <c r="MR29" s="42"/>
      <c r="MS29" s="42"/>
      <c r="MT29" s="42"/>
      <c r="MU29" s="42"/>
      <c r="MV29" s="42"/>
      <c r="MW29" s="42"/>
      <c r="MX29" s="42"/>
      <c r="MY29" s="42"/>
      <c r="MZ29" s="42"/>
      <c r="NA29" s="42"/>
      <c r="NB29" s="42"/>
      <c r="NC29" s="42"/>
      <c r="ND29" s="42"/>
      <c r="NE29" s="42"/>
      <c r="NF29" s="42"/>
      <c r="NG29" s="42"/>
      <c r="NH29" s="42"/>
      <c r="NI29" s="42"/>
      <c r="NJ29" s="42"/>
      <c r="NK29" s="42"/>
      <c r="NL29" s="42"/>
      <c r="NM29" s="42"/>
      <c r="NN29" s="42"/>
      <c r="NO29" s="42"/>
      <c r="NP29" s="42"/>
      <c r="NQ29" s="42"/>
      <c r="NR29" s="42"/>
      <c r="NS29" s="42"/>
      <c r="NT29" s="42"/>
      <c r="NU29" s="42"/>
      <c r="NV29" s="42"/>
      <c r="NW29" s="42"/>
      <c r="NX29" s="42"/>
      <c r="NY29" s="42"/>
      <c r="NZ29" s="42"/>
      <c r="OA29" s="42"/>
      <c r="OB29" s="42"/>
      <c r="OC29" s="42"/>
      <c r="OD29" s="42"/>
      <c r="OE29" s="42"/>
      <c r="OF29" s="42"/>
      <c r="OG29" s="42"/>
      <c r="OH29" s="42"/>
      <c r="OI29" s="42"/>
      <c r="OJ29" s="42"/>
      <c r="OK29" s="42"/>
      <c r="OL29" s="42"/>
      <c r="OM29" s="42"/>
      <c r="ON29" s="42"/>
      <c r="OO29" s="42"/>
      <c r="OP29" s="42"/>
      <c r="OQ29" s="42"/>
      <c r="OR29" s="42"/>
      <c r="OS29" s="42"/>
      <c r="OT29" s="42"/>
      <c r="OU29" s="42"/>
      <c r="OV29" s="42"/>
      <c r="OW29" s="42"/>
      <c r="OX29" s="42"/>
      <c r="OY29" s="42"/>
      <c r="OZ29" s="42"/>
      <c r="PA29" s="42"/>
      <c r="PB29" s="42"/>
      <c r="PC29" s="42"/>
      <c r="PD29" s="42"/>
      <c r="PE29" s="42"/>
      <c r="PF29" s="42"/>
      <c r="PG29" s="42"/>
      <c r="PH29" s="42"/>
      <c r="PI29" s="42"/>
      <c r="PJ29" s="42"/>
      <c r="PK29" s="42"/>
      <c r="PL29" s="42"/>
      <c r="PM29" s="42"/>
      <c r="PN29" s="42"/>
      <c r="PO29" s="42"/>
      <c r="PP29" s="42"/>
      <c r="PQ29" s="42"/>
      <c r="PR29" s="42"/>
      <c r="PS29" s="42"/>
      <c r="PT29" s="42"/>
      <c r="PU29" s="42"/>
      <c r="PV29" s="42"/>
      <c r="PW29" s="42"/>
      <c r="PX29" s="42"/>
      <c r="PY29" s="42"/>
      <c r="PZ29" s="42"/>
      <c r="QA29" s="42"/>
      <c r="QB29" s="42"/>
      <c r="QC29" s="42"/>
      <c r="QD29" s="42"/>
      <c r="QE29" s="42"/>
      <c r="QF29" s="42"/>
      <c r="QG29" s="42"/>
      <c r="QH29" s="42"/>
      <c r="QI29" s="42"/>
      <c r="QJ29" s="42"/>
      <c r="QK29" s="42"/>
      <c r="QL29" s="42"/>
      <c r="QM29" s="42"/>
      <c r="QN29" s="42"/>
      <c r="QO29" s="42"/>
      <c r="QP29" s="42"/>
      <c r="QQ29" s="42"/>
      <c r="QR29" s="42"/>
      <c r="QS29" s="42"/>
      <c r="QT29" s="42"/>
      <c r="QU29" s="42"/>
      <c r="QV29" s="42"/>
      <c r="QW29" s="42"/>
      <c r="QX29" s="42"/>
      <c r="QY29" s="42"/>
      <c r="QZ29" s="42"/>
      <c r="RA29" s="42"/>
      <c r="RB29" s="42"/>
      <c r="RC29" s="42"/>
      <c r="RD29" s="42"/>
      <c r="RE29" s="42"/>
      <c r="RF29" s="42"/>
      <c r="RG29" s="42"/>
      <c r="RH29" s="42"/>
      <c r="RI29" s="42"/>
      <c r="RJ29" s="42"/>
      <c r="RK29" s="42"/>
      <c r="RL29" s="42"/>
      <c r="RM29" s="42"/>
      <c r="RN29" s="42"/>
      <c r="RO29" s="42"/>
      <c r="RP29" s="42"/>
      <c r="RQ29" s="42"/>
      <c r="RR29" s="42"/>
      <c r="RS29" s="42"/>
      <c r="RT29" s="42"/>
      <c r="RU29" s="42"/>
      <c r="RV29" s="42"/>
      <c r="RW29" s="42"/>
      <c r="RX29" s="42"/>
      <c r="RY29" s="42"/>
      <c r="RZ29" s="42"/>
      <c r="SA29" s="42"/>
      <c r="SB29" s="42"/>
      <c r="SC29" s="42"/>
      <c r="SD29" s="42"/>
      <c r="SE29" s="42"/>
      <c r="SF29" s="42"/>
      <c r="SG29" s="42"/>
      <c r="SH29" s="42"/>
      <c r="SI29" s="42"/>
      <c r="SJ29" s="42"/>
      <c r="SK29" s="42"/>
      <c r="SL29" s="42"/>
      <c r="SM29" s="42"/>
      <c r="SN29" s="42"/>
      <c r="SO29" s="42"/>
      <c r="SP29" s="42"/>
      <c r="SQ29" s="42"/>
      <c r="SR29" s="42"/>
      <c r="SS29" s="42"/>
      <c r="ST29" s="42"/>
      <c r="SU29" s="42"/>
      <c r="SV29" s="42"/>
      <c r="SW29" s="42"/>
      <c r="SX29" s="42"/>
      <c r="SY29" s="42"/>
      <c r="SZ29" s="42"/>
      <c r="TA29" s="42"/>
      <c r="TB29" s="42"/>
      <c r="TC29" s="42"/>
      <c r="TD29" s="42"/>
      <c r="TE29" s="42"/>
      <c r="TF29" s="42"/>
      <c r="TG29" s="42"/>
      <c r="TH29" s="42"/>
      <c r="TI29" s="42"/>
      <c r="TJ29" s="42"/>
      <c r="TK29" s="42"/>
      <c r="TL29" s="42"/>
      <c r="TM29" s="42"/>
      <c r="TN29" s="42"/>
      <c r="TO29" s="42"/>
      <c r="TP29" s="42"/>
      <c r="TQ29" s="42"/>
      <c r="TR29" s="42"/>
      <c r="TS29" s="42"/>
      <c r="TT29" s="42"/>
      <c r="TU29" s="42"/>
      <c r="TV29" s="42"/>
      <c r="TW29" s="42"/>
      <c r="TX29" s="42"/>
      <c r="TY29" s="42"/>
      <c r="TZ29" s="42"/>
      <c r="UA29" s="42"/>
      <c r="UB29" s="42"/>
      <c r="UC29" s="42"/>
      <c r="UD29" s="42"/>
      <c r="UE29" s="42"/>
      <c r="UF29" s="42"/>
      <c r="UG29" s="42"/>
      <c r="UH29" s="42"/>
      <c r="UI29" s="42"/>
      <c r="UJ29" s="42"/>
      <c r="UK29" s="42"/>
      <c r="UL29" s="42"/>
      <c r="UM29" s="42"/>
      <c r="UN29" s="42"/>
      <c r="UO29" s="42"/>
      <c r="UP29" s="42"/>
      <c r="UQ29" s="42"/>
      <c r="UR29" s="42"/>
      <c r="US29" s="42"/>
      <c r="UT29" s="42"/>
      <c r="UU29" s="42"/>
      <c r="UV29" s="42"/>
      <c r="UW29" s="42"/>
      <c r="UX29" s="42"/>
      <c r="UY29" s="42"/>
      <c r="UZ29" s="42"/>
      <c r="VA29" s="42"/>
      <c r="VB29" s="42"/>
      <c r="VC29" s="42"/>
      <c r="VD29" s="42"/>
      <c r="VE29" s="42"/>
      <c r="VF29" s="42"/>
      <c r="VG29" s="42"/>
      <c r="VH29" s="42"/>
      <c r="VI29" s="42"/>
      <c r="VJ29" s="42"/>
      <c r="VK29" s="42"/>
      <c r="VL29" s="42"/>
      <c r="VM29" s="42"/>
      <c r="VN29" s="42"/>
      <c r="VO29" s="42"/>
      <c r="VP29" s="42"/>
      <c r="VQ29" s="42"/>
      <c r="VR29" s="42"/>
      <c r="VS29" s="42"/>
      <c r="VT29" s="42"/>
      <c r="VU29" s="42"/>
      <c r="VV29" s="42"/>
      <c r="VW29" s="42"/>
      <c r="VX29" s="42"/>
      <c r="VY29" s="42"/>
      <c r="VZ29" s="42"/>
      <c r="WA29" s="42"/>
      <c r="WB29" s="42"/>
      <c r="WC29" s="42"/>
      <c r="WD29" s="42"/>
      <c r="WE29" s="42"/>
      <c r="WF29" s="42"/>
      <c r="WG29" s="42"/>
      <c r="WH29" s="42"/>
      <c r="WI29" s="42"/>
      <c r="WJ29" s="42"/>
      <c r="WK29" s="42"/>
      <c r="WL29" s="42"/>
      <c r="WM29" s="42"/>
      <c r="WN29" s="42"/>
      <c r="WO29" s="42"/>
      <c r="WP29" s="42"/>
      <c r="WQ29" s="42"/>
      <c r="WR29" s="42"/>
      <c r="WS29" s="42"/>
      <c r="WT29" s="42"/>
      <c r="WU29" s="42"/>
      <c r="WV29" s="42"/>
      <c r="WW29" s="42"/>
      <c r="WX29" s="42"/>
      <c r="WY29" s="42"/>
      <c r="WZ29" s="42"/>
      <c r="XA29" s="42"/>
      <c r="XB29" s="42"/>
      <c r="XC29" s="42"/>
      <c r="XD29" s="42"/>
      <c r="XE29" s="42"/>
      <c r="XF29" s="42"/>
      <c r="XG29" s="42"/>
      <c r="XH29" s="42"/>
      <c r="XI29" s="42"/>
      <c r="XJ29" s="42"/>
      <c r="XK29" s="42"/>
      <c r="XL29" s="42"/>
      <c r="XM29" s="42"/>
      <c r="XN29" s="42"/>
      <c r="XO29" s="42"/>
      <c r="XP29" s="42"/>
      <c r="XQ29" s="42"/>
      <c r="XR29" s="42"/>
      <c r="XS29" s="42"/>
      <c r="XT29" s="42"/>
      <c r="XU29" s="42"/>
      <c r="XV29" s="42"/>
      <c r="XW29" s="42"/>
      <c r="XX29" s="42"/>
      <c r="XY29" s="42"/>
      <c r="XZ29" s="42"/>
      <c r="YA29" s="42"/>
      <c r="YB29" s="42"/>
      <c r="YC29" s="42"/>
      <c r="YD29" s="42"/>
      <c r="YE29" s="42"/>
      <c r="YF29" s="42"/>
      <c r="YG29" s="42"/>
      <c r="YH29" s="42"/>
      <c r="YI29" s="42"/>
      <c r="YJ29" s="42"/>
      <c r="YK29" s="42"/>
      <c r="YL29" s="42"/>
      <c r="YM29" s="42"/>
      <c r="YN29" s="42"/>
      <c r="YO29" s="42"/>
      <c r="YP29" s="42"/>
      <c r="YQ29" s="42"/>
      <c r="YR29" s="42"/>
      <c r="YS29" s="42"/>
      <c r="YT29" s="42"/>
      <c r="YU29" s="42"/>
      <c r="YV29" s="42"/>
      <c r="YW29" s="42"/>
      <c r="YX29" s="42"/>
      <c r="YY29" s="42"/>
      <c r="YZ29" s="42"/>
      <c r="ZA29" s="42"/>
      <c r="ZB29" s="42"/>
      <c r="ZC29" s="42"/>
      <c r="ZD29" s="42"/>
      <c r="ZE29" s="42"/>
      <c r="ZF29" s="42"/>
      <c r="ZG29" s="42"/>
      <c r="ZH29" s="42"/>
      <c r="ZI29" s="42"/>
      <c r="ZJ29" s="42"/>
      <c r="ZK29" s="42"/>
      <c r="ZL29" s="42"/>
      <c r="ZM29" s="42"/>
      <c r="ZN29" s="42"/>
      <c r="ZO29" s="42"/>
      <c r="ZP29" s="42"/>
      <c r="ZQ29" s="42"/>
      <c r="ZR29" s="42"/>
      <c r="ZS29" s="42"/>
      <c r="ZT29" s="42"/>
      <c r="ZU29" s="42"/>
      <c r="ZV29" s="42"/>
      <c r="ZW29" s="42"/>
      <c r="ZX29" s="42"/>
      <c r="ZY29" s="42"/>
      <c r="ZZ29" s="42"/>
      <c r="AAA29" s="42"/>
      <c r="AAB29" s="42"/>
      <c r="AAC29" s="42"/>
      <c r="AAD29" s="42"/>
      <c r="AAE29" s="42"/>
      <c r="AAF29" s="42"/>
      <c r="AAG29" s="42"/>
      <c r="AAH29" s="42"/>
      <c r="AAI29" s="42"/>
      <c r="AAJ29" s="42"/>
      <c r="AAK29" s="42"/>
      <c r="AAL29" s="42"/>
      <c r="AAM29" s="42"/>
      <c r="AAN29" s="42"/>
      <c r="AAO29" s="42"/>
      <c r="AAP29" s="42"/>
      <c r="AAQ29" s="42"/>
      <c r="AAR29" s="42"/>
      <c r="AAS29" s="42"/>
      <c r="AAT29" s="42"/>
      <c r="AAU29" s="42"/>
      <c r="AAV29" s="42"/>
      <c r="AAW29" s="42"/>
      <c r="AAX29" s="42"/>
      <c r="AAY29" s="42"/>
      <c r="AAZ29" s="42"/>
      <c r="ABA29" s="42"/>
      <c r="ABB29" s="42"/>
      <c r="ABC29" s="42"/>
      <c r="ABD29" s="42"/>
      <c r="ABE29" s="42"/>
      <c r="ABF29" s="42"/>
      <c r="ABG29" s="42"/>
      <c r="ABH29" s="42"/>
      <c r="ABI29" s="42"/>
      <c r="ABJ29" s="42"/>
      <c r="ABK29" s="42"/>
      <c r="ABL29" s="42"/>
      <c r="ABM29" s="42"/>
      <c r="ABN29" s="42"/>
      <c r="ABO29" s="42"/>
      <c r="ABP29" s="42"/>
      <c r="ABQ29" s="42"/>
      <c r="ABR29" s="42"/>
      <c r="ABS29" s="42"/>
      <c r="ABT29" s="42"/>
      <c r="ABU29" s="42"/>
      <c r="ABV29" s="42"/>
      <c r="ABW29" s="42"/>
      <c r="ABX29" s="42"/>
      <c r="ABY29" s="42"/>
      <c r="ABZ29" s="42"/>
      <c r="ACA29" s="42"/>
      <c r="ACB29" s="42"/>
      <c r="ACC29" s="42"/>
      <c r="ACD29" s="42"/>
      <c r="ACE29" s="42"/>
      <c r="ACF29" s="42"/>
      <c r="ACG29" s="42"/>
      <c r="ACH29" s="42"/>
      <c r="ACI29" s="42"/>
      <c r="ACJ29" s="42"/>
      <c r="ACK29" s="42"/>
      <c r="ACL29" s="42"/>
      <c r="ACM29" s="42"/>
      <c r="ACN29" s="42"/>
      <c r="ACO29" s="42"/>
      <c r="ACP29" s="42"/>
      <c r="ACQ29" s="42"/>
      <c r="ACR29" s="42"/>
      <c r="ACS29" s="42"/>
      <c r="ACT29" s="42"/>
      <c r="ACU29" s="42"/>
      <c r="ACV29" s="42"/>
      <c r="ACW29" s="42"/>
      <c r="ACX29" s="42"/>
      <c r="ACY29" s="42"/>
      <c r="ACZ29" s="42"/>
      <c r="ADA29" s="42"/>
      <c r="ADB29" s="42"/>
      <c r="ADC29" s="42"/>
      <c r="ADD29" s="42"/>
      <c r="ADE29" s="42"/>
      <c r="ADF29" s="42"/>
      <c r="ADG29" s="42"/>
      <c r="ADH29" s="42"/>
      <c r="ADI29" s="42"/>
      <c r="ADJ29" s="42"/>
      <c r="ADK29" s="42"/>
      <c r="ADL29" s="42"/>
      <c r="ADM29" s="42"/>
      <c r="ADN29" s="42"/>
      <c r="ADO29" s="42"/>
      <c r="ADP29" s="42"/>
      <c r="ADQ29" s="42"/>
      <c r="ADR29" s="42"/>
      <c r="ADS29" s="42"/>
      <c r="ADT29" s="42"/>
      <c r="ADU29" s="42"/>
      <c r="ADV29" s="42"/>
      <c r="ADW29" s="42"/>
      <c r="ADX29" s="42"/>
      <c r="ADY29" s="42"/>
      <c r="ADZ29" s="42"/>
      <c r="AEA29" s="42"/>
      <c r="AEB29" s="42"/>
      <c r="AEC29" s="42"/>
      <c r="AED29" s="42"/>
      <c r="AEE29" s="42"/>
      <c r="AEF29" s="42"/>
      <c r="AEG29" s="42"/>
      <c r="AEH29" s="42"/>
      <c r="AEI29" s="42"/>
      <c r="AEJ29" s="42"/>
      <c r="AEK29" s="42"/>
      <c r="AEL29" s="42"/>
      <c r="AEM29" s="42"/>
      <c r="AEN29" s="42"/>
      <c r="AEO29" s="42"/>
      <c r="AEP29" s="42"/>
      <c r="AEQ29" s="42"/>
      <c r="AER29" s="42"/>
      <c r="AES29" s="42"/>
      <c r="AET29" s="42"/>
      <c r="AEU29" s="42"/>
      <c r="AEV29" s="42"/>
      <c r="AEW29" s="42"/>
      <c r="AEX29" s="42"/>
      <c r="AEY29" s="42"/>
      <c r="AEZ29" s="42"/>
      <c r="AFA29" s="42"/>
      <c r="AFB29" s="42"/>
      <c r="AFC29" s="42"/>
      <c r="AFD29" s="42"/>
      <c r="AFE29" s="42"/>
      <c r="AFF29" s="42"/>
      <c r="AFG29" s="42"/>
      <c r="AFH29" s="42"/>
      <c r="AFI29" s="42"/>
      <c r="AFJ29" s="42"/>
      <c r="AFK29" s="42"/>
      <c r="AFL29" s="42"/>
      <c r="AFM29" s="42"/>
      <c r="AFN29" s="42"/>
      <c r="AFO29" s="42"/>
      <c r="AFP29" s="42"/>
      <c r="AFQ29" s="42"/>
      <c r="AFR29" s="42"/>
      <c r="AFS29" s="42"/>
      <c r="AFT29" s="42"/>
      <c r="AFU29" s="42"/>
      <c r="AFV29" s="42"/>
      <c r="AFW29" s="42"/>
      <c r="AFX29" s="42"/>
      <c r="AFY29" s="42"/>
      <c r="AFZ29" s="42"/>
      <c r="AGA29" s="42"/>
      <c r="AGB29" s="42"/>
      <c r="AGC29" s="42"/>
      <c r="AGD29" s="42"/>
      <c r="AGE29" s="42"/>
      <c r="AGF29" s="42"/>
      <c r="AGG29" s="42"/>
      <c r="AGH29" s="42"/>
      <c r="AGI29" s="42"/>
      <c r="AGJ29" s="42"/>
      <c r="AGK29" s="42"/>
      <c r="AGL29" s="42"/>
      <c r="AGM29" s="42"/>
      <c r="AGN29" s="42"/>
      <c r="AGO29" s="42"/>
      <c r="AGP29" s="42"/>
      <c r="AGQ29" s="42"/>
      <c r="AGR29" s="42"/>
      <c r="AGS29" s="42"/>
      <c r="AGT29" s="42"/>
      <c r="AGU29" s="42"/>
      <c r="AGV29" s="42"/>
      <c r="AGW29" s="42"/>
      <c r="AGX29" s="42"/>
      <c r="AGY29" s="42"/>
      <c r="AGZ29" s="42"/>
      <c r="AHA29" s="42"/>
      <c r="AHB29" s="42"/>
      <c r="AHC29" s="42"/>
      <c r="AHD29" s="42"/>
      <c r="AHE29" s="42"/>
      <c r="AHF29" s="42"/>
      <c r="AHG29" s="42"/>
      <c r="AHH29" s="42"/>
      <c r="AHI29" s="42"/>
      <c r="AHJ29" s="42"/>
      <c r="AHK29" s="42"/>
      <c r="AHL29" s="42"/>
      <c r="AHM29" s="42"/>
      <c r="AHN29" s="42"/>
      <c r="AHO29" s="42"/>
      <c r="AHP29" s="42"/>
      <c r="AHQ29" s="42"/>
      <c r="AHR29" s="42"/>
      <c r="AHS29" s="42"/>
      <c r="AHT29" s="42"/>
      <c r="AHU29" s="42"/>
      <c r="AHV29" s="42"/>
      <c r="AHW29" s="42"/>
      <c r="AHX29" s="42"/>
      <c r="AHY29" s="42"/>
      <c r="AHZ29" s="42"/>
      <c r="AIA29" s="42"/>
      <c r="AIB29" s="42"/>
      <c r="AIC29" s="42"/>
      <c r="AID29" s="42"/>
      <c r="AIE29" s="42"/>
      <c r="AIF29" s="42"/>
      <c r="AIG29" s="42"/>
      <c r="AIH29" s="42"/>
      <c r="AII29" s="42"/>
      <c r="AIJ29" s="42"/>
      <c r="AIK29" s="42"/>
      <c r="AIL29" s="42"/>
      <c r="AIM29" s="42"/>
      <c r="AIN29" s="42"/>
      <c r="AIO29" s="42"/>
      <c r="AIP29" s="42"/>
      <c r="AIQ29" s="42"/>
      <c r="AIR29" s="42"/>
      <c r="AIS29" s="42"/>
      <c r="AIT29" s="42"/>
      <c r="AIU29" s="42"/>
      <c r="AIV29" s="42"/>
      <c r="AIW29" s="42"/>
      <c r="AIX29" s="42"/>
      <c r="AIY29" s="42"/>
      <c r="AIZ29" s="42"/>
      <c r="AJA29" s="42"/>
      <c r="AJB29" s="42"/>
      <c r="AJC29" s="42"/>
      <c r="AJD29" s="42"/>
      <c r="AJE29" s="42"/>
      <c r="AJF29" s="42"/>
      <c r="AJG29" s="42"/>
      <c r="AJH29" s="42"/>
      <c r="AJI29" s="42"/>
      <c r="AJJ29" s="42"/>
      <c r="AJK29" s="42"/>
      <c r="AJL29" s="42"/>
      <c r="AJM29" s="42"/>
      <c r="AJN29" s="42"/>
      <c r="AJO29" s="42"/>
      <c r="AJP29" s="42"/>
      <c r="AJQ29" s="42"/>
      <c r="AJR29" s="42"/>
      <c r="AJS29" s="42"/>
      <c r="AJT29" s="42"/>
      <c r="AJU29" s="42"/>
      <c r="AJV29" s="42"/>
      <c r="AJW29" s="42"/>
      <c r="AJX29" s="42"/>
      <c r="AJY29" s="42"/>
      <c r="AJZ29" s="42"/>
      <c r="AKA29" s="42"/>
      <c r="AKB29" s="42"/>
      <c r="AKC29" s="42"/>
      <c r="AKD29" s="42"/>
      <c r="AKE29" s="42"/>
      <c r="AKF29" s="42"/>
      <c r="AKG29" s="42"/>
      <c r="AKH29" s="42"/>
      <c r="AKI29" s="42"/>
      <c r="AKJ29" s="42"/>
      <c r="AKK29" s="42"/>
      <c r="AKL29" s="42"/>
      <c r="AKM29" s="42"/>
      <c r="AKN29" s="42"/>
      <c r="AKO29" s="42"/>
      <c r="AKP29" s="42"/>
      <c r="AKQ29" s="42"/>
      <c r="AKR29" s="42"/>
      <c r="AKS29" s="42"/>
      <c r="AKT29" s="42"/>
      <c r="AKU29" s="42"/>
      <c r="AKV29" s="42"/>
      <c r="AKW29" s="42"/>
      <c r="AKX29" s="42"/>
      <c r="AKY29" s="42"/>
      <c r="AKZ29" s="42"/>
      <c r="ALA29" s="42"/>
      <c r="ALB29" s="42"/>
      <c r="ALC29" s="42"/>
      <c r="ALD29" s="42"/>
      <c r="ALE29" s="42"/>
      <c r="ALF29" s="42"/>
      <c r="ALG29" s="42"/>
      <c r="ALH29" s="42"/>
      <c r="ALI29" s="42"/>
      <c r="ALJ29" s="42"/>
      <c r="ALK29" s="42"/>
      <c r="ALL29" s="42"/>
      <c r="ALM29" s="42"/>
      <c r="ALN29" s="42"/>
      <c r="ALO29" s="42"/>
      <c r="ALP29" s="42"/>
      <c r="ALQ29" s="42"/>
      <c r="ALR29" s="42"/>
      <c r="ALS29" s="42"/>
      <c r="ALT29" s="42"/>
      <c r="ALU29" s="42"/>
      <c r="ALV29" s="42"/>
      <c r="ALW29" s="42"/>
      <c r="ALX29" s="42"/>
      <c r="ALY29" s="42"/>
      <c r="ALZ29" s="42"/>
      <c r="AMA29" s="42"/>
      <c r="AMB29" s="42"/>
      <c r="AMC29" s="42"/>
      <c r="AMD29" s="42"/>
      <c r="AME29" s="42"/>
      <c r="AMF29" s="42"/>
      <c r="AMG29" s="42"/>
      <c r="AMH29" s="42"/>
      <c r="AMI29" s="42"/>
      <c r="AMJ29" s="42"/>
      <c r="AMK29" s="42"/>
      <c r="AML29" s="42"/>
      <c r="AMM29" s="42"/>
      <c r="AMN29" s="42"/>
      <c r="AMO29" s="42"/>
      <c r="AMP29" s="42"/>
      <c r="AMQ29" s="42"/>
      <c r="AMR29" s="42"/>
      <c r="AMS29" s="42"/>
      <c r="AMT29" s="42"/>
      <c r="AMU29" s="42"/>
      <c r="AMV29" s="42"/>
      <c r="AMW29" s="42"/>
      <c r="AMX29" s="42"/>
      <c r="AMY29" s="42"/>
      <c r="AMZ29" s="42"/>
      <c r="ANA29" s="42"/>
      <c r="ANB29" s="42"/>
      <c r="ANC29" s="42"/>
      <c r="AND29" s="42"/>
      <c r="ANE29" s="42"/>
      <c r="ANF29" s="42"/>
      <c r="ANG29" s="42"/>
      <c r="ANH29" s="42"/>
      <c r="ANI29" s="42"/>
      <c r="ANJ29" s="42"/>
      <c r="ANK29" s="42"/>
      <c r="ANL29" s="42"/>
      <c r="ANM29" s="42"/>
      <c r="ANN29" s="42"/>
      <c r="ANO29" s="42"/>
      <c r="ANP29" s="42"/>
      <c r="ANQ29" s="42"/>
      <c r="ANR29" s="42"/>
      <c r="ANS29" s="42"/>
      <c r="ANT29" s="42"/>
      <c r="ANU29" s="42"/>
      <c r="ANV29" s="42"/>
      <c r="ANW29" s="42"/>
      <c r="ANX29" s="42"/>
      <c r="ANY29" s="42"/>
      <c r="ANZ29" s="42"/>
      <c r="AOA29" s="42"/>
      <c r="AOB29" s="42"/>
      <c r="AOC29" s="42"/>
      <c r="AOD29" s="42"/>
      <c r="AOE29" s="42"/>
      <c r="AOF29" s="42"/>
      <c r="AOG29" s="42"/>
      <c r="AOH29" s="42"/>
      <c r="AOI29" s="42"/>
      <c r="AOJ29" s="42"/>
      <c r="AOK29" s="42"/>
      <c r="AOL29" s="42"/>
      <c r="AOM29" s="42"/>
      <c r="AON29" s="42"/>
      <c r="AOO29" s="42"/>
      <c r="AOP29" s="42"/>
      <c r="AOQ29" s="42"/>
      <c r="AOR29" s="42"/>
      <c r="AOS29" s="42"/>
      <c r="AOT29" s="42"/>
      <c r="AOU29" s="42"/>
      <c r="AOV29" s="42"/>
      <c r="AOW29" s="42"/>
      <c r="AOX29" s="42"/>
      <c r="AOY29" s="42"/>
      <c r="AOZ29" s="42"/>
      <c r="APA29" s="42"/>
      <c r="APB29" s="42"/>
      <c r="APC29" s="42"/>
      <c r="APD29" s="42"/>
      <c r="APE29" s="42"/>
      <c r="APF29" s="42"/>
      <c r="APG29" s="42"/>
      <c r="APH29" s="42"/>
      <c r="API29" s="42"/>
      <c r="APJ29" s="42"/>
      <c r="APK29" s="42"/>
      <c r="APL29" s="42"/>
      <c r="APM29" s="42"/>
      <c r="APN29" s="42"/>
      <c r="APO29" s="42"/>
      <c r="APP29" s="42"/>
      <c r="APQ29" s="42"/>
      <c r="APR29" s="42"/>
      <c r="APS29" s="42"/>
      <c r="APT29" s="42"/>
      <c r="APU29" s="42"/>
      <c r="APV29" s="42"/>
      <c r="APW29" s="42"/>
      <c r="APX29" s="42"/>
      <c r="APY29" s="42"/>
      <c r="APZ29" s="42"/>
      <c r="AQA29" s="42"/>
      <c r="AQB29" s="42"/>
      <c r="AQC29" s="42"/>
      <c r="AQD29" s="42"/>
      <c r="AQE29" s="42"/>
      <c r="AQF29" s="42"/>
      <c r="AQG29" s="42"/>
      <c r="AQH29" s="42"/>
      <c r="AQI29" s="42"/>
      <c r="AQJ29" s="42"/>
      <c r="AQK29" s="42"/>
      <c r="AQL29" s="42"/>
      <c r="AQM29" s="42"/>
      <c r="AQN29" s="42"/>
      <c r="AQO29" s="42"/>
      <c r="AQP29" s="42"/>
      <c r="AQQ29" s="42"/>
      <c r="AQR29" s="42"/>
      <c r="AQS29" s="42"/>
      <c r="AQT29" s="42"/>
      <c r="AQU29" s="42"/>
      <c r="AQV29" s="42"/>
      <c r="AQW29" s="42"/>
      <c r="AQX29" s="42"/>
      <c r="AQY29" s="42"/>
      <c r="AQZ29" s="42"/>
      <c r="ARA29" s="42"/>
      <c r="ARB29" s="42"/>
      <c r="ARC29" s="42"/>
      <c r="ARD29" s="42"/>
      <c r="ARE29" s="42"/>
      <c r="ARF29" s="42"/>
      <c r="ARG29" s="42"/>
      <c r="ARH29" s="42"/>
      <c r="ARI29" s="42"/>
      <c r="ARJ29" s="42"/>
      <c r="ARK29" s="42"/>
      <c r="ARL29" s="42"/>
      <c r="ARM29" s="42"/>
      <c r="ARN29" s="42"/>
      <c r="ARO29" s="42"/>
      <c r="ARP29" s="42"/>
      <c r="ARQ29" s="42"/>
      <c r="ARR29" s="42"/>
      <c r="ARS29" s="42"/>
      <c r="ART29" s="42"/>
      <c r="ARU29" s="42"/>
      <c r="ARV29" s="42"/>
      <c r="ARW29" s="42"/>
      <c r="ARX29" s="42"/>
      <c r="ARY29" s="42"/>
      <c r="ARZ29" s="42"/>
      <c r="ASA29" s="42"/>
      <c r="ASB29" s="42"/>
      <c r="ASC29" s="42"/>
      <c r="ASD29" s="42"/>
      <c r="ASE29" s="42"/>
      <c r="ASF29" s="42"/>
      <c r="ASG29" s="42"/>
      <c r="ASH29" s="42"/>
      <c r="ASI29" s="42"/>
      <c r="ASJ29" s="42"/>
      <c r="ASK29" s="42"/>
      <c r="ASL29" s="42"/>
      <c r="ASM29" s="42"/>
      <c r="ASN29" s="42"/>
      <c r="ASO29" s="42"/>
      <c r="ASP29" s="42"/>
      <c r="ASQ29" s="42"/>
      <c r="ASR29" s="42"/>
      <c r="ASS29" s="42"/>
      <c r="AST29" s="42"/>
      <c r="ASU29" s="42"/>
      <c r="ASV29" s="42"/>
      <c r="ASW29" s="42"/>
      <c r="ASX29" s="42"/>
      <c r="ASY29" s="42"/>
      <c r="ASZ29" s="42"/>
      <c r="ATA29" s="42"/>
      <c r="ATB29" s="42"/>
      <c r="ATC29" s="42"/>
      <c r="ATD29" s="42"/>
      <c r="ATE29" s="42"/>
      <c r="ATF29" s="42"/>
      <c r="ATG29" s="42"/>
      <c r="ATH29" s="42"/>
      <c r="ATI29" s="42"/>
      <c r="ATJ29" s="42"/>
      <c r="ATK29" s="42"/>
      <c r="ATL29" s="42"/>
      <c r="ATM29" s="42"/>
      <c r="ATN29" s="42"/>
      <c r="ATO29" s="42"/>
      <c r="ATP29" s="42"/>
      <c r="ATQ29" s="42"/>
      <c r="ATR29" s="42"/>
      <c r="ATS29" s="42"/>
      <c r="ATT29" s="42"/>
      <c r="ATU29" s="42"/>
      <c r="ATV29" s="42"/>
      <c r="ATW29" s="42"/>
      <c r="ATX29" s="42"/>
      <c r="ATY29" s="42"/>
      <c r="ATZ29" s="42"/>
      <c r="AUA29" s="42"/>
      <c r="AUB29" s="42"/>
      <c r="AUC29" s="42"/>
      <c r="AUD29" s="42"/>
      <c r="AUE29" s="42"/>
      <c r="AUF29" s="42"/>
      <c r="AUG29" s="42"/>
      <c r="AUH29" s="42"/>
      <c r="AUI29" s="42"/>
      <c r="AUJ29" s="42"/>
      <c r="AUK29" s="42"/>
      <c r="AUL29" s="42"/>
      <c r="AUM29" s="42"/>
      <c r="AUN29" s="42"/>
      <c r="AUO29" s="42"/>
      <c r="AUP29" s="42"/>
      <c r="AUQ29" s="42"/>
      <c r="AUR29" s="42"/>
      <c r="AUS29" s="42"/>
      <c r="AUT29" s="42"/>
      <c r="AUU29" s="42"/>
      <c r="AUV29" s="42"/>
      <c r="AUW29" s="42"/>
      <c r="AUX29" s="42"/>
      <c r="AUY29" s="42"/>
      <c r="AUZ29" s="42"/>
      <c r="AVA29" s="42"/>
      <c r="AVB29" s="42"/>
      <c r="AVC29" s="42"/>
      <c r="AVD29" s="42"/>
      <c r="AVE29" s="42"/>
      <c r="AVF29" s="42"/>
      <c r="AVG29" s="42"/>
      <c r="AVH29" s="42"/>
      <c r="AVI29" s="42"/>
      <c r="AVJ29" s="42"/>
      <c r="AVK29" s="42"/>
      <c r="AVL29" s="42"/>
      <c r="AVM29" s="42"/>
      <c r="AVN29" s="42"/>
      <c r="AVO29" s="42"/>
      <c r="AVP29" s="42"/>
      <c r="AVQ29" s="42"/>
      <c r="AVR29" s="42"/>
      <c r="AVS29" s="42"/>
      <c r="AVT29" s="42"/>
      <c r="AVU29" s="42"/>
      <c r="AVV29" s="42"/>
      <c r="AVW29" s="42"/>
      <c r="AVX29" s="42"/>
      <c r="AVY29" s="42"/>
      <c r="AVZ29" s="42"/>
      <c r="AWA29" s="42"/>
      <c r="AWB29" s="42"/>
      <c r="AWC29" s="42"/>
      <c r="AWD29" s="42"/>
      <c r="AWE29" s="42"/>
      <c r="AWF29" s="42"/>
      <c r="AWG29" s="42"/>
      <c r="AWH29" s="42"/>
      <c r="AWI29" s="42"/>
      <c r="AWJ29" s="42"/>
      <c r="AWK29" s="42"/>
      <c r="AWL29" s="42"/>
      <c r="AWM29" s="42"/>
      <c r="AWN29" s="42"/>
      <c r="AWO29" s="42"/>
      <c r="AWP29" s="42"/>
      <c r="AWQ29" s="42"/>
      <c r="AWR29" s="42"/>
      <c r="AWS29" s="42"/>
      <c r="AWT29" s="42"/>
      <c r="AWU29" s="42"/>
      <c r="AWV29" s="42"/>
      <c r="AWW29" s="42"/>
      <c r="AWX29" s="42"/>
      <c r="AWY29" s="42"/>
      <c r="AWZ29" s="42"/>
      <c r="AXA29" s="42"/>
      <c r="AXB29" s="42"/>
      <c r="AXC29" s="42"/>
      <c r="AXD29" s="42"/>
      <c r="AXE29" s="42"/>
      <c r="AXF29" s="42"/>
      <c r="AXG29" s="42"/>
      <c r="AXH29" s="42"/>
      <c r="AXI29" s="42"/>
      <c r="AXJ29" s="42"/>
      <c r="AXK29" s="42"/>
      <c r="AXL29" s="42"/>
      <c r="AXM29" s="42"/>
      <c r="AXN29" s="42"/>
      <c r="AXO29" s="42"/>
      <c r="AXP29" s="42"/>
      <c r="AXQ29" s="42"/>
      <c r="AXR29" s="42"/>
      <c r="AXS29" s="42"/>
      <c r="AXT29" s="42"/>
      <c r="AXU29" s="42"/>
      <c r="AXV29" s="42"/>
      <c r="AXW29" s="42"/>
      <c r="AXX29" s="42"/>
      <c r="AXY29" s="42"/>
      <c r="AXZ29" s="42"/>
      <c r="AYA29" s="42"/>
      <c r="AYB29" s="42"/>
      <c r="AYC29" s="42"/>
      <c r="AYD29" s="42"/>
      <c r="AYE29" s="42"/>
      <c r="AYF29" s="42"/>
      <c r="AYG29" s="42"/>
      <c r="AYH29" s="42"/>
      <c r="AYI29" s="42"/>
      <c r="AYJ29" s="42"/>
      <c r="AYK29" s="42"/>
      <c r="AYL29" s="42"/>
      <c r="AYM29" s="42"/>
      <c r="AYN29" s="42"/>
      <c r="AYO29" s="42"/>
      <c r="AYP29" s="42"/>
      <c r="AYQ29" s="42"/>
      <c r="AYR29" s="42"/>
      <c r="AYS29" s="42"/>
      <c r="AYT29" s="42"/>
      <c r="AYU29" s="42"/>
      <c r="AYV29" s="42"/>
      <c r="AYW29" s="42"/>
      <c r="AYX29" s="42"/>
      <c r="AYY29" s="42"/>
      <c r="AYZ29" s="42"/>
      <c r="AZA29" s="42"/>
      <c r="AZB29" s="42"/>
      <c r="AZC29" s="42"/>
      <c r="AZD29" s="42"/>
      <c r="AZE29" s="42"/>
      <c r="AZF29" s="42"/>
      <c r="AZG29" s="42"/>
      <c r="AZH29" s="42"/>
      <c r="AZI29" s="42"/>
      <c r="AZJ29" s="42"/>
      <c r="AZK29" s="42"/>
      <c r="AZL29" s="42"/>
      <c r="AZM29" s="42"/>
      <c r="AZN29" s="42"/>
      <c r="AZO29" s="42"/>
      <c r="AZP29" s="42"/>
      <c r="AZQ29" s="42"/>
      <c r="AZR29" s="42"/>
      <c r="AZS29" s="42"/>
      <c r="AZT29" s="42"/>
      <c r="AZU29" s="42"/>
      <c r="AZV29" s="42"/>
      <c r="AZW29" s="42"/>
      <c r="AZX29" s="42"/>
      <c r="AZY29" s="42"/>
      <c r="AZZ29" s="42"/>
      <c r="BAA29" s="42"/>
      <c r="BAB29" s="42"/>
      <c r="BAC29" s="42"/>
      <c r="BAD29" s="42"/>
      <c r="BAE29" s="42"/>
      <c r="BAF29" s="42"/>
      <c r="BAG29" s="42"/>
      <c r="BAH29" s="42"/>
      <c r="BAI29" s="42"/>
      <c r="BAJ29" s="42"/>
      <c r="BAK29" s="42"/>
      <c r="BAL29" s="42"/>
      <c r="BAM29" s="42"/>
      <c r="BAN29" s="42"/>
      <c r="BAO29" s="42"/>
      <c r="BAP29" s="42"/>
      <c r="BAQ29" s="42"/>
      <c r="BAR29" s="42"/>
      <c r="BAS29" s="42"/>
      <c r="BAT29" s="42"/>
      <c r="BAU29" s="42"/>
      <c r="BAV29" s="42"/>
      <c r="BAW29" s="42"/>
      <c r="BAX29" s="42"/>
      <c r="BAY29" s="42"/>
      <c r="BAZ29" s="42"/>
      <c r="BBA29" s="42"/>
      <c r="BBB29" s="42"/>
      <c r="BBC29" s="42"/>
      <c r="BBD29" s="42"/>
      <c r="BBE29" s="42"/>
      <c r="BBF29" s="42"/>
      <c r="BBG29" s="42"/>
      <c r="BBH29" s="42"/>
      <c r="BBI29" s="42"/>
      <c r="BBJ29" s="42"/>
      <c r="BBK29" s="42"/>
      <c r="BBL29" s="42"/>
      <c r="BBM29" s="42"/>
      <c r="BBN29" s="42"/>
      <c r="BBO29" s="42"/>
      <c r="BBP29" s="42"/>
      <c r="BBQ29" s="42"/>
      <c r="BBR29" s="42"/>
      <c r="BBS29" s="42"/>
      <c r="BBT29" s="42"/>
      <c r="BBU29" s="42"/>
      <c r="BBV29" s="42"/>
      <c r="BBW29" s="42"/>
      <c r="BBX29" s="42"/>
      <c r="BBY29" s="42"/>
      <c r="BBZ29" s="42"/>
      <c r="BCA29" s="42"/>
      <c r="BCB29" s="42"/>
      <c r="BCC29" s="42"/>
      <c r="BCD29" s="42"/>
      <c r="BCE29" s="42"/>
      <c r="BCF29" s="42"/>
      <c r="BCG29" s="42"/>
      <c r="BCH29" s="42"/>
      <c r="BCI29" s="42"/>
      <c r="BCJ29" s="42"/>
      <c r="BCK29" s="42"/>
      <c r="BCL29" s="42"/>
      <c r="BCM29" s="42"/>
      <c r="BCN29" s="42"/>
      <c r="BCO29" s="42"/>
      <c r="BCP29" s="42"/>
      <c r="BCQ29" s="42"/>
      <c r="BCR29" s="42"/>
      <c r="BCS29" s="42"/>
      <c r="BCT29" s="42"/>
      <c r="BCU29" s="42"/>
      <c r="BCV29" s="42"/>
      <c r="BCW29" s="42"/>
      <c r="BCX29" s="42"/>
      <c r="BCY29" s="42"/>
      <c r="BCZ29" s="42"/>
      <c r="BDA29" s="42"/>
      <c r="BDB29" s="42"/>
      <c r="BDC29" s="42"/>
      <c r="BDD29" s="42"/>
      <c r="BDE29" s="42"/>
      <c r="BDF29" s="42"/>
      <c r="BDG29" s="42"/>
      <c r="BDH29" s="42"/>
      <c r="BDI29" s="42"/>
      <c r="BDJ29" s="42"/>
      <c r="BDK29" s="42"/>
      <c r="BDL29" s="42"/>
      <c r="BDM29" s="42"/>
      <c r="BDN29" s="42"/>
      <c r="BDO29" s="42"/>
      <c r="BDP29" s="42"/>
      <c r="BDQ29" s="42"/>
      <c r="BDR29" s="42"/>
      <c r="BDS29" s="42"/>
      <c r="BDT29" s="42"/>
      <c r="BDU29" s="42"/>
      <c r="BDV29" s="42"/>
      <c r="BDW29" s="42"/>
      <c r="BDX29" s="42"/>
      <c r="BDY29" s="42"/>
      <c r="BDZ29" s="42"/>
      <c r="BEA29" s="42"/>
      <c r="BEB29" s="42"/>
      <c r="BEC29" s="42"/>
      <c r="BED29" s="42"/>
      <c r="BEE29" s="42"/>
      <c r="BEF29" s="42"/>
      <c r="BEG29" s="42"/>
      <c r="BEH29" s="42"/>
      <c r="BEI29" s="42"/>
      <c r="BEJ29" s="42"/>
      <c r="BEK29" s="42"/>
      <c r="BEL29" s="42"/>
      <c r="BEM29" s="42"/>
      <c r="BEN29" s="42"/>
      <c r="BEO29" s="42"/>
      <c r="BEP29" s="42"/>
      <c r="BEQ29" s="42"/>
      <c r="BER29" s="42"/>
      <c r="BES29" s="42"/>
      <c r="BET29" s="42"/>
      <c r="BEU29" s="42"/>
      <c r="BEV29" s="42"/>
      <c r="BEW29" s="42"/>
      <c r="BEX29" s="42"/>
      <c r="BEY29" s="42"/>
      <c r="BEZ29" s="42"/>
      <c r="BFA29" s="42"/>
      <c r="BFB29" s="42"/>
      <c r="BFC29" s="42"/>
      <c r="BFD29" s="42"/>
      <c r="BFE29" s="42"/>
      <c r="BFF29" s="42"/>
      <c r="BFG29" s="42"/>
      <c r="BFH29" s="42"/>
      <c r="BFI29" s="42"/>
      <c r="BFJ29" s="42"/>
      <c r="BFK29" s="42"/>
      <c r="BFL29" s="42"/>
      <c r="BFM29" s="42"/>
      <c r="BFN29" s="42"/>
      <c r="BFO29" s="42"/>
      <c r="BFP29" s="42"/>
      <c r="BFQ29" s="42"/>
      <c r="BFR29" s="42"/>
      <c r="BFS29" s="42"/>
      <c r="BFT29" s="42"/>
      <c r="BFU29" s="42"/>
      <c r="BFV29" s="42"/>
      <c r="BFW29" s="42"/>
      <c r="BFX29" s="42"/>
      <c r="BFY29" s="42"/>
      <c r="BFZ29" s="42"/>
      <c r="BGA29" s="42"/>
      <c r="BGB29" s="42"/>
      <c r="BGC29" s="42"/>
      <c r="BGD29" s="42"/>
      <c r="BGE29" s="42"/>
      <c r="BGF29" s="42"/>
      <c r="BGG29" s="42"/>
      <c r="BGH29" s="42"/>
      <c r="BGI29" s="42"/>
      <c r="BGJ29" s="42"/>
      <c r="BGK29" s="42"/>
      <c r="BGL29" s="42"/>
      <c r="BGM29" s="42"/>
      <c r="BGN29" s="42"/>
      <c r="BGO29" s="42"/>
      <c r="BGP29" s="42"/>
      <c r="BGQ29" s="42"/>
      <c r="BGR29" s="42"/>
      <c r="BGS29" s="42"/>
      <c r="BGT29" s="42"/>
      <c r="BGU29" s="42"/>
      <c r="BGV29" s="42"/>
      <c r="BGW29" s="42"/>
      <c r="BGX29" s="42"/>
      <c r="BGY29" s="42"/>
      <c r="BGZ29" s="42"/>
      <c r="BHA29" s="42"/>
      <c r="BHB29" s="42"/>
      <c r="BHC29" s="42"/>
      <c r="BHD29" s="42"/>
      <c r="BHE29" s="42"/>
      <c r="BHF29" s="42"/>
      <c r="BHG29" s="42"/>
      <c r="BHH29" s="42"/>
      <c r="BHI29" s="42"/>
      <c r="BHJ29" s="42"/>
      <c r="BHK29" s="42"/>
      <c r="BHL29" s="42"/>
      <c r="BHM29" s="42"/>
      <c r="BHN29" s="42"/>
      <c r="BHO29" s="42"/>
      <c r="BHP29" s="42"/>
      <c r="BHQ29" s="42"/>
      <c r="BHR29" s="42"/>
      <c r="BHS29" s="42"/>
      <c r="BHT29" s="42"/>
      <c r="BHU29" s="42"/>
      <c r="BHV29" s="42"/>
      <c r="BHW29" s="42"/>
      <c r="BHX29" s="42"/>
      <c r="BHY29" s="42"/>
      <c r="BHZ29" s="42"/>
      <c r="BIA29" s="42"/>
      <c r="BIB29" s="42"/>
      <c r="BIC29" s="42"/>
      <c r="BID29" s="42"/>
      <c r="BIE29" s="42"/>
      <c r="BIF29" s="42"/>
      <c r="BIG29" s="42"/>
      <c r="BIH29" s="42"/>
      <c r="BII29" s="42"/>
      <c r="BIJ29" s="42"/>
      <c r="BIK29" s="42"/>
      <c r="BIL29" s="42"/>
      <c r="BIM29" s="42"/>
      <c r="BIN29" s="42"/>
      <c r="BIO29" s="42"/>
      <c r="BIP29" s="42"/>
      <c r="BIQ29" s="42"/>
      <c r="BIR29" s="42"/>
      <c r="BIS29" s="42"/>
      <c r="BIT29" s="42"/>
      <c r="BIU29" s="42"/>
      <c r="BIV29" s="42"/>
      <c r="BIW29" s="42"/>
      <c r="BIX29" s="42"/>
      <c r="BIY29" s="42"/>
      <c r="BIZ29" s="42"/>
      <c r="BJA29" s="42"/>
      <c r="BJB29" s="42"/>
      <c r="BJC29" s="42"/>
      <c r="BJD29" s="42"/>
      <c r="BJE29" s="42"/>
      <c r="BJF29" s="42"/>
      <c r="BJG29" s="42"/>
      <c r="BJH29" s="42"/>
      <c r="BJI29" s="42"/>
      <c r="BJJ29" s="42"/>
      <c r="BJK29" s="42"/>
      <c r="BJL29" s="42"/>
      <c r="BJM29" s="42"/>
      <c r="BJN29" s="42"/>
      <c r="BJO29" s="42"/>
      <c r="BJP29" s="42"/>
      <c r="BJQ29" s="42"/>
      <c r="BJR29" s="42"/>
      <c r="BJS29" s="42"/>
      <c r="BJT29" s="42"/>
      <c r="BJU29" s="42"/>
      <c r="BJV29" s="42"/>
      <c r="BJW29" s="42"/>
      <c r="BJX29" s="42"/>
      <c r="BJY29" s="42"/>
      <c r="BJZ29" s="42"/>
      <c r="BKA29" s="42"/>
      <c r="BKB29" s="42"/>
      <c r="BKC29" s="42"/>
      <c r="BKD29" s="42"/>
      <c r="BKE29" s="42"/>
      <c r="BKF29" s="42"/>
      <c r="BKG29" s="42"/>
      <c r="BKH29" s="42"/>
      <c r="BKI29" s="42"/>
      <c r="BKJ29" s="42"/>
      <c r="BKK29" s="42"/>
      <c r="BKL29" s="42"/>
      <c r="BKM29" s="42"/>
      <c r="BKN29" s="42"/>
      <c r="BKO29" s="42"/>
      <c r="BKP29" s="42"/>
      <c r="BKQ29" s="42"/>
      <c r="BKR29" s="42"/>
      <c r="BKS29" s="42"/>
      <c r="BKT29" s="42"/>
      <c r="BKU29" s="42"/>
      <c r="BKV29" s="42"/>
      <c r="BKW29" s="42"/>
      <c r="BKX29" s="42"/>
      <c r="BKY29" s="42"/>
      <c r="BKZ29" s="42"/>
      <c r="BLA29" s="42"/>
      <c r="BLB29" s="42"/>
      <c r="BLC29" s="42"/>
      <c r="BLD29" s="42"/>
      <c r="BLE29" s="42"/>
      <c r="BLF29" s="42"/>
      <c r="BLG29" s="42"/>
      <c r="BLH29" s="42"/>
      <c r="BLI29" s="42"/>
      <c r="BLJ29" s="42"/>
      <c r="BLK29" s="42"/>
      <c r="BLL29" s="42"/>
      <c r="BLM29" s="42"/>
      <c r="BLN29" s="42"/>
      <c r="BLO29" s="42"/>
      <c r="BLP29" s="42"/>
      <c r="BLQ29" s="42"/>
      <c r="BLR29" s="42"/>
      <c r="BLS29" s="42"/>
      <c r="BLT29" s="42"/>
      <c r="BLU29" s="42"/>
      <c r="BLV29" s="42"/>
      <c r="BLW29" s="42"/>
      <c r="BLX29" s="42"/>
      <c r="BLY29" s="42"/>
      <c r="BLZ29" s="42"/>
      <c r="BMA29" s="42"/>
      <c r="BMB29" s="42"/>
      <c r="BMC29" s="42"/>
      <c r="BMD29" s="42"/>
      <c r="BME29" s="42"/>
      <c r="BMF29" s="42"/>
      <c r="BMG29" s="42"/>
      <c r="BMH29" s="42"/>
      <c r="BMI29" s="42"/>
      <c r="BMJ29" s="42"/>
      <c r="BMK29" s="42"/>
      <c r="BML29" s="42"/>
      <c r="BMM29" s="42"/>
      <c r="BMN29" s="42"/>
      <c r="BMO29" s="42"/>
      <c r="BMP29" s="42"/>
      <c r="BMQ29" s="42"/>
      <c r="BMR29" s="42"/>
      <c r="BMS29" s="42"/>
      <c r="BMT29" s="42"/>
      <c r="BMU29" s="42"/>
      <c r="BMV29" s="42"/>
      <c r="BMW29" s="42"/>
      <c r="BMX29" s="42"/>
      <c r="BMY29" s="42"/>
      <c r="BMZ29" s="42"/>
      <c r="BNA29" s="42"/>
      <c r="BNB29" s="42"/>
      <c r="BNC29" s="42"/>
      <c r="BND29" s="42"/>
      <c r="BNE29" s="42"/>
      <c r="BNF29" s="42"/>
      <c r="BNG29" s="42"/>
      <c r="BNH29" s="42"/>
      <c r="BNI29" s="42"/>
      <c r="BNJ29" s="42"/>
      <c r="BNK29" s="42"/>
      <c r="BNL29" s="42"/>
      <c r="BNM29" s="42"/>
      <c r="BNN29" s="42"/>
      <c r="BNO29" s="42"/>
      <c r="BNP29" s="42"/>
      <c r="BNQ29" s="42"/>
      <c r="BNR29" s="42"/>
      <c r="BNS29" s="42"/>
      <c r="BNT29" s="42"/>
      <c r="BNU29" s="42"/>
      <c r="BNV29" s="42"/>
      <c r="BNW29" s="42"/>
      <c r="BNX29" s="42"/>
      <c r="BNY29" s="42"/>
      <c r="BNZ29" s="42"/>
      <c r="BOA29" s="42"/>
      <c r="BOB29" s="42"/>
      <c r="BOC29" s="42"/>
      <c r="BOD29" s="42"/>
      <c r="BOE29" s="42"/>
      <c r="BOF29" s="42"/>
      <c r="BOG29" s="42"/>
      <c r="BOH29" s="42"/>
      <c r="BOI29" s="42"/>
      <c r="BOJ29" s="42"/>
      <c r="BOK29" s="42"/>
      <c r="BOL29" s="42"/>
      <c r="BOM29" s="42"/>
      <c r="BON29" s="42"/>
      <c r="BOO29" s="42"/>
      <c r="BOP29" s="42"/>
      <c r="BOQ29" s="42"/>
      <c r="BOR29" s="42"/>
      <c r="BOS29" s="42"/>
      <c r="BOT29" s="42"/>
      <c r="BOU29" s="42"/>
      <c r="BOV29" s="42"/>
      <c r="BOW29" s="42"/>
      <c r="BOX29" s="42"/>
      <c r="BOY29" s="42"/>
      <c r="BOZ29" s="42"/>
      <c r="BPA29" s="42"/>
      <c r="BPB29" s="42"/>
      <c r="BPC29" s="42"/>
      <c r="BPD29" s="42"/>
      <c r="BPE29" s="42"/>
      <c r="BPF29" s="42"/>
      <c r="BPG29" s="42"/>
      <c r="BPH29" s="42"/>
      <c r="BPI29" s="42"/>
      <c r="BPJ29" s="42"/>
      <c r="BPK29" s="42"/>
      <c r="BPL29" s="42"/>
      <c r="BPM29" s="42"/>
      <c r="BPN29" s="42"/>
      <c r="BPO29" s="42"/>
      <c r="BPP29" s="42"/>
      <c r="BPQ29" s="42"/>
      <c r="BPR29" s="42"/>
      <c r="BPS29" s="42"/>
      <c r="BPT29" s="42"/>
      <c r="BPU29" s="42"/>
      <c r="BPV29" s="42"/>
      <c r="BPW29" s="42"/>
      <c r="BPX29" s="42"/>
      <c r="BPY29" s="42"/>
      <c r="BPZ29" s="42"/>
      <c r="BQA29" s="42"/>
      <c r="BQB29" s="42"/>
      <c r="BQC29" s="42"/>
      <c r="BQD29" s="42"/>
      <c r="BQE29" s="42"/>
      <c r="BQF29" s="42"/>
      <c r="BQG29" s="42"/>
      <c r="BQH29" s="42"/>
      <c r="BQI29" s="42"/>
      <c r="BQJ29" s="42"/>
      <c r="BQK29" s="42"/>
      <c r="BQL29" s="42"/>
      <c r="BQM29" s="42"/>
      <c r="BQN29" s="42"/>
      <c r="BQO29" s="42"/>
      <c r="BQP29" s="42"/>
      <c r="BQQ29" s="42"/>
      <c r="BQR29" s="42"/>
      <c r="BQS29" s="42"/>
      <c r="BQT29" s="42"/>
      <c r="BQU29" s="42"/>
      <c r="BQV29" s="42"/>
      <c r="BQW29" s="42"/>
      <c r="BQX29" s="42"/>
      <c r="BQY29" s="42"/>
      <c r="BQZ29" s="42"/>
      <c r="BRA29" s="42"/>
      <c r="BRB29" s="42"/>
      <c r="BRC29" s="42"/>
      <c r="BRD29" s="42"/>
      <c r="BRE29" s="42"/>
      <c r="BRF29" s="42"/>
      <c r="BRG29" s="42"/>
      <c r="BRH29" s="42"/>
      <c r="BRI29" s="42"/>
      <c r="BRJ29" s="42"/>
      <c r="BRK29" s="42"/>
      <c r="BRL29" s="42"/>
      <c r="BRM29" s="42"/>
      <c r="BRN29" s="42"/>
      <c r="BRO29" s="42"/>
      <c r="BRP29" s="42"/>
      <c r="BRQ29" s="42"/>
      <c r="BRR29" s="42"/>
      <c r="BRS29" s="42"/>
      <c r="BRT29" s="42"/>
      <c r="BRU29" s="42"/>
      <c r="BRV29" s="42"/>
      <c r="BRW29" s="42"/>
      <c r="BRX29" s="42"/>
      <c r="BRY29" s="42"/>
      <c r="BRZ29" s="42"/>
      <c r="BSA29" s="42"/>
      <c r="BSB29" s="42"/>
      <c r="BSC29" s="42"/>
      <c r="BSD29" s="42"/>
      <c r="BSE29" s="42"/>
      <c r="BSF29" s="42"/>
      <c r="BSG29" s="42"/>
      <c r="BSH29" s="42"/>
      <c r="BSI29" s="42"/>
      <c r="BSJ29" s="42"/>
      <c r="BSK29" s="42"/>
      <c r="BSL29" s="42"/>
      <c r="BSM29" s="42"/>
      <c r="BSN29" s="42"/>
      <c r="BSO29" s="42"/>
      <c r="BSP29" s="42"/>
      <c r="BSQ29" s="42"/>
      <c r="BSR29" s="42"/>
      <c r="BSS29" s="42"/>
      <c r="BST29" s="42"/>
      <c r="BSU29" s="42"/>
      <c r="BSV29" s="42"/>
      <c r="BSW29" s="42"/>
      <c r="BSX29" s="42"/>
      <c r="BSY29" s="42"/>
      <c r="BSZ29" s="42"/>
      <c r="BTA29" s="42"/>
      <c r="BTB29" s="42"/>
      <c r="BTC29" s="42"/>
      <c r="BTD29" s="42"/>
      <c r="BTE29" s="42"/>
      <c r="BTF29" s="42"/>
      <c r="BTG29" s="42"/>
      <c r="BTH29" s="42"/>
      <c r="BTI29" s="42"/>
      <c r="BTJ29" s="42"/>
      <c r="BTK29" s="42"/>
      <c r="BTL29" s="42"/>
      <c r="BTM29" s="42"/>
      <c r="BTN29" s="42"/>
      <c r="BTO29" s="42"/>
      <c r="BTP29" s="42"/>
      <c r="BTQ29" s="42"/>
      <c r="BTR29" s="42"/>
      <c r="BTS29" s="42"/>
      <c r="BTT29" s="42"/>
      <c r="BTU29" s="42"/>
      <c r="BTV29" s="42"/>
      <c r="BTW29" s="42"/>
      <c r="BTX29" s="42"/>
      <c r="BTY29" s="42"/>
      <c r="BTZ29" s="42"/>
      <c r="BUA29" s="42"/>
      <c r="BUB29" s="42"/>
      <c r="BUC29" s="42"/>
      <c r="BUD29" s="42"/>
      <c r="BUE29" s="42"/>
      <c r="BUF29" s="42"/>
      <c r="BUG29" s="42"/>
      <c r="BUH29" s="42"/>
      <c r="BUI29" s="42"/>
      <c r="BUJ29" s="42"/>
      <c r="BUK29" s="42"/>
      <c r="BUL29" s="42"/>
      <c r="BUM29" s="42"/>
      <c r="BUN29" s="42"/>
      <c r="BUO29" s="42"/>
      <c r="BUP29" s="42"/>
      <c r="BUQ29" s="42"/>
      <c r="BUR29" s="42"/>
      <c r="BUS29" s="42"/>
      <c r="BUT29" s="42"/>
      <c r="BUU29" s="42"/>
      <c r="BUV29" s="42"/>
      <c r="BUW29" s="42"/>
      <c r="BUX29" s="42"/>
      <c r="BUY29" s="42"/>
      <c r="BUZ29" s="42"/>
      <c r="BVA29" s="42"/>
      <c r="BVB29" s="42"/>
      <c r="BVC29" s="42"/>
      <c r="BVD29" s="42"/>
      <c r="BVE29" s="42"/>
      <c r="BVF29" s="42"/>
      <c r="BVG29" s="42"/>
      <c r="BVH29" s="42"/>
      <c r="BVI29" s="42"/>
      <c r="BVJ29" s="42"/>
      <c r="BVK29" s="42"/>
      <c r="BVL29" s="42"/>
      <c r="BVM29" s="42"/>
      <c r="BVN29" s="42"/>
      <c r="BVO29" s="42"/>
      <c r="BVP29" s="42"/>
      <c r="BVQ29" s="42"/>
      <c r="BVR29" s="42"/>
      <c r="BVS29" s="42"/>
      <c r="BVT29" s="42"/>
      <c r="BVU29" s="42"/>
      <c r="BVV29" s="42"/>
      <c r="BVW29" s="42"/>
      <c r="BVX29" s="42"/>
      <c r="BVY29" s="42"/>
      <c r="BVZ29" s="42"/>
      <c r="BWA29" s="42"/>
      <c r="BWB29" s="42"/>
      <c r="BWC29" s="42"/>
      <c r="BWD29" s="42"/>
      <c r="BWE29" s="42"/>
      <c r="BWF29" s="42"/>
      <c r="BWG29" s="42"/>
      <c r="BWH29" s="42"/>
      <c r="BWI29" s="42"/>
      <c r="BWJ29" s="42"/>
      <c r="BWK29" s="42"/>
      <c r="BWL29" s="42"/>
      <c r="BWM29" s="42"/>
      <c r="BWN29" s="42"/>
      <c r="BWO29" s="42"/>
      <c r="BWP29" s="42"/>
      <c r="BWQ29" s="42"/>
      <c r="BWR29" s="42"/>
      <c r="BWS29" s="42"/>
      <c r="BWT29" s="42"/>
      <c r="BWU29" s="42"/>
      <c r="BWV29" s="42"/>
      <c r="BWW29" s="42"/>
      <c r="BWX29" s="42"/>
      <c r="BWY29" s="42"/>
      <c r="BWZ29" s="42"/>
      <c r="BXA29" s="42"/>
      <c r="BXB29" s="42"/>
      <c r="BXC29" s="42"/>
      <c r="BXD29" s="42"/>
      <c r="BXE29" s="42"/>
      <c r="BXF29" s="42"/>
      <c r="BXG29" s="42"/>
      <c r="BXH29" s="42"/>
      <c r="BXI29" s="42"/>
      <c r="BXJ29" s="42"/>
      <c r="BXK29" s="42"/>
      <c r="BXL29" s="42"/>
      <c r="BXM29" s="42"/>
      <c r="BXN29" s="42"/>
      <c r="BXO29" s="42"/>
      <c r="BXP29" s="42"/>
      <c r="BXQ29" s="42"/>
      <c r="BXR29" s="42"/>
      <c r="BXS29" s="42"/>
      <c r="BXT29" s="42"/>
      <c r="BXU29" s="42"/>
      <c r="BXV29" s="42"/>
      <c r="BXW29" s="42"/>
      <c r="BXX29" s="42"/>
      <c r="BXY29" s="42"/>
      <c r="BXZ29" s="42"/>
      <c r="BYA29" s="42"/>
      <c r="BYB29" s="42"/>
      <c r="BYC29" s="42"/>
      <c r="BYD29" s="42"/>
      <c r="BYE29" s="42"/>
      <c r="BYF29" s="42"/>
      <c r="BYG29" s="42"/>
      <c r="BYH29" s="42"/>
      <c r="BYI29" s="42"/>
      <c r="BYJ29" s="42"/>
      <c r="BYK29" s="42"/>
      <c r="BYL29" s="42"/>
      <c r="BYM29" s="42"/>
      <c r="BYN29" s="42"/>
      <c r="BYO29" s="42"/>
      <c r="BYP29" s="42"/>
      <c r="BYQ29" s="42"/>
      <c r="BYR29" s="42"/>
      <c r="BYS29" s="42"/>
      <c r="BYT29" s="42"/>
      <c r="BYU29" s="42"/>
      <c r="BYV29" s="42"/>
      <c r="BYW29" s="42"/>
      <c r="BYX29" s="42"/>
      <c r="BYY29" s="42"/>
      <c r="BYZ29" s="42"/>
      <c r="BZA29" s="42"/>
      <c r="BZB29" s="42"/>
      <c r="BZC29" s="42"/>
      <c r="BZD29" s="42"/>
      <c r="BZE29" s="42"/>
      <c r="BZF29" s="42"/>
      <c r="BZG29" s="42"/>
      <c r="BZH29" s="42"/>
      <c r="BZI29" s="42"/>
      <c r="BZJ29" s="42"/>
      <c r="BZK29" s="42"/>
      <c r="BZL29" s="42"/>
      <c r="BZM29" s="42"/>
      <c r="BZN29" s="42"/>
      <c r="BZO29" s="42"/>
      <c r="BZP29" s="42"/>
      <c r="BZQ29" s="42"/>
      <c r="BZR29" s="42"/>
      <c r="BZS29" s="42"/>
      <c r="BZT29" s="42"/>
      <c r="BZU29" s="42"/>
      <c r="BZV29" s="42"/>
      <c r="BZW29" s="42"/>
      <c r="BZX29" s="42"/>
      <c r="BZY29" s="42"/>
      <c r="BZZ29" s="42"/>
      <c r="CAA29" s="42"/>
      <c r="CAB29" s="42"/>
      <c r="CAC29" s="42"/>
      <c r="CAD29" s="42"/>
      <c r="CAE29" s="42"/>
      <c r="CAF29" s="42"/>
      <c r="CAG29" s="42"/>
      <c r="CAH29" s="42"/>
      <c r="CAI29" s="42"/>
      <c r="CAJ29" s="42"/>
      <c r="CAK29" s="42"/>
      <c r="CAL29" s="42"/>
      <c r="CAM29" s="42"/>
      <c r="CAN29" s="42"/>
      <c r="CAO29" s="42"/>
      <c r="CAP29" s="42"/>
      <c r="CAQ29" s="42"/>
      <c r="CAR29" s="42"/>
      <c r="CAS29" s="42"/>
      <c r="CAT29" s="42"/>
      <c r="CAU29" s="42"/>
      <c r="CAV29" s="42"/>
      <c r="CAW29" s="42"/>
      <c r="CAX29" s="42"/>
      <c r="CAY29" s="42"/>
      <c r="CAZ29" s="42"/>
      <c r="CBA29" s="42"/>
      <c r="CBB29" s="42"/>
      <c r="CBC29" s="42"/>
      <c r="CBD29" s="42"/>
      <c r="CBE29" s="42"/>
      <c r="CBF29" s="42"/>
      <c r="CBG29" s="42"/>
      <c r="CBH29" s="42"/>
      <c r="CBI29" s="42"/>
      <c r="CBJ29" s="42"/>
      <c r="CBK29" s="42"/>
      <c r="CBL29" s="42"/>
      <c r="CBM29" s="42"/>
      <c r="CBN29" s="42"/>
      <c r="CBO29" s="42"/>
      <c r="CBP29" s="42"/>
      <c r="CBQ29" s="42"/>
      <c r="CBR29" s="42"/>
      <c r="CBS29" s="42"/>
      <c r="CBT29" s="42"/>
      <c r="CBU29" s="42"/>
      <c r="CBV29" s="42"/>
      <c r="CBW29" s="42"/>
      <c r="CBX29" s="42"/>
      <c r="CBY29" s="42"/>
      <c r="CBZ29" s="42"/>
      <c r="CCA29" s="42"/>
      <c r="CCB29" s="42"/>
      <c r="CCC29" s="42"/>
      <c r="CCD29" s="42"/>
      <c r="CCE29" s="42"/>
      <c r="CCF29" s="42"/>
      <c r="CCG29" s="42"/>
      <c r="CCH29" s="42"/>
      <c r="CCI29" s="42"/>
      <c r="CCJ29" s="42"/>
      <c r="CCK29" s="42"/>
      <c r="CCL29" s="42"/>
      <c r="CCM29" s="42"/>
      <c r="CCN29" s="42"/>
      <c r="CCO29" s="42"/>
      <c r="CCP29" s="42"/>
      <c r="CCQ29" s="42"/>
      <c r="CCR29" s="42"/>
      <c r="CCS29" s="42"/>
      <c r="CCT29" s="42"/>
      <c r="CCU29" s="42"/>
      <c r="CCV29" s="42"/>
      <c r="CCW29" s="42"/>
      <c r="CCX29" s="42"/>
      <c r="CCY29" s="42"/>
      <c r="CCZ29" s="42"/>
      <c r="CDA29" s="42"/>
      <c r="CDB29" s="42"/>
      <c r="CDC29" s="42"/>
      <c r="CDD29" s="42"/>
      <c r="CDE29" s="42"/>
      <c r="CDF29" s="42"/>
      <c r="CDG29" s="42"/>
      <c r="CDH29" s="42"/>
      <c r="CDI29" s="42"/>
      <c r="CDJ29" s="42"/>
      <c r="CDK29" s="42"/>
      <c r="CDL29" s="42"/>
      <c r="CDM29" s="42"/>
      <c r="CDN29" s="42"/>
      <c r="CDO29" s="42"/>
      <c r="CDP29" s="42"/>
      <c r="CDQ29" s="42"/>
      <c r="CDR29" s="42"/>
      <c r="CDS29" s="42"/>
      <c r="CDT29" s="42"/>
      <c r="CDU29" s="42"/>
      <c r="CDV29" s="42"/>
      <c r="CDW29" s="42"/>
      <c r="CDX29" s="42"/>
      <c r="CDY29" s="42"/>
      <c r="CDZ29" s="42"/>
      <c r="CEA29" s="42"/>
      <c r="CEB29" s="42"/>
      <c r="CEC29" s="42"/>
      <c r="CED29" s="42"/>
      <c r="CEE29" s="42"/>
      <c r="CEF29" s="42"/>
      <c r="CEG29" s="42"/>
      <c r="CEH29" s="42"/>
      <c r="CEI29" s="42"/>
      <c r="CEJ29" s="42"/>
      <c r="CEK29" s="42"/>
      <c r="CEL29" s="42"/>
      <c r="CEM29" s="42"/>
      <c r="CEN29" s="42"/>
      <c r="CEO29" s="42"/>
      <c r="CEP29" s="42"/>
      <c r="CEQ29" s="42"/>
      <c r="CER29" s="42"/>
      <c r="CES29" s="42"/>
      <c r="CET29" s="42"/>
      <c r="CEU29" s="42"/>
      <c r="CEV29" s="42"/>
      <c r="CEW29" s="42"/>
      <c r="CEX29" s="42"/>
      <c r="CEY29" s="42"/>
      <c r="CEZ29" s="42"/>
      <c r="CFA29" s="42"/>
      <c r="CFB29" s="42"/>
      <c r="CFC29" s="42"/>
      <c r="CFD29" s="42"/>
      <c r="CFE29" s="42"/>
      <c r="CFF29" s="42"/>
      <c r="CFG29" s="42"/>
      <c r="CFH29" s="42"/>
      <c r="CFI29" s="42"/>
      <c r="CFJ29" s="42"/>
      <c r="CFK29" s="42"/>
      <c r="CFL29" s="42"/>
      <c r="CFM29" s="42"/>
      <c r="CFN29" s="42"/>
      <c r="CFO29" s="42"/>
      <c r="CFP29" s="42"/>
      <c r="CFQ29" s="42"/>
      <c r="CFR29" s="42"/>
      <c r="CFS29" s="42"/>
      <c r="CFT29" s="42"/>
      <c r="CFU29" s="42"/>
      <c r="CFV29" s="42"/>
      <c r="CFW29" s="42"/>
      <c r="CFX29" s="42"/>
      <c r="CFY29" s="42"/>
      <c r="CFZ29" s="42"/>
      <c r="CGA29" s="42"/>
      <c r="CGB29" s="42"/>
      <c r="CGC29" s="42"/>
      <c r="CGD29" s="42"/>
      <c r="CGE29" s="42"/>
      <c r="CGF29" s="42"/>
      <c r="CGG29" s="42"/>
      <c r="CGH29" s="42"/>
      <c r="CGI29" s="42"/>
      <c r="CGJ29" s="42"/>
      <c r="CGK29" s="42"/>
      <c r="CGL29" s="42"/>
      <c r="CGM29" s="42"/>
      <c r="CGN29" s="42"/>
      <c r="CGO29" s="42"/>
      <c r="CGP29" s="42"/>
      <c r="CGQ29" s="42"/>
      <c r="CGR29" s="42"/>
      <c r="CGS29" s="42"/>
      <c r="CGT29" s="42"/>
      <c r="CGU29" s="42"/>
      <c r="CGV29" s="42"/>
      <c r="CGW29" s="42"/>
      <c r="CGX29" s="42"/>
      <c r="CGY29" s="42"/>
      <c r="CGZ29" s="42"/>
      <c r="CHA29" s="42"/>
      <c r="CHB29" s="42"/>
      <c r="CHC29" s="42"/>
      <c r="CHD29" s="42"/>
      <c r="CHE29" s="42"/>
      <c r="CHF29" s="42"/>
      <c r="CHG29" s="42"/>
      <c r="CHH29" s="42"/>
      <c r="CHI29" s="42"/>
      <c r="CHJ29" s="42"/>
      <c r="CHK29" s="42"/>
      <c r="CHL29" s="42"/>
      <c r="CHM29" s="42"/>
      <c r="CHN29" s="42"/>
      <c r="CHO29" s="42"/>
      <c r="CHP29" s="42"/>
      <c r="CHQ29" s="42"/>
      <c r="CHR29" s="42"/>
      <c r="CHS29" s="42"/>
      <c r="CHT29" s="42"/>
      <c r="CHU29" s="42"/>
      <c r="CHV29" s="42"/>
      <c r="CHW29" s="42"/>
      <c r="CHX29" s="42"/>
      <c r="CHY29" s="42"/>
      <c r="CHZ29" s="42"/>
      <c r="CIA29" s="42"/>
      <c r="CIB29" s="42"/>
      <c r="CIC29" s="42"/>
      <c r="CID29" s="42"/>
      <c r="CIE29" s="42"/>
      <c r="CIF29" s="42"/>
      <c r="CIG29" s="42"/>
      <c r="CIH29" s="42"/>
      <c r="CII29" s="42"/>
      <c r="CIJ29" s="42"/>
      <c r="CIK29" s="42"/>
      <c r="CIL29" s="42"/>
      <c r="CIM29" s="42"/>
      <c r="CIN29" s="42"/>
      <c r="CIO29" s="42"/>
      <c r="CIP29" s="42"/>
      <c r="CIQ29" s="42"/>
      <c r="CIR29" s="42"/>
      <c r="CIS29" s="42"/>
      <c r="CIT29" s="42"/>
      <c r="CIU29" s="42"/>
      <c r="CIV29" s="42"/>
      <c r="CIW29" s="42"/>
      <c r="CIX29" s="42"/>
      <c r="CIY29" s="42"/>
      <c r="CIZ29" s="42"/>
      <c r="CJA29" s="42"/>
      <c r="CJB29" s="42"/>
      <c r="CJC29" s="42"/>
      <c r="CJD29" s="42"/>
      <c r="CJE29" s="42"/>
      <c r="CJF29" s="42"/>
      <c r="CJG29" s="42"/>
      <c r="CJH29" s="42"/>
      <c r="CJI29" s="42"/>
      <c r="CJJ29" s="42"/>
      <c r="CJK29" s="42"/>
      <c r="CJL29" s="42"/>
      <c r="CJM29" s="42"/>
      <c r="CJN29" s="42"/>
      <c r="CJO29" s="42"/>
      <c r="CJP29" s="42"/>
      <c r="CJQ29" s="42"/>
      <c r="CJR29" s="42"/>
      <c r="CJS29" s="42"/>
      <c r="CJT29" s="42"/>
      <c r="CJU29" s="42"/>
      <c r="CJV29" s="42"/>
      <c r="CJW29" s="42"/>
      <c r="CJX29" s="42"/>
      <c r="CJY29" s="42"/>
      <c r="CJZ29" s="42"/>
      <c r="CKA29" s="42"/>
      <c r="CKB29" s="42"/>
      <c r="CKC29" s="42"/>
      <c r="CKD29" s="42"/>
      <c r="CKE29" s="42"/>
      <c r="CKF29" s="42"/>
      <c r="CKG29" s="42"/>
      <c r="CKH29" s="42"/>
      <c r="CKI29" s="42"/>
      <c r="CKJ29" s="42"/>
      <c r="CKK29" s="42"/>
      <c r="CKL29" s="42"/>
      <c r="CKM29" s="42"/>
      <c r="CKN29" s="42"/>
      <c r="CKO29" s="42"/>
      <c r="CKP29" s="42"/>
      <c r="CKQ29" s="42"/>
      <c r="CKR29" s="42"/>
      <c r="CKS29" s="42"/>
      <c r="CKT29" s="42"/>
      <c r="CKU29" s="42"/>
      <c r="CKV29" s="42"/>
      <c r="CKW29" s="42"/>
      <c r="CKX29" s="42"/>
      <c r="CKY29" s="42"/>
      <c r="CKZ29" s="42"/>
      <c r="CLA29" s="42"/>
      <c r="CLB29" s="42"/>
      <c r="CLC29" s="42"/>
      <c r="CLD29" s="42"/>
      <c r="CLE29" s="42"/>
      <c r="CLF29" s="42"/>
      <c r="CLG29" s="42"/>
      <c r="CLH29" s="42"/>
      <c r="CLI29" s="42"/>
      <c r="CLJ29" s="42"/>
      <c r="CLK29" s="42"/>
      <c r="CLL29" s="42"/>
      <c r="CLM29" s="42"/>
      <c r="CLN29" s="42"/>
      <c r="CLO29" s="42"/>
      <c r="CLP29" s="42"/>
      <c r="CLQ29" s="42"/>
      <c r="CLR29" s="42"/>
      <c r="CLS29" s="42"/>
      <c r="CLT29" s="42"/>
      <c r="CLU29" s="42"/>
      <c r="CLV29" s="42"/>
      <c r="CLW29" s="42"/>
      <c r="CLX29" s="42"/>
      <c r="CLY29" s="42"/>
      <c r="CLZ29" s="42"/>
      <c r="CMA29" s="42"/>
      <c r="CMB29" s="42"/>
      <c r="CMC29" s="42"/>
      <c r="CMD29" s="42"/>
      <c r="CME29" s="42"/>
      <c r="CMF29" s="42"/>
      <c r="CMG29" s="42"/>
      <c r="CMH29" s="42"/>
      <c r="CMI29" s="42"/>
      <c r="CMJ29" s="42"/>
      <c r="CMK29" s="42"/>
      <c r="CML29" s="42"/>
      <c r="CMM29" s="42"/>
      <c r="CMN29" s="42"/>
      <c r="CMO29" s="42"/>
      <c r="CMP29" s="42"/>
      <c r="CMQ29" s="42"/>
      <c r="CMR29" s="42"/>
      <c r="CMS29" s="42"/>
      <c r="CMT29" s="42"/>
      <c r="CMU29" s="42"/>
      <c r="CMV29" s="42"/>
      <c r="CMW29" s="42"/>
      <c r="CMX29" s="42"/>
      <c r="CMY29" s="42"/>
      <c r="CMZ29" s="42"/>
      <c r="CNA29" s="42"/>
      <c r="CNB29" s="42"/>
      <c r="CNC29" s="42"/>
      <c r="CND29" s="42"/>
      <c r="CNE29" s="42"/>
      <c r="CNF29" s="42"/>
      <c r="CNG29" s="42"/>
      <c r="CNH29" s="42"/>
      <c r="CNI29" s="42"/>
      <c r="CNJ29" s="42"/>
      <c r="CNK29" s="42"/>
      <c r="CNL29" s="42"/>
      <c r="CNM29" s="42"/>
      <c r="CNN29" s="42"/>
      <c r="CNO29" s="42"/>
      <c r="CNP29" s="42"/>
      <c r="CNQ29" s="42"/>
      <c r="CNR29" s="42"/>
      <c r="CNS29" s="42"/>
      <c r="CNT29" s="42"/>
      <c r="CNU29" s="42"/>
      <c r="CNV29" s="42"/>
      <c r="CNW29" s="42"/>
      <c r="CNX29" s="42"/>
      <c r="CNY29" s="42"/>
      <c r="CNZ29" s="42"/>
      <c r="COA29" s="42"/>
      <c r="COB29" s="42"/>
      <c r="COC29" s="42"/>
      <c r="COD29" s="42"/>
      <c r="COE29" s="42"/>
      <c r="COF29" s="42"/>
      <c r="COG29" s="42"/>
      <c r="COH29" s="42"/>
      <c r="COI29" s="42"/>
      <c r="COJ29" s="42"/>
      <c r="COK29" s="42"/>
      <c r="COL29" s="42"/>
      <c r="COM29" s="42"/>
      <c r="CON29" s="42"/>
      <c r="COO29" s="42"/>
      <c r="COP29" s="42"/>
      <c r="COQ29" s="42"/>
      <c r="COR29" s="42"/>
      <c r="COS29" s="42"/>
      <c r="COT29" s="42"/>
      <c r="COU29" s="42"/>
      <c r="COV29" s="42"/>
      <c r="COW29" s="42"/>
      <c r="COX29" s="42"/>
      <c r="COY29" s="42"/>
      <c r="COZ29" s="42"/>
      <c r="CPA29" s="42"/>
      <c r="CPB29" s="42"/>
      <c r="CPC29" s="42"/>
      <c r="CPD29" s="42"/>
      <c r="CPE29" s="42"/>
      <c r="CPF29" s="42"/>
      <c r="CPG29" s="42"/>
      <c r="CPH29" s="42"/>
      <c r="CPI29" s="42"/>
      <c r="CPJ29" s="42"/>
      <c r="CPK29" s="42"/>
      <c r="CPL29" s="42"/>
      <c r="CPM29" s="42"/>
      <c r="CPN29" s="42"/>
      <c r="CPO29" s="42"/>
      <c r="CPP29" s="42"/>
      <c r="CPQ29" s="42"/>
      <c r="CPR29" s="42"/>
      <c r="CPS29" s="42"/>
      <c r="CPT29" s="42"/>
      <c r="CPU29" s="42"/>
      <c r="CPV29" s="42"/>
      <c r="CPW29" s="42"/>
      <c r="CPX29" s="42"/>
      <c r="CPY29" s="42"/>
      <c r="CPZ29" s="42"/>
      <c r="CQA29" s="42"/>
      <c r="CQB29" s="42"/>
      <c r="CQC29" s="42"/>
      <c r="CQD29" s="42"/>
      <c r="CQE29" s="42"/>
      <c r="CQF29" s="42"/>
      <c r="CQG29" s="42"/>
      <c r="CQH29" s="42"/>
      <c r="CQI29" s="42"/>
      <c r="CQJ29" s="42"/>
      <c r="CQK29" s="42"/>
      <c r="CQL29" s="42"/>
      <c r="CQM29" s="42"/>
      <c r="CQN29" s="42"/>
      <c r="CQO29" s="42"/>
      <c r="CQP29" s="42"/>
      <c r="CQQ29" s="42"/>
      <c r="CQR29" s="42"/>
      <c r="CQS29" s="42"/>
      <c r="CQT29" s="42"/>
      <c r="CQU29" s="42"/>
      <c r="CQV29" s="42"/>
      <c r="CQW29" s="42"/>
      <c r="CQX29" s="42"/>
      <c r="CQY29" s="42"/>
      <c r="CQZ29" s="42"/>
      <c r="CRA29" s="42"/>
      <c r="CRB29" s="42"/>
      <c r="CRC29" s="42"/>
      <c r="CRD29" s="42"/>
      <c r="CRE29" s="42"/>
      <c r="CRF29" s="42"/>
      <c r="CRG29" s="42"/>
      <c r="CRH29" s="42"/>
      <c r="CRI29" s="42"/>
      <c r="CRJ29" s="42"/>
      <c r="CRK29" s="42"/>
      <c r="CRL29" s="42"/>
      <c r="CRM29" s="42"/>
      <c r="CRN29" s="42"/>
      <c r="CRO29" s="42"/>
      <c r="CRP29" s="42"/>
      <c r="CRQ29" s="42"/>
      <c r="CRR29" s="42"/>
      <c r="CRS29" s="42"/>
      <c r="CRT29" s="42"/>
      <c r="CRU29" s="42"/>
      <c r="CRV29" s="42"/>
      <c r="CRW29" s="42"/>
      <c r="CRX29" s="42"/>
      <c r="CRY29" s="42"/>
      <c r="CRZ29" s="42"/>
      <c r="CSA29" s="42"/>
      <c r="CSB29" s="42"/>
      <c r="CSC29" s="42"/>
      <c r="CSD29" s="42"/>
      <c r="CSE29" s="42"/>
      <c r="CSF29" s="42"/>
      <c r="CSG29" s="42"/>
      <c r="CSH29" s="42"/>
      <c r="CSI29" s="42"/>
      <c r="CSJ29" s="42"/>
      <c r="CSK29" s="42"/>
      <c r="CSL29" s="42"/>
      <c r="CSM29" s="42"/>
      <c r="CSN29" s="42"/>
      <c r="CSO29" s="42"/>
      <c r="CSP29" s="42"/>
      <c r="CSQ29" s="42"/>
      <c r="CSR29" s="42"/>
      <c r="CSS29" s="42"/>
      <c r="CST29" s="42"/>
      <c r="CSU29" s="42"/>
      <c r="CSV29" s="42"/>
      <c r="CSW29" s="42"/>
      <c r="CSX29" s="42"/>
      <c r="CSY29" s="42"/>
      <c r="CSZ29" s="42"/>
      <c r="CTA29" s="42"/>
      <c r="CTB29" s="42"/>
      <c r="CTC29" s="42"/>
      <c r="CTD29" s="42"/>
      <c r="CTE29" s="42"/>
      <c r="CTF29" s="42"/>
      <c r="CTG29" s="42"/>
      <c r="CTH29" s="42"/>
      <c r="CTI29" s="42"/>
      <c r="CTJ29" s="42"/>
      <c r="CTK29" s="42"/>
      <c r="CTL29" s="42"/>
      <c r="CTM29" s="42"/>
      <c r="CTN29" s="42"/>
      <c r="CTO29" s="42"/>
      <c r="CTP29" s="42"/>
      <c r="CTQ29" s="42"/>
      <c r="CTR29" s="42"/>
      <c r="CTS29" s="42"/>
      <c r="CTT29" s="42"/>
      <c r="CTU29" s="42"/>
      <c r="CTV29" s="42"/>
      <c r="CTW29" s="42"/>
      <c r="CTX29" s="42"/>
      <c r="CTY29" s="42"/>
      <c r="CTZ29" s="42"/>
      <c r="CUA29" s="42"/>
      <c r="CUB29" s="42"/>
      <c r="CUC29" s="42"/>
      <c r="CUD29" s="42"/>
      <c r="CUE29" s="42"/>
      <c r="CUF29" s="42"/>
      <c r="CUG29" s="42"/>
      <c r="CUH29" s="42"/>
      <c r="CUI29" s="42"/>
      <c r="CUJ29" s="42"/>
      <c r="CUK29" s="42"/>
      <c r="CUL29" s="42"/>
      <c r="CUM29" s="42"/>
      <c r="CUN29" s="42"/>
      <c r="CUO29" s="42"/>
      <c r="CUP29" s="42"/>
      <c r="CUQ29" s="42"/>
      <c r="CUR29" s="42"/>
      <c r="CUS29" s="42"/>
      <c r="CUT29" s="42"/>
      <c r="CUU29" s="42"/>
      <c r="CUV29" s="42"/>
      <c r="CUW29" s="42"/>
      <c r="CUX29" s="42"/>
      <c r="CUY29" s="42"/>
      <c r="CUZ29" s="42"/>
      <c r="CVA29" s="42"/>
      <c r="CVB29" s="42"/>
      <c r="CVC29" s="42"/>
      <c r="CVD29" s="42"/>
      <c r="CVE29" s="42"/>
      <c r="CVF29" s="42"/>
      <c r="CVG29" s="42"/>
      <c r="CVH29" s="42"/>
      <c r="CVI29" s="42"/>
      <c r="CVJ29" s="42"/>
      <c r="CVK29" s="42"/>
      <c r="CVL29" s="42"/>
      <c r="CVM29" s="42"/>
      <c r="CVN29" s="42"/>
      <c r="CVO29" s="42"/>
      <c r="CVP29" s="42"/>
      <c r="CVQ29" s="42"/>
      <c r="CVR29" s="42"/>
      <c r="CVS29" s="42"/>
      <c r="CVT29" s="42"/>
      <c r="CVU29" s="42"/>
      <c r="CVV29" s="42"/>
      <c r="CVW29" s="42"/>
      <c r="CVX29" s="42"/>
      <c r="CVY29" s="42"/>
      <c r="CVZ29" s="42"/>
      <c r="CWA29" s="42"/>
      <c r="CWB29" s="42"/>
      <c r="CWC29" s="42"/>
      <c r="CWD29" s="42"/>
      <c r="CWE29" s="42"/>
      <c r="CWF29" s="42"/>
      <c r="CWG29" s="42"/>
      <c r="CWH29" s="42"/>
      <c r="CWI29" s="42"/>
      <c r="CWJ29" s="42"/>
      <c r="CWK29" s="42"/>
      <c r="CWL29" s="42"/>
      <c r="CWM29" s="42"/>
      <c r="CWN29" s="42"/>
      <c r="CWO29" s="42"/>
      <c r="CWP29" s="42"/>
      <c r="CWQ29" s="42"/>
      <c r="CWR29" s="42"/>
      <c r="CWS29" s="42"/>
      <c r="CWT29" s="42"/>
      <c r="CWU29" s="42"/>
      <c r="CWV29" s="42"/>
      <c r="CWW29" s="42"/>
      <c r="CWX29" s="42"/>
      <c r="CWY29" s="42"/>
      <c r="CWZ29" s="42"/>
      <c r="CXA29" s="42"/>
      <c r="CXB29" s="42"/>
      <c r="CXC29" s="42"/>
      <c r="CXD29" s="42"/>
      <c r="CXE29" s="42"/>
      <c r="CXF29" s="42"/>
      <c r="CXG29" s="42"/>
      <c r="CXH29" s="42"/>
      <c r="CXI29" s="42"/>
      <c r="CXJ29" s="42"/>
      <c r="CXK29" s="42"/>
      <c r="CXL29" s="42"/>
      <c r="CXM29" s="42"/>
      <c r="CXN29" s="42"/>
      <c r="CXO29" s="42"/>
      <c r="CXP29" s="42"/>
      <c r="CXQ29" s="42"/>
      <c r="CXR29" s="42"/>
      <c r="CXS29" s="42"/>
      <c r="CXT29" s="42"/>
      <c r="CXU29" s="42"/>
      <c r="CXV29" s="42"/>
      <c r="CXW29" s="42"/>
      <c r="CXX29" s="42"/>
      <c r="CXY29" s="42"/>
      <c r="CXZ29" s="42"/>
      <c r="CYA29" s="42"/>
      <c r="CYB29" s="42"/>
      <c r="CYC29" s="42"/>
      <c r="CYD29" s="42"/>
      <c r="CYE29" s="42"/>
      <c r="CYF29" s="42"/>
      <c r="CYG29" s="42"/>
      <c r="CYH29" s="42"/>
      <c r="CYI29" s="42"/>
      <c r="CYJ29" s="42"/>
      <c r="CYK29" s="42"/>
      <c r="CYL29" s="42"/>
      <c r="CYM29" s="42"/>
      <c r="CYN29" s="42"/>
      <c r="CYO29" s="42"/>
      <c r="CYP29" s="42"/>
      <c r="CYQ29" s="42"/>
      <c r="CYR29" s="42"/>
      <c r="CYS29" s="42"/>
      <c r="CYT29" s="42"/>
      <c r="CYU29" s="42"/>
      <c r="CYV29" s="42"/>
      <c r="CYW29" s="42"/>
      <c r="CYX29" s="42"/>
      <c r="CYY29" s="42"/>
      <c r="CYZ29" s="42"/>
      <c r="CZA29" s="42"/>
      <c r="CZB29" s="42"/>
      <c r="CZC29" s="42"/>
      <c r="CZD29" s="42"/>
      <c r="CZE29" s="42"/>
      <c r="CZF29" s="42"/>
      <c r="CZG29" s="42"/>
      <c r="CZH29" s="42"/>
      <c r="CZI29" s="42"/>
      <c r="CZJ29" s="42"/>
      <c r="CZK29" s="42"/>
      <c r="CZL29" s="42"/>
      <c r="CZM29" s="42"/>
      <c r="CZN29" s="42"/>
      <c r="CZO29" s="42"/>
      <c r="CZP29" s="42"/>
      <c r="CZQ29" s="42"/>
      <c r="CZR29" s="42"/>
      <c r="CZS29" s="42"/>
      <c r="CZT29" s="42"/>
      <c r="CZU29" s="42"/>
      <c r="CZV29" s="42"/>
      <c r="CZW29" s="42"/>
      <c r="CZX29" s="42"/>
      <c r="CZY29" s="42"/>
      <c r="CZZ29" s="42"/>
      <c r="DAA29" s="42"/>
      <c r="DAB29" s="42"/>
      <c r="DAC29" s="42"/>
      <c r="DAD29" s="42"/>
      <c r="DAE29" s="42"/>
      <c r="DAF29" s="42"/>
      <c r="DAG29" s="42"/>
      <c r="DAH29" s="42"/>
      <c r="DAI29" s="42"/>
      <c r="DAJ29" s="42"/>
      <c r="DAK29" s="42"/>
      <c r="DAL29" s="42"/>
      <c r="DAM29" s="42"/>
      <c r="DAN29" s="42"/>
      <c r="DAO29" s="42"/>
      <c r="DAP29" s="42"/>
      <c r="DAQ29" s="42"/>
      <c r="DAR29" s="42"/>
      <c r="DAS29" s="42"/>
      <c r="DAT29" s="42"/>
      <c r="DAU29" s="42"/>
      <c r="DAV29" s="42"/>
      <c r="DAW29" s="42"/>
      <c r="DAX29" s="42"/>
      <c r="DAY29" s="42"/>
      <c r="DAZ29" s="42"/>
      <c r="DBA29" s="42"/>
      <c r="DBB29" s="42"/>
      <c r="DBC29" s="42"/>
      <c r="DBD29" s="42"/>
      <c r="DBE29" s="42"/>
      <c r="DBF29" s="42"/>
      <c r="DBG29" s="42"/>
      <c r="DBH29" s="42"/>
      <c r="DBI29" s="42"/>
      <c r="DBJ29" s="42"/>
      <c r="DBK29" s="42"/>
      <c r="DBL29" s="42"/>
      <c r="DBM29" s="42"/>
      <c r="DBN29" s="42"/>
      <c r="DBO29" s="42"/>
      <c r="DBP29" s="42"/>
      <c r="DBQ29" s="42"/>
      <c r="DBR29" s="42"/>
      <c r="DBS29" s="42"/>
      <c r="DBT29" s="42"/>
      <c r="DBU29" s="42"/>
      <c r="DBV29" s="42"/>
      <c r="DBW29" s="42"/>
      <c r="DBX29" s="42"/>
      <c r="DBY29" s="42"/>
      <c r="DBZ29" s="42"/>
      <c r="DCA29" s="42"/>
      <c r="DCB29" s="42"/>
      <c r="DCC29" s="42"/>
      <c r="DCD29" s="42"/>
      <c r="DCE29" s="42"/>
      <c r="DCF29" s="42"/>
      <c r="DCG29" s="42"/>
      <c r="DCH29" s="42"/>
      <c r="DCI29" s="42"/>
      <c r="DCJ29" s="42"/>
      <c r="DCK29" s="42"/>
      <c r="DCL29" s="42"/>
      <c r="DCM29" s="42"/>
      <c r="DCN29" s="42"/>
      <c r="DCO29" s="42"/>
      <c r="DCP29" s="42"/>
      <c r="DCQ29" s="42"/>
      <c r="DCR29" s="42"/>
      <c r="DCS29" s="42"/>
      <c r="DCT29" s="42"/>
      <c r="DCU29" s="42"/>
      <c r="DCV29" s="42"/>
      <c r="DCW29" s="42"/>
      <c r="DCX29" s="42"/>
      <c r="DCY29" s="42"/>
      <c r="DCZ29" s="42"/>
      <c r="DDA29" s="42"/>
      <c r="DDB29" s="42"/>
      <c r="DDC29" s="42"/>
      <c r="DDD29" s="42"/>
      <c r="DDE29" s="42"/>
      <c r="DDF29" s="42"/>
      <c r="DDG29" s="42"/>
      <c r="DDH29" s="42"/>
      <c r="DDI29" s="42"/>
      <c r="DDJ29" s="42"/>
      <c r="DDK29" s="42"/>
      <c r="DDL29" s="42"/>
      <c r="DDM29" s="42"/>
      <c r="DDN29" s="42"/>
      <c r="DDO29" s="42"/>
      <c r="DDP29" s="42"/>
      <c r="DDQ29" s="42"/>
      <c r="DDR29" s="42"/>
      <c r="DDS29" s="42"/>
      <c r="DDT29" s="42"/>
      <c r="DDU29" s="42"/>
      <c r="DDV29" s="42"/>
      <c r="DDW29" s="42"/>
      <c r="DDX29" s="42"/>
      <c r="DDY29" s="42"/>
      <c r="DDZ29" s="42"/>
      <c r="DEA29" s="42"/>
      <c r="DEB29" s="42"/>
      <c r="DEC29" s="42"/>
      <c r="DED29" s="42"/>
      <c r="DEE29" s="42"/>
      <c r="DEF29" s="42"/>
      <c r="DEG29" s="42"/>
      <c r="DEH29" s="42"/>
      <c r="DEI29" s="42"/>
      <c r="DEJ29" s="42"/>
      <c r="DEK29" s="42"/>
      <c r="DEL29" s="42"/>
      <c r="DEM29" s="42"/>
      <c r="DEN29" s="42"/>
      <c r="DEO29" s="42"/>
      <c r="DEP29" s="42"/>
      <c r="DEQ29" s="42"/>
      <c r="DER29" s="42"/>
      <c r="DES29" s="42"/>
      <c r="DET29" s="42"/>
      <c r="DEU29" s="42"/>
      <c r="DEV29" s="42"/>
      <c r="DEW29" s="42"/>
      <c r="DEX29" s="42"/>
      <c r="DEY29" s="42"/>
      <c r="DEZ29" s="42"/>
      <c r="DFA29" s="42"/>
      <c r="DFB29" s="42"/>
      <c r="DFC29" s="42"/>
      <c r="DFD29" s="42"/>
      <c r="DFE29" s="42"/>
      <c r="DFF29" s="42"/>
      <c r="DFG29" s="42"/>
      <c r="DFH29" s="42"/>
      <c r="DFI29" s="42"/>
      <c r="DFJ29" s="42"/>
      <c r="DFK29" s="42"/>
      <c r="DFL29" s="42"/>
      <c r="DFM29" s="42"/>
      <c r="DFN29" s="42"/>
      <c r="DFO29" s="42"/>
      <c r="DFP29" s="42"/>
      <c r="DFQ29" s="42"/>
      <c r="DFR29" s="42"/>
      <c r="DFS29" s="42"/>
      <c r="DFT29" s="42"/>
      <c r="DFU29" s="42"/>
      <c r="DFV29" s="42"/>
      <c r="DFW29" s="42"/>
      <c r="DFX29" s="42"/>
      <c r="DFY29" s="42"/>
      <c r="DFZ29" s="42"/>
      <c r="DGA29" s="42"/>
      <c r="DGB29" s="42"/>
      <c r="DGC29" s="42"/>
      <c r="DGD29" s="42"/>
      <c r="DGE29" s="42"/>
      <c r="DGF29" s="42"/>
      <c r="DGG29" s="42"/>
      <c r="DGH29" s="42"/>
      <c r="DGI29" s="42"/>
      <c r="DGJ29" s="42"/>
      <c r="DGK29" s="42"/>
      <c r="DGL29" s="42"/>
      <c r="DGM29" s="42"/>
      <c r="DGN29" s="42"/>
      <c r="DGO29" s="42"/>
      <c r="DGP29" s="42"/>
      <c r="DGQ29" s="42"/>
      <c r="DGR29" s="42"/>
      <c r="DGS29" s="42"/>
      <c r="DGT29" s="42"/>
      <c r="DGU29" s="42"/>
      <c r="DGV29" s="42"/>
      <c r="DGW29" s="42"/>
      <c r="DGX29" s="42"/>
      <c r="DGY29" s="42"/>
      <c r="DGZ29" s="42"/>
      <c r="DHA29" s="42"/>
      <c r="DHB29" s="42"/>
      <c r="DHC29" s="42"/>
      <c r="DHD29" s="42"/>
      <c r="DHE29" s="42"/>
      <c r="DHF29" s="42"/>
      <c r="DHG29" s="42"/>
      <c r="DHH29" s="42"/>
      <c r="DHI29" s="42"/>
      <c r="DHJ29" s="42"/>
      <c r="DHK29" s="42"/>
      <c r="DHL29" s="42"/>
      <c r="DHM29" s="42"/>
      <c r="DHN29" s="42"/>
      <c r="DHO29" s="42"/>
      <c r="DHP29" s="42"/>
      <c r="DHQ29" s="42"/>
      <c r="DHR29" s="42"/>
      <c r="DHS29" s="42"/>
      <c r="DHT29" s="42"/>
      <c r="DHU29" s="42"/>
      <c r="DHV29" s="42"/>
      <c r="DHW29" s="42"/>
      <c r="DHX29" s="42"/>
      <c r="DHY29" s="42"/>
      <c r="DHZ29" s="42"/>
      <c r="DIA29" s="42"/>
      <c r="DIB29" s="42"/>
      <c r="DIC29" s="42"/>
      <c r="DID29" s="42"/>
      <c r="DIE29" s="42"/>
      <c r="DIF29" s="42"/>
      <c r="DIG29" s="42"/>
      <c r="DIH29" s="42"/>
      <c r="DII29" s="42"/>
      <c r="DIJ29" s="42"/>
      <c r="DIK29" s="42"/>
      <c r="DIL29" s="42"/>
      <c r="DIM29" s="42"/>
      <c r="DIN29" s="42"/>
      <c r="DIO29" s="42"/>
      <c r="DIP29" s="42"/>
      <c r="DIQ29" s="42"/>
      <c r="DIR29" s="42"/>
      <c r="DIS29" s="42"/>
      <c r="DIT29" s="42"/>
      <c r="DIU29" s="42"/>
      <c r="DIV29" s="42"/>
      <c r="DIW29" s="42"/>
      <c r="DIX29" s="42"/>
      <c r="DIY29" s="42"/>
      <c r="DIZ29" s="42"/>
      <c r="DJA29" s="42"/>
      <c r="DJB29" s="42"/>
      <c r="DJC29" s="42"/>
      <c r="DJD29" s="42"/>
      <c r="DJE29" s="42"/>
      <c r="DJF29" s="42"/>
      <c r="DJG29" s="42"/>
      <c r="DJH29" s="42"/>
      <c r="DJI29" s="42"/>
      <c r="DJJ29" s="42"/>
      <c r="DJK29" s="42"/>
      <c r="DJL29" s="42"/>
      <c r="DJM29" s="42"/>
      <c r="DJN29" s="42"/>
      <c r="DJO29" s="42"/>
      <c r="DJP29" s="42"/>
      <c r="DJQ29" s="42"/>
      <c r="DJR29" s="42"/>
      <c r="DJS29" s="42"/>
      <c r="DJT29" s="42"/>
      <c r="DJU29" s="42"/>
      <c r="DJV29" s="42"/>
      <c r="DJW29" s="42"/>
      <c r="DJX29" s="42"/>
      <c r="DJY29" s="42"/>
      <c r="DJZ29" s="42"/>
      <c r="DKA29" s="42"/>
      <c r="DKB29" s="42"/>
      <c r="DKC29" s="42"/>
      <c r="DKD29" s="42"/>
      <c r="DKE29" s="42"/>
      <c r="DKF29" s="42"/>
      <c r="DKG29" s="42"/>
      <c r="DKH29" s="42"/>
      <c r="DKI29" s="42"/>
      <c r="DKJ29" s="42"/>
      <c r="DKK29" s="42"/>
      <c r="DKL29" s="42"/>
      <c r="DKM29" s="42"/>
      <c r="DKN29" s="42"/>
      <c r="DKO29" s="42"/>
      <c r="DKP29" s="42"/>
      <c r="DKQ29" s="42"/>
      <c r="DKR29" s="42"/>
      <c r="DKS29" s="42"/>
      <c r="DKT29" s="42"/>
      <c r="DKU29" s="42"/>
      <c r="DKV29" s="42"/>
      <c r="DKW29" s="42"/>
      <c r="DKX29" s="42"/>
      <c r="DKY29" s="42"/>
      <c r="DKZ29" s="42"/>
      <c r="DLA29" s="42"/>
      <c r="DLB29" s="42"/>
      <c r="DLC29" s="42"/>
      <c r="DLD29" s="42"/>
      <c r="DLE29" s="42"/>
      <c r="DLF29" s="42"/>
      <c r="DLG29" s="42"/>
      <c r="DLH29" s="42"/>
      <c r="DLI29" s="42"/>
      <c r="DLJ29" s="42"/>
      <c r="DLK29" s="42"/>
      <c r="DLL29" s="42"/>
      <c r="DLM29" s="42"/>
      <c r="DLN29" s="42"/>
      <c r="DLO29" s="42"/>
      <c r="DLP29" s="42"/>
      <c r="DLQ29" s="42"/>
      <c r="DLR29" s="42"/>
      <c r="DLS29" s="42"/>
      <c r="DLT29" s="42"/>
      <c r="DLU29" s="42"/>
      <c r="DLV29" s="42"/>
      <c r="DLW29" s="42"/>
      <c r="DLX29" s="42"/>
      <c r="DLY29" s="42"/>
      <c r="DLZ29" s="42"/>
      <c r="DMA29" s="42"/>
      <c r="DMB29" s="42"/>
      <c r="DMC29" s="42"/>
      <c r="DMD29" s="42"/>
      <c r="DME29" s="42"/>
      <c r="DMF29" s="42"/>
      <c r="DMG29" s="42"/>
      <c r="DMH29" s="42"/>
      <c r="DMI29" s="42"/>
      <c r="DMJ29" s="42"/>
      <c r="DMK29" s="42"/>
      <c r="DML29" s="42"/>
      <c r="DMM29" s="42"/>
      <c r="DMN29" s="42"/>
      <c r="DMO29" s="42"/>
      <c r="DMP29" s="42"/>
      <c r="DMQ29" s="42"/>
      <c r="DMR29" s="42"/>
      <c r="DMS29" s="42"/>
      <c r="DMT29" s="42"/>
      <c r="DMU29" s="42"/>
      <c r="DMV29" s="42"/>
      <c r="DMW29" s="42"/>
      <c r="DMX29" s="42"/>
      <c r="DMY29" s="42"/>
      <c r="DMZ29" s="42"/>
      <c r="DNA29" s="42"/>
      <c r="DNB29" s="42"/>
      <c r="DNC29" s="42"/>
      <c r="DND29" s="42"/>
      <c r="DNE29" s="42"/>
      <c r="DNF29" s="42"/>
      <c r="DNG29" s="42"/>
      <c r="DNH29" s="42"/>
      <c r="DNI29" s="42"/>
      <c r="DNJ29" s="42"/>
      <c r="DNK29" s="42"/>
      <c r="DNL29" s="42"/>
      <c r="DNM29" s="42"/>
      <c r="DNN29" s="42"/>
      <c r="DNO29" s="42"/>
      <c r="DNP29" s="42"/>
      <c r="DNQ29" s="42"/>
      <c r="DNR29" s="42"/>
      <c r="DNS29" s="42"/>
      <c r="DNT29" s="42"/>
      <c r="DNU29" s="42"/>
      <c r="DNV29" s="42"/>
      <c r="DNW29" s="42"/>
      <c r="DNX29" s="42"/>
      <c r="DNY29" s="42"/>
      <c r="DNZ29" s="42"/>
      <c r="DOA29" s="42"/>
      <c r="DOB29" s="42"/>
      <c r="DOC29" s="42"/>
      <c r="DOD29" s="42"/>
      <c r="DOE29" s="42"/>
      <c r="DOF29" s="42"/>
      <c r="DOG29" s="42"/>
      <c r="DOH29" s="42"/>
      <c r="DOI29" s="42"/>
      <c r="DOJ29" s="42"/>
      <c r="DOK29" s="42"/>
      <c r="DOL29" s="42"/>
      <c r="DOM29" s="42"/>
      <c r="DON29" s="42"/>
      <c r="DOO29" s="42"/>
      <c r="DOP29" s="42"/>
      <c r="DOQ29" s="42"/>
      <c r="DOR29" s="42"/>
      <c r="DOS29" s="42"/>
      <c r="DOT29" s="42"/>
      <c r="DOU29" s="42"/>
      <c r="DOV29" s="42"/>
      <c r="DOW29" s="42"/>
      <c r="DOX29" s="42"/>
      <c r="DOY29" s="42"/>
      <c r="DOZ29" s="42"/>
      <c r="DPA29" s="42"/>
      <c r="DPB29" s="42"/>
      <c r="DPC29" s="42"/>
      <c r="DPD29" s="42"/>
      <c r="DPE29" s="42"/>
      <c r="DPF29" s="42"/>
      <c r="DPG29" s="42"/>
      <c r="DPH29" s="42"/>
      <c r="DPI29" s="42"/>
      <c r="DPJ29" s="42"/>
      <c r="DPK29" s="42"/>
      <c r="DPL29" s="42"/>
      <c r="DPM29" s="42"/>
      <c r="DPN29" s="42"/>
      <c r="DPO29" s="42"/>
      <c r="DPP29" s="42"/>
      <c r="DPQ29" s="42"/>
      <c r="DPR29" s="42"/>
      <c r="DPS29" s="42"/>
      <c r="DPT29" s="42"/>
      <c r="DPU29" s="42"/>
      <c r="DPV29" s="42"/>
      <c r="DPW29" s="42"/>
      <c r="DPX29" s="42"/>
      <c r="DPY29" s="42"/>
      <c r="DPZ29" s="42"/>
      <c r="DQA29" s="42"/>
      <c r="DQB29" s="42"/>
      <c r="DQC29" s="42"/>
      <c r="DQD29" s="42"/>
      <c r="DQE29" s="42"/>
      <c r="DQF29" s="42"/>
      <c r="DQG29" s="42"/>
      <c r="DQH29" s="42"/>
      <c r="DQI29" s="42"/>
      <c r="DQJ29" s="42"/>
      <c r="DQK29" s="42"/>
      <c r="DQL29" s="42"/>
      <c r="DQM29" s="42"/>
      <c r="DQN29" s="42"/>
      <c r="DQO29" s="42"/>
      <c r="DQP29" s="42"/>
      <c r="DQQ29" s="42"/>
      <c r="DQR29" s="42"/>
      <c r="DQS29" s="42"/>
      <c r="DQT29" s="42"/>
      <c r="DQU29" s="42"/>
      <c r="DQV29" s="42"/>
      <c r="DQW29" s="42"/>
      <c r="DQX29" s="42"/>
      <c r="DQY29" s="42"/>
      <c r="DQZ29" s="42"/>
      <c r="DRA29" s="42"/>
      <c r="DRB29" s="42"/>
      <c r="DRC29" s="42"/>
      <c r="DRD29" s="42"/>
      <c r="DRE29" s="42"/>
      <c r="DRF29" s="42"/>
      <c r="DRG29" s="42"/>
      <c r="DRH29" s="42"/>
      <c r="DRI29" s="42"/>
      <c r="DRJ29" s="42"/>
      <c r="DRK29" s="42"/>
      <c r="DRL29" s="42"/>
      <c r="DRM29" s="42"/>
      <c r="DRN29" s="42"/>
      <c r="DRO29" s="42"/>
      <c r="DRP29" s="42"/>
      <c r="DRQ29" s="42"/>
      <c r="DRR29" s="42"/>
      <c r="DRS29" s="42"/>
      <c r="DRT29" s="42"/>
      <c r="DRU29" s="42"/>
      <c r="DRV29" s="42"/>
      <c r="DRW29" s="42"/>
      <c r="DRX29" s="42"/>
      <c r="DRY29" s="42"/>
      <c r="DRZ29" s="42"/>
      <c r="DSA29" s="42"/>
      <c r="DSB29" s="42"/>
      <c r="DSC29" s="42"/>
      <c r="DSD29" s="42"/>
      <c r="DSE29" s="42"/>
      <c r="DSF29" s="42"/>
      <c r="DSG29" s="42"/>
      <c r="DSH29" s="42"/>
      <c r="DSI29" s="42"/>
      <c r="DSJ29" s="42"/>
      <c r="DSK29" s="42"/>
      <c r="DSL29" s="42"/>
      <c r="DSM29" s="42"/>
      <c r="DSN29" s="42"/>
      <c r="DSO29" s="42"/>
      <c r="DSP29" s="42"/>
      <c r="DSQ29" s="42"/>
      <c r="DSR29" s="42"/>
      <c r="DSS29" s="42"/>
      <c r="DST29" s="42"/>
      <c r="DSU29" s="42"/>
      <c r="DSV29" s="42"/>
      <c r="DSW29" s="42"/>
      <c r="DSX29" s="42"/>
      <c r="DSY29" s="42"/>
      <c r="DSZ29" s="42"/>
      <c r="DTA29" s="42"/>
      <c r="DTB29" s="42"/>
      <c r="DTC29" s="42"/>
      <c r="DTD29" s="42"/>
      <c r="DTE29" s="42"/>
      <c r="DTF29" s="42"/>
      <c r="DTG29" s="42"/>
      <c r="DTH29" s="42"/>
      <c r="DTI29" s="42"/>
      <c r="DTJ29" s="42"/>
      <c r="DTK29" s="42"/>
      <c r="DTL29" s="42"/>
      <c r="DTM29" s="42"/>
      <c r="DTN29" s="42"/>
      <c r="DTO29" s="42"/>
      <c r="DTP29" s="42"/>
      <c r="DTQ29" s="42"/>
      <c r="DTR29" s="42"/>
      <c r="DTS29" s="42"/>
      <c r="DTT29" s="42"/>
      <c r="DTU29" s="42"/>
      <c r="DTV29" s="42"/>
      <c r="DTW29" s="42"/>
      <c r="DTX29" s="42"/>
      <c r="DTY29" s="42"/>
      <c r="DTZ29" s="42"/>
      <c r="DUA29" s="42"/>
      <c r="DUB29" s="42"/>
      <c r="DUC29" s="42"/>
      <c r="DUD29" s="42"/>
      <c r="DUE29" s="42"/>
      <c r="DUF29" s="42"/>
      <c r="DUG29" s="42"/>
      <c r="DUH29" s="42"/>
      <c r="DUI29" s="42"/>
      <c r="DUJ29" s="42"/>
      <c r="DUK29" s="42"/>
      <c r="DUL29" s="42"/>
      <c r="DUM29" s="42"/>
      <c r="DUN29" s="42"/>
      <c r="DUO29" s="42"/>
      <c r="DUP29" s="42"/>
      <c r="DUQ29" s="42"/>
      <c r="DUR29" s="42"/>
      <c r="DUS29" s="42"/>
      <c r="DUT29" s="42"/>
      <c r="DUU29" s="42"/>
      <c r="DUV29" s="42"/>
      <c r="DUW29" s="42"/>
      <c r="DUX29" s="42"/>
      <c r="DUY29" s="42"/>
      <c r="DUZ29" s="42"/>
      <c r="DVA29" s="42"/>
      <c r="DVB29" s="42"/>
      <c r="DVC29" s="42"/>
      <c r="DVD29" s="42"/>
      <c r="DVE29" s="42"/>
      <c r="DVF29" s="42"/>
      <c r="DVG29" s="42"/>
      <c r="DVH29" s="42"/>
      <c r="DVI29" s="42"/>
      <c r="DVJ29" s="42"/>
      <c r="DVK29" s="42"/>
      <c r="DVL29" s="42"/>
      <c r="DVM29" s="42"/>
      <c r="DVN29" s="42"/>
      <c r="DVO29" s="42"/>
      <c r="DVP29" s="42"/>
      <c r="DVQ29" s="42"/>
      <c r="DVR29" s="42"/>
      <c r="DVS29" s="42"/>
      <c r="DVT29" s="42"/>
      <c r="DVU29" s="42"/>
      <c r="DVV29" s="42"/>
      <c r="DVW29" s="42"/>
      <c r="DVX29" s="42"/>
      <c r="DVY29" s="42"/>
      <c r="DVZ29" s="42"/>
      <c r="DWA29" s="42"/>
      <c r="DWB29" s="42"/>
      <c r="DWC29" s="42"/>
      <c r="DWD29" s="42"/>
      <c r="DWE29" s="42"/>
      <c r="DWF29" s="42"/>
      <c r="DWG29" s="42"/>
      <c r="DWH29" s="42"/>
      <c r="DWI29" s="42"/>
      <c r="DWJ29" s="42"/>
      <c r="DWK29" s="42"/>
      <c r="DWL29" s="42"/>
      <c r="DWM29" s="42"/>
      <c r="DWN29" s="42"/>
      <c r="DWO29" s="42"/>
      <c r="DWP29" s="42"/>
      <c r="DWQ29" s="42"/>
      <c r="DWR29" s="42"/>
      <c r="DWS29" s="42"/>
      <c r="DWT29" s="42"/>
      <c r="DWU29" s="42"/>
      <c r="DWV29" s="42"/>
      <c r="DWW29" s="42"/>
      <c r="DWX29" s="42"/>
      <c r="DWY29" s="42"/>
      <c r="DWZ29" s="42"/>
      <c r="DXA29" s="42"/>
      <c r="DXB29" s="42"/>
      <c r="DXC29" s="42"/>
      <c r="DXD29" s="42"/>
      <c r="DXE29" s="42"/>
      <c r="DXF29" s="42"/>
      <c r="DXG29" s="42"/>
      <c r="DXH29" s="42"/>
      <c r="DXI29" s="42"/>
      <c r="DXJ29" s="42"/>
      <c r="DXK29" s="42"/>
      <c r="DXL29" s="42"/>
      <c r="DXM29" s="42"/>
      <c r="DXN29" s="42"/>
      <c r="DXO29" s="42"/>
      <c r="DXP29" s="42"/>
      <c r="DXQ29" s="42"/>
      <c r="DXR29" s="42"/>
      <c r="DXS29" s="42"/>
      <c r="DXT29" s="42"/>
      <c r="DXU29" s="42"/>
      <c r="DXV29" s="42"/>
      <c r="DXW29" s="42"/>
      <c r="DXX29" s="42"/>
      <c r="DXY29" s="42"/>
      <c r="DXZ29" s="42"/>
      <c r="DYA29" s="42"/>
      <c r="DYB29" s="42"/>
      <c r="DYC29" s="42"/>
      <c r="DYD29" s="42"/>
      <c r="DYE29" s="42"/>
      <c r="DYF29" s="42"/>
      <c r="DYG29" s="42"/>
      <c r="DYH29" s="42"/>
      <c r="DYI29" s="42"/>
      <c r="DYJ29" s="42"/>
      <c r="DYK29" s="42"/>
      <c r="DYL29" s="42"/>
      <c r="DYM29" s="42"/>
      <c r="DYN29" s="42"/>
      <c r="DYO29" s="42"/>
      <c r="DYP29" s="42"/>
      <c r="DYQ29" s="42"/>
      <c r="DYR29" s="42"/>
      <c r="DYS29" s="42"/>
      <c r="DYT29" s="42"/>
      <c r="DYU29" s="42"/>
      <c r="DYV29" s="42"/>
      <c r="DYW29" s="42"/>
      <c r="DYX29" s="42"/>
      <c r="DYY29" s="42"/>
      <c r="DYZ29" s="42"/>
      <c r="DZA29" s="42"/>
      <c r="DZB29" s="42"/>
      <c r="DZC29" s="42"/>
      <c r="DZD29" s="42"/>
      <c r="DZE29" s="42"/>
      <c r="DZF29" s="42"/>
      <c r="DZG29" s="42"/>
      <c r="DZH29" s="42"/>
      <c r="DZI29" s="42"/>
      <c r="DZJ29" s="42"/>
      <c r="DZK29" s="42"/>
      <c r="DZL29" s="42"/>
      <c r="DZM29" s="42"/>
      <c r="DZN29" s="42"/>
      <c r="DZO29" s="42"/>
      <c r="DZP29" s="42"/>
      <c r="DZQ29" s="42"/>
      <c r="DZR29" s="42"/>
      <c r="DZS29" s="42"/>
      <c r="DZT29" s="42"/>
      <c r="DZU29" s="42"/>
      <c r="DZV29" s="42"/>
      <c r="DZW29" s="42"/>
      <c r="DZX29" s="42"/>
      <c r="DZY29" s="42"/>
      <c r="DZZ29" s="42"/>
      <c r="EAA29" s="42"/>
      <c r="EAB29" s="42"/>
      <c r="EAC29" s="42"/>
      <c r="EAD29" s="42"/>
      <c r="EAE29" s="42"/>
      <c r="EAF29" s="42"/>
      <c r="EAG29" s="42"/>
      <c r="EAH29" s="42"/>
      <c r="EAI29" s="42"/>
      <c r="EAJ29" s="42"/>
      <c r="EAK29" s="42"/>
      <c r="EAL29" s="42"/>
      <c r="EAM29" s="42"/>
      <c r="EAN29" s="42"/>
      <c r="EAO29" s="42"/>
      <c r="EAP29" s="42"/>
      <c r="EAQ29" s="42"/>
      <c r="EAR29" s="42"/>
      <c r="EAS29" s="42"/>
      <c r="EAT29" s="42"/>
      <c r="EAU29" s="42"/>
      <c r="EAV29" s="42"/>
      <c r="EAW29" s="42"/>
      <c r="EAX29" s="42"/>
      <c r="EAY29" s="42"/>
      <c r="EAZ29" s="42"/>
      <c r="EBA29" s="42"/>
      <c r="EBB29" s="42"/>
      <c r="EBC29" s="42"/>
      <c r="EBD29" s="42"/>
      <c r="EBE29" s="42"/>
      <c r="EBF29" s="42"/>
      <c r="EBG29" s="42"/>
      <c r="EBH29" s="42"/>
      <c r="EBI29" s="42"/>
      <c r="EBJ29" s="42"/>
      <c r="EBK29" s="42"/>
      <c r="EBL29" s="42"/>
      <c r="EBM29" s="42"/>
      <c r="EBN29" s="42"/>
      <c r="EBO29" s="42"/>
      <c r="EBP29" s="42"/>
      <c r="EBQ29" s="42"/>
      <c r="EBR29" s="42"/>
      <c r="EBS29" s="42"/>
      <c r="EBT29" s="42"/>
      <c r="EBU29" s="42"/>
      <c r="EBV29" s="42"/>
      <c r="EBW29" s="42"/>
      <c r="EBX29" s="42"/>
      <c r="EBY29" s="42"/>
      <c r="EBZ29" s="42"/>
      <c r="ECA29" s="42"/>
      <c r="ECB29" s="42"/>
      <c r="ECC29" s="42"/>
      <c r="ECD29" s="42"/>
      <c r="ECE29" s="42"/>
      <c r="ECF29" s="42"/>
      <c r="ECG29" s="42"/>
      <c r="ECH29" s="42"/>
      <c r="ECI29" s="42"/>
      <c r="ECJ29" s="42"/>
      <c r="ECK29" s="42"/>
      <c r="ECL29" s="42"/>
      <c r="ECM29" s="42"/>
      <c r="ECN29" s="42"/>
      <c r="ECO29" s="42"/>
      <c r="ECP29" s="42"/>
      <c r="ECQ29" s="42"/>
      <c r="ECR29" s="42"/>
      <c r="ECS29" s="42"/>
      <c r="ECT29" s="42"/>
      <c r="ECU29" s="42"/>
      <c r="ECV29" s="42"/>
      <c r="ECW29" s="42"/>
      <c r="ECX29" s="42"/>
      <c r="ECY29" s="42"/>
      <c r="ECZ29" s="42"/>
      <c r="EDA29" s="42"/>
      <c r="EDB29" s="42"/>
      <c r="EDC29" s="42"/>
      <c r="EDD29" s="42"/>
      <c r="EDE29" s="42"/>
      <c r="EDF29" s="42"/>
      <c r="EDG29" s="42"/>
      <c r="EDH29" s="42"/>
      <c r="EDI29" s="42"/>
      <c r="EDJ29" s="42"/>
      <c r="EDK29" s="42"/>
      <c r="EDL29" s="42"/>
      <c r="EDM29" s="42"/>
      <c r="EDN29" s="42"/>
      <c r="EDO29" s="42"/>
      <c r="EDP29" s="42"/>
      <c r="EDQ29" s="42"/>
      <c r="EDR29" s="42"/>
      <c r="EDS29" s="42"/>
      <c r="EDT29" s="42"/>
      <c r="EDU29" s="42"/>
      <c r="EDV29" s="42"/>
      <c r="EDW29" s="42"/>
      <c r="EDX29" s="42"/>
      <c r="EDY29" s="42"/>
      <c r="EDZ29" s="42"/>
      <c r="EEA29" s="42"/>
      <c r="EEB29" s="42"/>
      <c r="EEC29" s="42"/>
      <c r="EED29" s="42"/>
      <c r="EEE29" s="42"/>
      <c r="EEF29" s="42"/>
      <c r="EEG29" s="42"/>
      <c r="EEH29" s="42"/>
      <c r="EEI29" s="42"/>
      <c r="EEJ29" s="42"/>
      <c r="EEK29" s="42"/>
      <c r="EEL29" s="42"/>
      <c r="EEM29" s="42"/>
      <c r="EEN29" s="42"/>
      <c r="EEO29" s="42"/>
      <c r="EEP29" s="42"/>
      <c r="EEQ29" s="42"/>
      <c r="EER29" s="42"/>
      <c r="EES29" s="42"/>
      <c r="EET29" s="42"/>
      <c r="EEU29" s="42"/>
      <c r="EEV29" s="42"/>
      <c r="EEW29" s="42"/>
      <c r="EEX29" s="42"/>
      <c r="EEY29" s="42"/>
      <c r="EEZ29" s="42"/>
      <c r="EFA29" s="42"/>
      <c r="EFB29" s="42"/>
      <c r="EFC29" s="42"/>
      <c r="EFD29" s="42"/>
      <c r="EFE29" s="42"/>
      <c r="EFF29" s="42"/>
      <c r="EFG29" s="42"/>
      <c r="EFH29" s="42"/>
      <c r="EFI29" s="42"/>
      <c r="EFJ29" s="42"/>
      <c r="EFK29" s="42"/>
      <c r="EFL29" s="42"/>
      <c r="EFM29" s="42"/>
      <c r="EFN29" s="42"/>
      <c r="EFO29" s="42"/>
      <c r="EFP29" s="42"/>
      <c r="EFQ29" s="42"/>
      <c r="EFR29" s="42"/>
      <c r="EFS29" s="42"/>
      <c r="EFT29" s="42"/>
      <c r="EFU29" s="42"/>
      <c r="EFV29" s="42"/>
      <c r="EFW29" s="42"/>
      <c r="EFX29" s="42"/>
      <c r="EFY29" s="42"/>
      <c r="EFZ29" s="42"/>
      <c r="EGA29" s="42"/>
      <c r="EGB29" s="42"/>
      <c r="EGC29" s="42"/>
      <c r="EGD29" s="42"/>
      <c r="EGE29" s="42"/>
      <c r="EGF29" s="42"/>
      <c r="EGG29" s="42"/>
      <c r="EGH29" s="42"/>
      <c r="EGI29" s="42"/>
      <c r="EGJ29" s="42"/>
      <c r="EGK29" s="42"/>
      <c r="EGL29" s="42"/>
      <c r="EGM29" s="42"/>
      <c r="EGN29" s="42"/>
      <c r="EGO29" s="42"/>
      <c r="EGP29" s="42"/>
      <c r="EGQ29" s="42"/>
      <c r="EGR29" s="42"/>
      <c r="EGS29" s="42"/>
      <c r="EGT29" s="42"/>
      <c r="EGU29" s="42"/>
      <c r="EGV29" s="42"/>
      <c r="EGW29" s="42"/>
      <c r="EGX29" s="42"/>
      <c r="EGY29" s="42"/>
      <c r="EGZ29" s="42"/>
      <c r="EHA29" s="42"/>
      <c r="EHB29" s="42"/>
      <c r="EHC29" s="42"/>
      <c r="EHD29" s="42"/>
      <c r="EHE29" s="42"/>
      <c r="EHF29" s="42"/>
      <c r="EHG29" s="42"/>
      <c r="EHH29" s="42"/>
      <c r="EHI29" s="42"/>
      <c r="EHJ29" s="42"/>
      <c r="EHK29" s="42"/>
      <c r="EHL29" s="42"/>
      <c r="EHM29" s="42"/>
      <c r="EHN29" s="42"/>
      <c r="EHO29" s="42"/>
      <c r="EHP29" s="42"/>
      <c r="EHQ29" s="42"/>
      <c r="EHR29" s="42"/>
      <c r="EHS29" s="42"/>
      <c r="EHT29" s="42"/>
      <c r="EHU29" s="42"/>
      <c r="EHV29" s="42"/>
      <c r="EHW29" s="42"/>
      <c r="EHX29" s="42"/>
      <c r="EHY29" s="42"/>
      <c r="EHZ29" s="42"/>
      <c r="EIA29" s="42"/>
      <c r="EIB29" s="42"/>
      <c r="EIC29" s="42"/>
      <c r="EID29" s="42"/>
      <c r="EIE29" s="42"/>
      <c r="EIF29" s="42"/>
      <c r="EIG29" s="42"/>
      <c r="EIH29" s="42"/>
      <c r="EII29" s="42"/>
      <c r="EIJ29" s="42"/>
      <c r="EIK29" s="42"/>
      <c r="EIL29" s="42"/>
      <c r="EIM29" s="42"/>
      <c r="EIN29" s="42"/>
      <c r="EIO29" s="42"/>
      <c r="EIP29" s="42"/>
      <c r="EIQ29" s="42"/>
      <c r="EIR29" s="42"/>
      <c r="EIS29" s="42"/>
      <c r="EIT29" s="42"/>
      <c r="EIU29" s="42"/>
      <c r="EIV29" s="42"/>
      <c r="EIW29" s="42"/>
      <c r="EIX29" s="42"/>
      <c r="EIY29" s="42"/>
      <c r="EIZ29" s="42"/>
      <c r="EJA29" s="42"/>
      <c r="EJB29" s="42"/>
      <c r="EJC29" s="42"/>
      <c r="EJD29" s="42"/>
      <c r="EJE29" s="42"/>
      <c r="EJF29" s="42"/>
      <c r="EJG29" s="42"/>
      <c r="EJH29" s="42"/>
      <c r="EJI29" s="42"/>
      <c r="EJJ29" s="42"/>
      <c r="EJK29" s="42"/>
      <c r="EJL29" s="42"/>
      <c r="EJM29" s="42"/>
      <c r="EJN29" s="42"/>
      <c r="EJO29" s="42"/>
      <c r="EJP29" s="42"/>
      <c r="EJQ29" s="42"/>
      <c r="EJR29" s="42"/>
      <c r="EJS29" s="42"/>
      <c r="EJT29" s="42"/>
      <c r="EJU29" s="42"/>
      <c r="EJV29" s="42"/>
      <c r="EJW29" s="42"/>
      <c r="EJX29" s="42"/>
      <c r="EJY29" s="42"/>
      <c r="EJZ29" s="42"/>
      <c r="EKA29" s="42"/>
      <c r="EKB29" s="42"/>
      <c r="EKC29" s="42"/>
      <c r="EKD29" s="42"/>
      <c r="EKE29" s="42"/>
      <c r="EKF29" s="42"/>
      <c r="EKG29" s="42"/>
      <c r="EKH29" s="42"/>
      <c r="EKI29" s="42"/>
      <c r="EKJ29" s="42"/>
      <c r="EKK29" s="42"/>
      <c r="EKL29" s="42"/>
      <c r="EKM29" s="42"/>
      <c r="EKN29" s="42"/>
      <c r="EKO29" s="42"/>
      <c r="EKP29" s="42"/>
      <c r="EKQ29" s="42"/>
      <c r="EKR29" s="42"/>
      <c r="EKS29" s="42"/>
      <c r="EKT29" s="42"/>
      <c r="EKU29" s="42"/>
      <c r="EKV29" s="42"/>
      <c r="EKW29" s="42"/>
      <c r="EKX29" s="42"/>
      <c r="EKY29" s="42"/>
      <c r="EKZ29" s="42"/>
      <c r="ELA29" s="42"/>
      <c r="ELB29" s="42"/>
      <c r="ELC29" s="42"/>
      <c r="ELD29" s="42"/>
      <c r="ELE29" s="42"/>
      <c r="ELF29" s="42"/>
      <c r="ELG29" s="42"/>
      <c r="ELH29" s="42"/>
      <c r="ELI29" s="42"/>
      <c r="ELJ29" s="42"/>
      <c r="ELK29" s="42"/>
      <c r="ELL29" s="42"/>
      <c r="ELM29" s="42"/>
      <c r="ELN29" s="42"/>
      <c r="ELO29" s="42"/>
      <c r="ELP29" s="42"/>
      <c r="ELQ29" s="42"/>
      <c r="ELR29" s="42"/>
      <c r="ELS29" s="42"/>
      <c r="ELT29" s="42"/>
      <c r="ELU29" s="42"/>
      <c r="ELV29" s="42"/>
      <c r="ELW29" s="42"/>
      <c r="ELX29" s="42"/>
      <c r="ELY29" s="42"/>
      <c r="ELZ29" s="42"/>
      <c r="EMA29" s="42"/>
      <c r="EMB29" s="42"/>
      <c r="EMC29" s="42"/>
      <c r="EMD29" s="42"/>
      <c r="EME29" s="42"/>
      <c r="EMF29" s="42"/>
      <c r="EMG29" s="42"/>
      <c r="EMH29" s="42"/>
      <c r="EMI29" s="42"/>
      <c r="EMJ29" s="42"/>
      <c r="EMK29" s="42"/>
      <c r="EML29" s="42"/>
      <c r="EMM29" s="42"/>
      <c r="EMN29" s="42"/>
      <c r="EMO29" s="42"/>
      <c r="EMP29" s="42"/>
      <c r="EMQ29" s="42"/>
      <c r="EMR29" s="42"/>
      <c r="EMS29" s="42"/>
      <c r="EMT29" s="42"/>
      <c r="EMU29" s="42"/>
      <c r="EMV29" s="42"/>
      <c r="EMW29" s="42"/>
      <c r="EMX29" s="42"/>
      <c r="EMY29" s="42"/>
      <c r="EMZ29" s="42"/>
      <c r="ENA29" s="42"/>
      <c r="ENB29" s="42"/>
      <c r="ENC29" s="42"/>
      <c r="END29" s="42"/>
      <c r="ENE29" s="42"/>
      <c r="ENF29" s="42"/>
      <c r="ENG29" s="42"/>
      <c r="ENH29" s="42"/>
      <c r="ENI29" s="42"/>
      <c r="ENJ29" s="42"/>
      <c r="ENK29" s="42"/>
      <c r="ENL29" s="42"/>
      <c r="ENM29" s="42"/>
      <c r="ENN29" s="42"/>
      <c r="ENO29" s="42"/>
      <c r="ENP29" s="42"/>
      <c r="ENQ29" s="42"/>
      <c r="ENR29" s="42"/>
      <c r="ENS29" s="42"/>
      <c r="ENT29" s="42"/>
      <c r="ENU29" s="42"/>
      <c r="ENV29" s="42"/>
      <c r="ENW29" s="42"/>
      <c r="ENX29" s="42"/>
      <c r="ENY29" s="42"/>
      <c r="ENZ29" s="42"/>
      <c r="EOA29" s="42"/>
      <c r="EOB29" s="42"/>
      <c r="EOC29" s="42"/>
      <c r="EOD29" s="42"/>
      <c r="EOE29" s="42"/>
      <c r="EOF29" s="42"/>
      <c r="EOG29" s="42"/>
      <c r="EOH29" s="42"/>
      <c r="EOI29" s="42"/>
      <c r="EOJ29" s="42"/>
      <c r="EOK29" s="42"/>
      <c r="EOL29" s="42"/>
      <c r="EOM29" s="42"/>
      <c r="EON29" s="42"/>
      <c r="EOO29" s="42"/>
      <c r="EOP29" s="42"/>
      <c r="EOQ29" s="42"/>
      <c r="EOR29" s="42"/>
      <c r="EOS29" s="42"/>
      <c r="EOT29" s="42"/>
      <c r="EOU29" s="42"/>
      <c r="EOV29" s="42"/>
      <c r="EOW29" s="42"/>
      <c r="EOX29" s="42"/>
      <c r="EOY29" s="42"/>
      <c r="EOZ29" s="42"/>
      <c r="EPA29" s="42"/>
      <c r="EPB29" s="42"/>
      <c r="EPC29" s="42"/>
      <c r="EPD29" s="42"/>
      <c r="EPE29" s="42"/>
      <c r="EPF29" s="42"/>
      <c r="EPG29" s="42"/>
      <c r="EPH29" s="42"/>
      <c r="EPI29" s="42"/>
      <c r="EPJ29" s="42"/>
      <c r="EPK29" s="42"/>
      <c r="EPL29" s="42"/>
      <c r="EPM29" s="42"/>
      <c r="EPN29" s="42"/>
      <c r="EPO29" s="42"/>
      <c r="EPP29" s="42"/>
      <c r="EPQ29" s="42"/>
      <c r="EPR29" s="42"/>
      <c r="EPS29" s="42"/>
      <c r="EPT29" s="42"/>
      <c r="EPU29" s="42"/>
      <c r="EPV29" s="42"/>
      <c r="EPW29" s="42"/>
      <c r="EPX29" s="42"/>
      <c r="EPY29" s="42"/>
      <c r="EPZ29" s="42"/>
      <c r="EQA29" s="42"/>
      <c r="EQB29" s="42"/>
      <c r="EQC29" s="42"/>
      <c r="EQD29" s="42"/>
      <c r="EQE29" s="42"/>
      <c r="EQF29" s="42"/>
      <c r="EQG29" s="42"/>
      <c r="EQH29" s="42"/>
      <c r="EQI29" s="42"/>
      <c r="EQJ29" s="42"/>
      <c r="EQK29" s="42"/>
      <c r="EQL29" s="42"/>
      <c r="EQM29" s="42"/>
      <c r="EQN29" s="42"/>
      <c r="EQO29" s="42"/>
      <c r="EQP29" s="42"/>
      <c r="EQQ29" s="42"/>
      <c r="EQR29" s="42"/>
      <c r="EQS29" s="42"/>
      <c r="EQT29" s="42"/>
      <c r="EQU29" s="42"/>
      <c r="EQV29" s="42"/>
      <c r="EQW29" s="42"/>
      <c r="EQX29" s="42"/>
      <c r="EQY29" s="42"/>
      <c r="EQZ29" s="42"/>
      <c r="ERA29" s="42"/>
      <c r="ERB29" s="42"/>
      <c r="ERC29" s="42"/>
      <c r="ERD29" s="42"/>
      <c r="ERE29" s="42"/>
      <c r="ERF29" s="42"/>
      <c r="ERG29" s="42"/>
      <c r="ERH29" s="42"/>
      <c r="ERI29" s="42"/>
      <c r="ERJ29" s="42"/>
      <c r="ERK29" s="42"/>
      <c r="ERL29" s="42"/>
      <c r="ERM29" s="42"/>
      <c r="ERN29" s="42"/>
      <c r="ERO29" s="42"/>
      <c r="ERP29" s="42"/>
      <c r="ERQ29" s="42"/>
      <c r="ERR29" s="42"/>
      <c r="ERS29" s="42"/>
      <c r="ERT29" s="42"/>
      <c r="ERU29" s="42"/>
      <c r="ERV29" s="42"/>
      <c r="ERW29" s="42"/>
      <c r="ERX29" s="42"/>
      <c r="ERY29" s="42"/>
      <c r="ERZ29" s="42"/>
      <c r="ESA29" s="42"/>
      <c r="ESB29" s="42"/>
      <c r="ESC29" s="42"/>
      <c r="ESD29" s="42"/>
      <c r="ESE29" s="42"/>
      <c r="ESF29" s="42"/>
      <c r="ESG29" s="42"/>
      <c r="ESH29" s="42"/>
      <c r="ESI29" s="42"/>
      <c r="ESJ29" s="42"/>
      <c r="ESK29" s="42"/>
      <c r="ESL29" s="42"/>
      <c r="ESM29" s="42"/>
      <c r="ESN29" s="42"/>
      <c r="ESO29" s="42"/>
      <c r="ESP29" s="42"/>
      <c r="ESQ29" s="42"/>
      <c r="ESR29" s="42"/>
      <c r="ESS29" s="42"/>
      <c r="EST29" s="42"/>
      <c r="ESU29" s="42"/>
      <c r="ESV29" s="42"/>
      <c r="ESW29" s="42"/>
      <c r="ESX29" s="42"/>
      <c r="ESY29" s="42"/>
      <c r="ESZ29" s="42"/>
      <c r="ETA29" s="42"/>
      <c r="ETB29" s="42"/>
      <c r="ETC29" s="42"/>
      <c r="ETD29" s="42"/>
      <c r="ETE29" s="42"/>
      <c r="ETF29" s="42"/>
      <c r="ETG29" s="42"/>
      <c r="ETH29" s="42"/>
      <c r="ETI29" s="42"/>
      <c r="ETJ29" s="42"/>
      <c r="ETK29" s="42"/>
      <c r="ETL29" s="42"/>
      <c r="ETM29" s="42"/>
      <c r="ETN29" s="42"/>
      <c r="ETO29" s="42"/>
      <c r="ETP29" s="42"/>
      <c r="ETQ29" s="42"/>
      <c r="ETR29" s="42"/>
      <c r="ETS29" s="42"/>
      <c r="ETT29" s="42"/>
      <c r="ETU29" s="42"/>
      <c r="ETV29" s="42"/>
      <c r="ETW29" s="42"/>
      <c r="ETX29" s="42"/>
      <c r="ETY29" s="42"/>
      <c r="ETZ29" s="42"/>
      <c r="EUA29" s="42"/>
      <c r="EUB29" s="42"/>
      <c r="EUC29" s="42"/>
      <c r="EUD29" s="42"/>
      <c r="EUE29" s="42"/>
      <c r="EUF29" s="42"/>
      <c r="EUG29" s="42"/>
      <c r="EUH29" s="42"/>
      <c r="EUI29" s="42"/>
      <c r="EUJ29" s="42"/>
      <c r="EUK29" s="42"/>
      <c r="EUL29" s="42"/>
      <c r="EUM29" s="42"/>
      <c r="EUN29" s="42"/>
      <c r="EUO29" s="42"/>
      <c r="EUP29" s="42"/>
      <c r="EUQ29" s="42"/>
      <c r="EUR29" s="42"/>
      <c r="EUS29" s="42"/>
      <c r="EUT29" s="42"/>
      <c r="EUU29" s="42"/>
      <c r="EUV29" s="42"/>
      <c r="EUW29" s="42"/>
      <c r="EUX29" s="42"/>
      <c r="EUY29" s="42"/>
      <c r="EUZ29" s="42"/>
      <c r="EVA29" s="42"/>
      <c r="EVB29" s="42"/>
      <c r="EVC29" s="42"/>
      <c r="EVD29" s="42"/>
      <c r="EVE29" s="42"/>
      <c r="EVF29" s="42"/>
      <c r="EVG29" s="42"/>
      <c r="EVH29" s="42"/>
      <c r="EVI29" s="42"/>
      <c r="EVJ29" s="42"/>
      <c r="EVK29" s="42"/>
      <c r="EVL29" s="42"/>
      <c r="EVM29" s="42"/>
      <c r="EVN29" s="42"/>
      <c r="EVO29" s="42"/>
      <c r="EVP29" s="42"/>
      <c r="EVQ29" s="42"/>
      <c r="EVR29" s="42"/>
      <c r="EVS29" s="42"/>
      <c r="EVT29" s="42"/>
      <c r="EVU29" s="42"/>
      <c r="EVV29" s="42"/>
      <c r="EVW29" s="42"/>
      <c r="EVX29" s="42"/>
      <c r="EVY29" s="42"/>
      <c r="EVZ29" s="42"/>
      <c r="EWA29" s="42"/>
      <c r="EWB29" s="42"/>
      <c r="EWC29" s="42"/>
      <c r="EWD29" s="42"/>
      <c r="EWE29" s="42"/>
      <c r="EWF29" s="42"/>
      <c r="EWG29" s="42"/>
      <c r="EWH29" s="42"/>
      <c r="EWI29" s="42"/>
      <c r="EWJ29" s="42"/>
      <c r="EWK29" s="42"/>
      <c r="EWL29" s="42"/>
      <c r="EWM29" s="42"/>
      <c r="EWN29" s="42"/>
      <c r="EWO29" s="42"/>
      <c r="EWP29" s="42"/>
      <c r="EWQ29" s="42"/>
      <c r="EWR29" s="42"/>
      <c r="EWS29" s="42"/>
      <c r="EWT29" s="42"/>
      <c r="EWU29" s="42"/>
      <c r="EWV29" s="42"/>
      <c r="EWW29" s="42"/>
      <c r="EWX29" s="42"/>
      <c r="EWY29" s="42"/>
      <c r="EWZ29" s="42"/>
      <c r="EXA29" s="42"/>
      <c r="EXB29" s="42"/>
      <c r="EXC29" s="42"/>
      <c r="EXD29" s="42"/>
      <c r="EXE29" s="42"/>
      <c r="EXF29" s="42"/>
      <c r="EXG29" s="42"/>
      <c r="EXH29" s="42"/>
      <c r="EXI29" s="42"/>
      <c r="EXJ29" s="42"/>
      <c r="EXK29" s="42"/>
      <c r="EXL29" s="42"/>
      <c r="EXM29" s="42"/>
      <c r="EXN29" s="42"/>
      <c r="EXO29" s="42"/>
      <c r="EXP29" s="42"/>
      <c r="EXQ29" s="42"/>
      <c r="EXR29" s="42"/>
      <c r="EXS29" s="42"/>
      <c r="EXT29" s="42"/>
      <c r="EXU29" s="42"/>
      <c r="EXV29" s="42"/>
      <c r="EXW29" s="42"/>
      <c r="EXX29" s="42"/>
      <c r="EXY29" s="42"/>
      <c r="EXZ29" s="42"/>
      <c r="EYA29" s="42"/>
      <c r="EYB29" s="42"/>
      <c r="EYC29" s="42"/>
      <c r="EYD29" s="42"/>
      <c r="EYE29" s="42"/>
      <c r="EYF29" s="42"/>
      <c r="EYG29" s="42"/>
      <c r="EYH29" s="42"/>
      <c r="EYI29" s="42"/>
      <c r="EYJ29" s="42"/>
      <c r="EYK29" s="42"/>
      <c r="EYL29" s="42"/>
      <c r="EYM29" s="42"/>
      <c r="EYN29" s="42"/>
      <c r="EYO29" s="42"/>
      <c r="EYP29" s="42"/>
      <c r="EYQ29" s="42"/>
      <c r="EYR29" s="42"/>
      <c r="EYS29" s="42"/>
      <c r="EYT29" s="42"/>
      <c r="EYU29" s="42"/>
      <c r="EYV29" s="42"/>
      <c r="EYW29" s="42"/>
      <c r="EYX29" s="42"/>
      <c r="EYY29" s="42"/>
      <c r="EYZ29" s="42"/>
      <c r="EZA29" s="42"/>
      <c r="EZB29" s="42"/>
      <c r="EZC29" s="42"/>
      <c r="EZD29" s="42"/>
      <c r="EZE29" s="42"/>
      <c r="EZF29" s="42"/>
      <c r="EZG29" s="42"/>
      <c r="EZH29" s="42"/>
      <c r="EZI29" s="42"/>
      <c r="EZJ29" s="42"/>
      <c r="EZK29" s="42"/>
      <c r="EZL29" s="42"/>
      <c r="EZM29" s="42"/>
      <c r="EZN29" s="42"/>
      <c r="EZO29" s="42"/>
      <c r="EZP29" s="42"/>
      <c r="EZQ29" s="42"/>
      <c r="EZR29" s="42"/>
      <c r="EZS29" s="42"/>
      <c r="EZT29" s="42"/>
      <c r="EZU29" s="42"/>
      <c r="EZV29" s="42"/>
      <c r="EZW29" s="42"/>
      <c r="EZX29" s="42"/>
      <c r="EZY29" s="42"/>
      <c r="EZZ29" s="42"/>
      <c r="FAA29" s="42"/>
      <c r="FAB29" s="42"/>
      <c r="FAC29" s="42"/>
      <c r="FAD29" s="42"/>
      <c r="FAE29" s="42"/>
      <c r="FAF29" s="42"/>
      <c r="FAG29" s="42"/>
      <c r="FAH29" s="42"/>
      <c r="FAI29" s="42"/>
      <c r="FAJ29" s="42"/>
      <c r="FAK29" s="42"/>
      <c r="FAL29" s="42"/>
      <c r="FAM29" s="42"/>
      <c r="FAN29" s="42"/>
      <c r="FAO29" s="42"/>
      <c r="FAP29" s="42"/>
      <c r="FAQ29" s="42"/>
      <c r="FAR29" s="42"/>
      <c r="FAS29" s="42"/>
      <c r="FAT29" s="42"/>
      <c r="FAU29" s="42"/>
      <c r="FAV29" s="42"/>
      <c r="FAW29" s="42"/>
      <c r="FAX29" s="42"/>
      <c r="FAY29" s="42"/>
      <c r="FAZ29" s="42"/>
      <c r="FBA29" s="42"/>
      <c r="FBB29" s="42"/>
      <c r="FBC29" s="42"/>
      <c r="FBD29" s="42"/>
      <c r="FBE29" s="42"/>
      <c r="FBF29" s="42"/>
      <c r="FBG29" s="42"/>
      <c r="FBH29" s="42"/>
      <c r="FBI29" s="42"/>
      <c r="FBJ29" s="42"/>
      <c r="FBK29" s="42"/>
      <c r="FBL29" s="42"/>
      <c r="FBM29" s="42"/>
      <c r="FBN29" s="42"/>
      <c r="FBO29" s="42"/>
      <c r="FBP29" s="42"/>
      <c r="FBQ29" s="42"/>
      <c r="FBR29" s="42"/>
      <c r="FBS29" s="42"/>
      <c r="FBT29" s="42"/>
      <c r="FBU29" s="42"/>
      <c r="FBV29" s="42"/>
      <c r="FBW29" s="42"/>
      <c r="FBX29" s="42"/>
      <c r="FBY29" s="42"/>
      <c r="FBZ29" s="42"/>
      <c r="FCA29" s="42"/>
      <c r="FCB29" s="42"/>
      <c r="FCC29" s="42"/>
      <c r="FCD29" s="42"/>
      <c r="FCE29" s="42"/>
      <c r="FCF29" s="42"/>
      <c r="FCG29" s="42"/>
      <c r="FCH29" s="42"/>
      <c r="FCI29" s="42"/>
      <c r="FCJ29" s="42"/>
      <c r="FCK29" s="42"/>
      <c r="FCL29" s="42"/>
      <c r="FCM29" s="42"/>
      <c r="FCN29" s="42"/>
      <c r="FCO29" s="42"/>
      <c r="FCP29" s="42"/>
      <c r="FCQ29" s="42"/>
      <c r="FCR29" s="42"/>
      <c r="FCS29" s="42"/>
      <c r="FCT29" s="42"/>
      <c r="FCU29" s="42"/>
      <c r="FCV29" s="42"/>
      <c r="FCW29" s="42"/>
      <c r="FCX29" s="42"/>
      <c r="FCY29" s="42"/>
      <c r="FCZ29" s="42"/>
      <c r="FDA29" s="42"/>
      <c r="FDB29" s="42"/>
      <c r="FDC29" s="42"/>
      <c r="FDD29" s="42"/>
      <c r="FDE29" s="42"/>
      <c r="FDF29" s="42"/>
      <c r="FDG29" s="42"/>
      <c r="FDH29" s="42"/>
      <c r="FDI29" s="42"/>
      <c r="FDJ29" s="42"/>
      <c r="FDK29" s="42"/>
      <c r="FDL29" s="42"/>
      <c r="FDM29" s="42"/>
      <c r="FDN29" s="42"/>
      <c r="FDO29" s="42"/>
      <c r="FDP29" s="42"/>
      <c r="FDQ29" s="42"/>
      <c r="FDR29" s="42"/>
      <c r="FDS29" s="42"/>
      <c r="FDT29" s="42"/>
      <c r="FDU29" s="42"/>
      <c r="FDV29" s="42"/>
      <c r="FDW29" s="42"/>
      <c r="FDX29" s="42"/>
      <c r="FDY29" s="42"/>
      <c r="FDZ29" s="42"/>
      <c r="FEA29" s="42"/>
      <c r="FEB29" s="42"/>
      <c r="FEC29" s="42"/>
      <c r="FED29" s="42"/>
      <c r="FEE29" s="42"/>
      <c r="FEF29" s="42"/>
      <c r="FEG29" s="42"/>
      <c r="FEH29" s="42"/>
      <c r="FEI29" s="42"/>
      <c r="FEJ29" s="42"/>
      <c r="FEK29" s="42"/>
      <c r="FEL29" s="42"/>
      <c r="FEM29" s="42"/>
      <c r="FEN29" s="42"/>
      <c r="FEO29" s="42"/>
      <c r="FEP29" s="42"/>
      <c r="FEQ29" s="42"/>
      <c r="FER29" s="42"/>
      <c r="FES29" s="42"/>
      <c r="FET29" s="42"/>
      <c r="FEU29" s="42"/>
      <c r="FEV29" s="42"/>
      <c r="FEW29" s="42"/>
      <c r="FEX29" s="42"/>
      <c r="FEY29" s="42"/>
      <c r="FEZ29" s="42"/>
      <c r="FFA29" s="42"/>
      <c r="FFB29" s="42"/>
      <c r="FFC29" s="42"/>
      <c r="FFD29" s="42"/>
      <c r="FFE29" s="42"/>
      <c r="FFF29" s="42"/>
      <c r="FFG29" s="42"/>
      <c r="FFH29" s="42"/>
      <c r="FFI29" s="42"/>
      <c r="FFJ29" s="42"/>
      <c r="FFK29" s="42"/>
      <c r="FFL29" s="42"/>
      <c r="FFM29" s="42"/>
      <c r="FFN29" s="42"/>
      <c r="FFO29" s="42"/>
      <c r="FFP29" s="42"/>
      <c r="FFQ29" s="42"/>
      <c r="FFR29" s="42"/>
      <c r="FFS29" s="42"/>
      <c r="FFT29" s="42"/>
      <c r="FFU29" s="42"/>
      <c r="FFV29" s="42"/>
      <c r="FFW29" s="42"/>
      <c r="FFX29" s="42"/>
      <c r="FFY29" s="42"/>
      <c r="FFZ29" s="42"/>
      <c r="FGA29" s="42"/>
      <c r="FGB29" s="42"/>
      <c r="FGC29" s="42"/>
      <c r="FGD29" s="42"/>
      <c r="FGE29" s="42"/>
      <c r="FGF29" s="42"/>
      <c r="FGG29" s="42"/>
      <c r="FGH29" s="42"/>
      <c r="FGI29" s="42"/>
      <c r="FGJ29" s="42"/>
      <c r="FGK29" s="42"/>
      <c r="FGL29" s="42"/>
      <c r="FGM29" s="42"/>
      <c r="FGN29" s="42"/>
      <c r="FGO29" s="42"/>
      <c r="FGP29" s="42"/>
      <c r="FGQ29" s="42"/>
      <c r="FGR29" s="42"/>
      <c r="FGS29" s="42"/>
      <c r="FGT29" s="42"/>
      <c r="FGU29" s="42"/>
      <c r="FGV29" s="42"/>
      <c r="FGW29" s="42"/>
      <c r="FGX29" s="42"/>
      <c r="FGY29" s="42"/>
      <c r="FGZ29" s="42"/>
      <c r="FHA29" s="42"/>
      <c r="FHB29" s="42"/>
      <c r="FHC29" s="42"/>
      <c r="FHD29" s="42"/>
      <c r="FHE29" s="42"/>
      <c r="FHF29" s="42"/>
      <c r="FHG29" s="42"/>
      <c r="FHH29" s="42"/>
      <c r="FHI29" s="42"/>
      <c r="FHJ29" s="42"/>
      <c r="FHK29" s="42"/>
      <c r="FHL29" s="42"/>
      <c r="FHM29" s="42"/>
      <c r="FHN29" s="42"/>
      <c r="FHO29" s="42"/>
      <c r="FHP29" s="42"/>
      <c r="FHQ29" s="42"/>
      <c r="FHR29" s="42"/>
      <c r="FHS29" s="42"/>
      <c r="FHT29" s="42"/>
      <c r="FHU29" s="42"/>
      <c r="FHV29" s="42"/>
      <c r="FHW29" s="42"/>
      <c r="FHX29" s="42"/>
      <c r="FHY29" s="42"/>
      <c r="FHZ29" s="42"/>
      <c r="FIA29" s="42"/>
      <c r="FIB29" s="42"/>
      <c r="FIC29" s="42"/>
      <c r="FID29" s="42"/>
      <c r="FIE29" s="42"/>
      <c r="FIF29" s="42"/>
      <c r="FIG29" s="42"/>
      <c r="FIH29" s="42"/>
      <c r="FII29" s="42"/>
      <c r="FIJ29" s="42"/>
      <c r="FIK29" s="42"/>
      <c r="FIL29" s="42"/>
      <c r="FIM29" s="42"/>
      <c r="FIN29" s="42"/>
      <c r="FIO29" s="42"/>
      <c r="FIP29" s="42"/>
      <c r="FIQ29" s="42"/>
      <c r="FIR29" s="42"/>
      <c r="FIS29" s="42"/>
      <c r="FIT29" s="42"/>
      <c r="FIU29" s="42"/>
      <c r="FIV29" s="42"/>
      <c r="FIW29" s="42"/>
      <c r="FIX29" s="42"/>
      <c r="FIY29" s="42"/>
      <c r="FIZ29" s="42"/>
      <c r="FJA29" s="42"/>
      <c r="FJB29" s="42"/>
      <c r="FJC29" s="42"/>
      <c r="FJD29" s="42"/>
      <c r="FJE29" s="42"/>
      <c r="FJF29" s="42"/>
      <c r="FJG29" s="42"/>
      <c r="FJH29" s="42"/>
      <c r="FJI29" s="42"/>
      <c r="FJJ29" s="42"/>
      <c r="FJK29" s="42"/>
      <c r="FJL29" s="42"/>
      <c r="FJM29" s="42"/>
      <c r="FJN29" s="42"/>
      <c r="FJO29" s="42"/>
      <c r="FJP29" s="42"/>
      <c r="FJQ29" s="42"/>
      <c r="FJR29" s="42"/>
      <c r="FJS29" s="42"/>
      <c r="FJT29" s="42"/>
      <c r="FJU29" s="42"/>
      <c r="FJV29" s="42"/>
      <c r="FJW29" s="42"/>
      <c r="FJX29" s="42"/>
      <c r="FJY29" s="42"/>
      <c r="FJZ29" s="42"/>
      <c r="FKA29" s="42"/>
      <c r="FKB29" s="42"/>
      <c r="FKC29" s="42"/>
      <c r="FKD29" s="42"/>
      <c r="FKE29" s="42"/>
      <c r="FKF29" s="42"/>
      <c r="FKG29" s="42"/>
      <c r="FKH29" s="42"/>
      <c r="FKI29" s="42"/>
      <c r="FKJ29" s="42"/>
      <c r="FKK29" s="42"/>
      <c r="FKL29" s="42"/>
      <c r="FKM29" s="42"/>
      <c r="FKN29" s="42"/>
      <c r="FKO29" s="42"/>
      <c r="FKP29" s="42"/>
      <c r="FKQ29" s="42"/>
      <c r="FKR29" s="42"/>
      <c r="FKS29" s="42"/>
      <c r="FKT29" s="42"/>
      <c r="FKU29" s="42"/>
      <c r="FKV29" s="42"/>
      <c r="FKW29" s="42"/>
      <c r="FKX29" s="42"/>
      <c r="FKY29" s="42"/>
      <c r="FKZ29" s="42"/>
      <c r="FLA29" s="42"/>
      <c r="FLB29" s="42"/>
      <c r="FLC29" s="42"/>
      <c r="FLD29" s="42"/>
      <c r="FLE29" s="42"/>
      <c r="FLF29" s="42"/>
      <c r="FLG29" s="42"/>
      <c r="FLH29" s="42"/>
      <c r="FLI29" s="42"/>
      <c r="FLJ29" s="42"/>
      <c r="FLK29" s="42"/>
      <c r="FLL29" s="42"/>
      <c r="FLM29" s="42"/>
      <c r="FLN29" s="42"/>
      <c r="FLO29" s="42"/>
      <c r="FLP29" s="42"/>
      <c r="FLQ29" s="42"/>
      <c r="FLR29" s="42"/>
      <c r="FLS29" s="42"/>
      <c r="FLT29" s="42"/>
      <c r="FLU29" s="42"/>
      <c r="FLV29" s="42"/>
      <c r="FLW29" s="42"/>
      <c r="FLX29" s="42"/>
      <c r="FLY29" s="42"/>
      <c r="FLZ29" s="42"/>
      <c r="FMA29" s="42"/>
      <c r="FMB29" s="42"/>
      <c r="FMC29" s="42"/>
      <c r="FMD29" s="42"/>
      <c r="FME29" s="42"/>
      <c r="FMF29" s="42"/>
      <c r="FMG29" s="42"/>
      <c r="FMH29" s="42"/>
      <c r="FMI29" s="42"/>
      <c r="FMJ29" s="42"/>
      <c r="FMK29" s="42"/>
      <c r="FML29" s="42"/>
      <c r="FMM29" s="42"/>
      <c r="FMN29" s="42"/>
      <c r="FMO29" s="42"/>
      <c r="FMP29" s="42"/>
      <c r="FMQ29" s="42"/>
      <c r="FMR29" s="42"/>
      <c r="FMS29" s="42"/>
      <c r="FMT29" s="42"/>
      <c r="FMU29" s="42"/>
      <c r="FMV29" s="42"/>
      <c r="FMW29" s="42"/>
      <c r="FMX29" s="42"/>
      <c r="FMY29" s="42"/>
      <c r="FMZ29" s="42"/>
      <c r="FNA29" s="42"/>
      <c r="FNB29" s="42"/>
      <c r="FNC29" s="42"/>
      <c r="FND29" s="42"/>
      <c r="FNE29" s="42"/>
      <c r="FNF29" s="42"/>
      <c r="FNG29" s="42"/>
      <c r="FNH29" s="42"/>
      <c r="FNI29" s="42"/>
      <c r="FNJ29" s="42"/>
      <c r="FNK29" s="42"/>
      <c r="FNL29" s="42"/>
      <c r="FNM29" s="42"/>
      <c r="FNN29" s="42"/>
      <c r="FNO29" s="42"/>
      <c r="FNP29" s="42"/>
      <c r="FNQ29" s="42"/>
      <c r="FNR29" s="42"/>
      <c r="FNS29" s="42"/>
      <c r="FNT29" s="42"/>
      <c r="FNU29" s="42"/>
      <c r="FNV29" s="42"/>
      <c r="FNW29" s="42"/>
      <c r="FNX29" s="42"/>
      <c r="FNY29" s="42"/>
      <c r="FNZ29" s="42"/>
      <c r="FOA29" s="42"/>
      <c r="FOB29" s="42"/>
      <c r="FOC29" s="42"/>
      <c r="FOD29" s="42"/>
      <c r="FOE29" s="42"/>
      <c r="FOF29" s="42"/>
      <c r="FOG29" s="42"/>
      <c r="FOH29" s="42"/>
      <c r="FOI29" s="42"/>
      <c r="FOJ29" s="42"/>
      <c r="FOK29" s="42"/>
      <c r="FOL29" s="42"/>
      <c r="FOM29" s="42"/>
      <c r="FON29" s="42"/>
      <c r="FOO29" s="42"/>
      <c r="FOP29" s="42"/>
      <c r="FOQ29" s="42"/>
      <c r="FOR29" s="42"/>
      <c r="FOS29" s="42"/>
      <c r="FOT29" s="42"/>
      <c r="FOU29" s="42"/>
      <c r="FOV29" s="42"/>
      <c r="FOW29" s="42"/>
      <c r="FOX29" s="42"/>
      <c r="FOY29" s="42"/>
      <c r="FOZ29" s="42"/>
      <c r="FPA29" s="42"/>
      <c r="FPB29" s="42"/>
      <c r="FPC29" s="42"/>
      <c r="FPD29" s="42"/>
      <c r="FPE29" s="42"/>
      <c r="FPF29" s="42"/>
      <c r="FPG29" s="42"/>
      <c r="FPH29" s="42"/>
      <c r="FPI29" s="42"/>
      <c r="FPJ29" s="42"/>
      <c r="FPK29" s="42"/>
      <c r="FPL29" s="42"/>
      <c r="FPM29" s="42"/>
      <c r="FPN29" s="42"/>
      <c r="FPO29" s="42"/>
      <c r="FPP29" s="42"/>
      <c r="FPQ29" s="42"/>
      <c r="FPR29" s="42"/>
      <c r="FPS29" s="42"/>
      <c r="FPT29" s="42"/>
      <c r="FPU29" s="42"/>
      <c r="FPV29" s="42"/>
      <c r="FPW29" s="42"/>
      <c r="FPX29" s="42"/>
      <c r="FPY29" s="42"/>
      <c r="FPZ29" s="42"/>
      <c r="FQA29" s="42"/>
      <c r="FQB29" s="42"/>
      <c r="FQC29" s="42"/>
      <c r="FQD29" s="42"/>
      <c r="FQE29" s="42"/>
      <c r="FQF29" s="42"/>
      <c r="FQG29" s="42"/>
      <c r="FQH29" s="42"/>
      <c r="FQI29" s="42"/>
      <c r="FQJ29" s="42"/>
      <c r="FQK29" s="42"/>
      <c r="FQL29" s="42"/>
      <c r="FQM29" s="42"/>
      <c r="FQN29" s="42"/>
      <c r="FQO29" s="42"/>
      <c r="FQP29" s="42"/>
      <c r="FQQ29" s="42"/>
      <c r="FQR29" s="42"/>
      <c r="FQS29" s="42"/>
      <c r="FQT29" s="42"/>
      <c r="FQU29" s="42"/>
      <c r="FQV29" s="42"/>
      <c r="FQW29" s="42"/>
      <c r="FQX29" s="42"/>
      <c r="FQY29" s="42"/>
      <c r="FQZ29" s="42"/>
      <c r="FRA29" s="42"/>
      <c r="FRB29" s="42"/>
      <c r="FRC29" s="42"/>
      <c r="FRD29" s="42"/>
      <c r="FRE29" s="42"/>
      <c r="FRF29" s="42"/>
      <c r="FRG29" s="42"/>
      <c r="FRH29" s="42"/>
      <c r="FRI29" s="42"/>
      <c r="FRJ29" s="42"/>
      <c r="FRK29" s="42"/>
      <c r="FRL29" s="42"/>
      <c r="FRM29" s="42"/>
      <c r="FRN29" s="42"/>
      <c r="FRO29" s="42"/>
      <c r="FRP29" s="42"/>
      <c r="FRQ29" s="42"/>
      <c r="FRR29" s="42"/>
      <c r="FRS29" s="42"/>
      <c r="FRT29" s="42"/>
      <c r="FRU29" s="42"/>
      <c r="FRV29" s="42"/>
      <c r="FRW29" s="42"/>
      <c r="FRX29" s="42"/>
      <c r="FRY29" s="42"/>
      <c r="FRZ29" s="42"/>
      <c r="FSA29" s="42"/>
      <c r="FSB29" s="42"/>
      <c r="FSC29" s="42"/>
      <c r="FSD29" s="42"/>
      <c r="FSE29" s="42"/>
      <c r="FSF29" s="42"/>
      <c r="FSG29" s="42"/>
      <c r="FSH29" s="42"/>
      <c r="FSI29" s="42"/>
      <c r="FSJ29" s="42"/>
      <c r="FSK29" s="42"/>
      <c r="FSL29" s="42"/>
      <c r="FSM29" s="42"/>
      <c r="FSN29" s="42"/>
      <c r="FSO29" s="42"/>
      <c r="FSP29" s="42"/>
      <c r="FSQ29" s="42"/>
      <c r="FSR29" s="42"/>
      <c r="FSS29" s="42"/>
      <c r="FST29" s="42"/>
      <c r="FSU29" s="42"/>
      <c r="FSV29" s="42"/>
      <c r="FSW29" s="42"/>
      <c r="FSX29" s="42"/>
      <c r="FSY29" s="42"/>
      <c r="FSZ29" s="42"/>
      <c r="FTA29" s="42"/>
      <c r="FTB29" s="42"/>
      <c r="FTC29" s="42"/>
      <c r="FTD29" s="42"/>
      <c r="FTE29" s="42"/>
      <c r="FTF29" s="42"/>
      <c r="FTG29" s="42"/>
      <c r="FTH29" s="42"/>
      <c r="FTI29" s="42"/>
      <c r="FTJ29" s="42"/>
      <c r="FTK29" s="42"/>
      <c r="FTL29" s="42"/>
      <c r="FTM29" s="42"/>
      <c r="FTN29" s="42"/>
      <c r="FTO29" s="42"/>
      <c r="FTP29" s="42"/>
      <c r="FTQ29" s="42"/>
      <c r="FTR29" s="42"/>
      <c r="FTS29" s="42"/>
      <c r="FTT29" s="42"/>
      <c r="FTU29" s="42"/>
      <c r="FTV29" s="42"/>
      <c r="FTW29" s="42"/>
      <c r="FTX29" s="42"/>
      <c r="FTY29" s="42"/>
      <c r="FTZ29" s="42"/>
      <c r="FUA29" s="42"/>
      <c r="FUB29" s="42"/>
      <c r="FUC29" s="42"/>
      <c r="FUD29" s="42"/>
      <c r="FUE29" s="42"/>
      <c r="FUF29" s="42"/>
      <c r="FUG29" s="42"/>
      <c r="FUH29" s="42"/>
      <c r="FUI29" s="42"/>
      <c r="FUJ29" s="42"/>
      <c r="FUK29" s="42"/>
      <c r="FUL29" s="42"/>
      <c r="FUM29" s="42"/>
      <c r="FUN29" s="42"/>
      <c r="FUO29" s="42"/>
      <c r="FUP29" s="42"/>
      <c r="FUQ29" s="42"/>
      <c r="FUR29" s="42"/>
      <c r="FUS29" s="42"/>
      <c r="FUT29" s="42"/>
      <c r="FUU29" s="42"/>
      <c r="FUV29" s="42"/>
      <c r="FUW29" s="42"/>
      <c r="FUX29" s="42"/>
      <c r="FUY29" s="42"/>
      <c r="FUZ29" s="42"/>
      <c r="FVA29" s="42"/>
      <c r="FVB29" s="42"/>
      <c r="FVC29" s="42"/>
      <c r="FVD29" s="42"/>
      <c r="FVE29" s="42"/>
      <c r="FVF29" s="42"/>
      <c r="FVG29" s="42"/>
      <c r="FVH29" s="42"/>
      <c r="FVI29" s="42"/>
      <c r="FVJ29" s="42"/>
      <c r="FVK29" s="42"/>
      <c r="FVL29" s="42"/>
      <c r="FVM29" s="42"/>
      <c r="FVN29" s="42"/>
      <c r="FVO29" s="42"/>
      <c r="FVP29" s="42"/>
      <c r="FVQ29" s="42"/>
      <c r="FVR29" s="42"/>
      <c r="FVS29" s="42"/>
      <c r="FVT29" s="42"/>
      <c r="FVU29" s="42"/>
      <c r="FVV29" s="42"/>
      <c r="FVW29" s="42"/>
      <c r="FVX29" s="42"/>
      <c r="FVY29" s="42"/>
      <c r="FVZ29" s="42"/>
      <c r="FWA29" s="42"/>
      <c r="FWB29" s="42"/>
      <c r="FWC29" s="42"/>
      <c r="FWD29" s="42"/>
      <c r="FWE29" s="42"/>
      <c r="FWF29" s="42"/>
      <c r="FWG29" s="42"/>
      <c r="FWH29" s="42"/>
      <c r="FWI29" s="42"/>
      <c r="FWJ29" s="42"/>
      <c r="FWK29" s="42"/>
      <c r="FWL29" s="42"/>
      <c r="FWM29" s="42"/>
      <c r="FWN29" s="42"/>
      <c r="FWO29" s="42"/>
      <c r="FWP29" s="42"/>
      <c r="FWQ29" s="42"/>
      <c r="FWR29" s="42"/>
      <c r="FWS29" s="42"/>
      <c r="FWT29" s="42"/>
      <c r="FWU29" s="42"/>
      <c r="FWV29" s="42"/>
      <c r="FWW29" s="42"/>
      <c r="FWX29" s="42"/>
      <c r="FWY29" s="42"/>
      <c r="FWZ29" s="42"/>
      <c r="FXA29" s="42"/>
      <c r="FXB29" s="42"/>
      <c r="FXC29" s="42"/>
      <c r="FXD29" s="42"/>
      <c r="FXE29" s="42"/>
      <c r="FXF29" s="42"/>
      <c r="FXG29" s="42"/>
      <c r="FXH29" s="42"/>
      <c r="FXI29" s="42"/>
      <c r="FXJ29" s="42"/>
      <c r="FXK29" s="42"/>
      <c r="FXL29" s="42"/>
      <c r="FXM29" s="42"/>
      <c r="FXN29" s="42"/>
      <c r="FXO29" s="42"/>
      <c r="FXP29" s="42"/>
      <c r="FXQ29" s="42"/>
      <c r="FXR29" s="42"/>
      <c r="FXS29" s="42"/>
      <c r="FXT29" s="42"/>
      <c r="FXU29" s="42"/>
      <c r="FXV29" s="42"/>
      <c r="FXW29" s="42"/>
      <c r="FXX29" s="42"/>
      <c r="FXY29" s="42"/>
      <c r="FXZ29" s="42"/>
      <c r="FYA29" s="42"/>
      <c r="FYB29" s="42"/>
      <c r="FYC29" s="42"/>
      <c r="FYD29" s="42"/>
      <c r="FYE29" s="42"/>
      <c r="FYF29" s="42"/>
      <c r="FYG29" s="42"/>
      <c r="FYH29" s="42"/>
      <c r="FYI29" s="42"/>
      <c r="FYJ29" s="42"/>
      <c r="FYK29" s="42"/>
      <c r="FYL29" s="42"/>
      <c r="FYM29" s="42"/>
      <c r="FYN29" s="42"/>
      <c r="FYO29" s="42"/>
      <c r="FYP29" s="42"/>
      <c r="FYQ29" s="42"/>
      <c r="FYR29" s="42"/>
      <c r="FYS29" s="42"/>
      <c r="FYT29" s="42"/>
      <c r="FYU29" s="42"/>
      <c r="FYV29" s="42"/>
      <c r="FYW29" s="42"/>
      <c r="FYX29" s="42"/>
      <c r="FYY29" s="42"/>
      <c r="FYZ29" s="42"/>
      <c r="FZA29" s="42"/>
      <c r="FZB29" s="42"/>
      <c r="FZC29" s="42"/>
      <c r="FZD29" s="42"/>
      <c r="FZE29" s="42"/>
      <c r="FZF29" s="42"/>
      <c r="FZG29" s="42"/>
      <c r="FZH29" s="42"/>
      <c r="FZI29" s="42"/>
      <c r="FZJ29" s="42"/>
      <c r="FZK29" s="42"/>
      <c r="FZL29" s="42"/>
      <c r="FZM29" s="42"/>
      <c r="FZN29" s="42"/>
      <c r="FZO29" s="42"/>
      <c r="FZP29" s="42"/>
      <c r="FZQ29" s="42"/>
      <c r="FZR29" s="42"/>
      <c r="FZS29" s="42"/>
      <c r="FZT29" s="42"/>
      <c r="FZU29" s="42"/>
      <c r="FZV29" s="42"/>
      <c r="FZW29" s="42"/>
      <c r="FZX29" s="42"/>
      <c r="FZY29" s="42"/>
      <c r="FZZ29" s="42"/>
      <c r="GAA29" s="42"/>
      <c r="GAB29" s="42"/>
      <c r="GAC29" s="42"/>
      <c r="GAD29" s="42"/>
      <c r="GAE29" s="42"/>
      <c r="GAF29" s="42"/>
      <c r="GAG29" s="42"/>
      <c r="GAH29" s="42"/>
      <c r="GAI29" s="42"/>
      <c r="GAJ29" s="42"/>
      <c r="GAK29" s="42"/>
      <c r="GAL29" s="42"/>
      <c r="GAM29" s="42"/>
      <c r="GAN29" s="42"/>
      <c r="GAO29" s="42"/>
      <c r="GAP29" s="42"/>
      <c r="GAQ29" s="42"/>
      <c r="GAR29" s="42"/>
      <c r="GAS29" s="42"/>
      <c r="GAT29" s="42"/>
      <c r="GAU29" s="42"/>
      <c r="GAV29" s="42"/>
      <c r="GAW29" s="42"/>
      <c r="GAX29" s="42"/>
      <c r="GAY29" s="42"/>
      <c r="GAZ29" s="42"/>
      <c r="GBA29" s="42"/>
      <c r="GBB29" s="42"/>
      <c r="GBC29" s="42"/>
      <c r="GBD29" s="42"/>
      <c r="GBE29" s="42"/>
      <c r="GBF29" s="42"/>
      <c r="GBG29" s="42"/>
      <c r="GBH29" s="42"/>
      <c r="GBI29" s="42"/>
      <c r="GBJ29" s="42"/>
      <c r="GBK29" s="42"/>
      <c r="GBL29" s="42"/>
      <c r="GBM29" s="42"/>
      <c r="GBN29" s="42"/>
      <c r="GBO29" s="42"/>
      <c r="GBP29" s="42"/>
      <c r="GBQ29" s="42"/>
      <c r="GBR29" s="42"/>
      <c r="GBS29" s="42"/>
      <c r="GBT29" s="42"/>
      <c r="GBU29" s="42"/>
      <c r="GBV29" s="42"/>
      <c r="GBW29" s="42"/>
      <c r="GBX29" s="42"/>
      <c r="GBY29" s="42"/>
      <c r="GBZ29" s="42"/>
      <c r="GCA29" s="42"/>
      <c r="GCB29" s="42"/>
      <c r="GCC29" s="42"/>
      <c r="GCD29" s="42"/>
      <c r="GCE29" s="42"/>
      <c r="GCF29" s="42"/>
      <c r="GCG29" s="42"/>
      <c r="GCH29" s="42"/>
      <c r="GCI29" s="42"/>
      <c r="GCJ29" s="42"/>
      <c r="GCK29" s="42"/>
      <c r="GCL29" s="42"/>
      <c r="GCM29" s="42"/>
      <c r="GCN29" s="42"/>
      <c r="GCO29" s="42"/>
      <c r="GCP29" s="42"/>
      <c r="GCQ29" s="42"/>
      <c r="GCR29" s="42"/>
      <c r="GCS29" s="42"/>
      <c r="GCT29" s="42"/>
      <c r="GCU29" s="42"/>
      <c r="GCV29" s="42"/>
      <c r="GCW29" s="42"/>
      <c r="GCX29" s="42"/>
      <c r="GCY29" s="42"/>
      <c r="GCZ29" s="42"/>
      <c r="GDA29" s="42"/>
      <c r="GDB29" s="42"/>
      <c r="GDC29" s="42"/>
      <c r="GDD29" s="42"/>
      <c r="GDE29" s="42"/>
      <c r="GDF29" s="42"/>
      <c r="GDG29" s="42"/>
      <c r="GDH29" s="42"/>
      <c r="GDI29" s="42"/>
      <c r="GDJ29" s="42"/>
      <c r="GDK29" s="42"/>
      <c r="GDL29" s="42"/>
      <c r="GDM29" s="42"/>
      <c r="GDN29" s="42"/>
      <c r="GDO29" s="42"/>
      <c r="GDP29" s="42"/>
      <c r="GDQ29" s="42"/>
      <c r="GDR29" s="42"/>
      <c r="GDS29" s="42"/>
      <c r="GDT29" s="42"/>
      <c r="GDU29" s="42"/>
      <c r="GDV29" s="42"/>
      <c r="GDW29" s="42"/>
      <c r="GDX29" s="42"/>
      <c r="GDY29" s="42"/>
      <c r="GDZ29" s="42"/>
      <c r="GEA29" s="42"/>
      <c r="GEB29" s="42"/>
      <c r="GEC29" s="42"/>
      <c r="GED29" s="42"/>
      <c r="GEE29" s="42"/>
      <c r="GEF29" s="42"/>
      <c r="GEG29" s="42"/>
      <c r="GEH29" s="42"/>
      <c r="GEI29" s="42"/>
      <c r="GEJ29" s="42"/>
      <c r="GEK29" s="42"/>
      <c r="GEL29" s="42"/>
      <c r="GEM29" s="42"/>
      <c r="GEN29" s="42"/>
      <c r="GEO29" s="42"/>
      <c r="GEP29" s="42"/>
      <c r="GEQ29" s="42"/>
      <c r="GER29" s="42"/>
      <c r="GES29" s="42"/>
      <c r="GET29" s="42"/>
      <c r="GEU29" s="42"/>
      <c r="GEV29" s="42"/>
      <c r="GEW29" s="42"/>
      <c r="GEX29" s="42"/>
      <c r="GEY29" s="42"/>
      <c r="GEZ29" s="42"/>
      <c r="GFA29" s="42"/>
      <c r="GFB29" s="42"/>
      <c r="GFC29" s="42"/>
      <c r="GFD29" s="42"/>
      <c r="GFE29" s="42"/>
      <c r="GFF29" s="42"/>
      <c r="GFG29" s="42"/>
      <c r="GFH29" s="42"/>
      <c r="GFI29" s="42"/>
      <c r="GFJ29" s="42"/>
      <c r="GFK29" s="42"/>
      <c r="GFL29" s="42"/>
      <c r="GFM29" s="42"/>
      <c r="GFN29" s="42"/>
      <c r="GFO29" s="42"/>
      <c r="GFP29" s="42"/>
      <c r="GFQ29" s="42"/>
      <c r="GFR29" s="42"/>
      <c r="GFS29" s="42"/>
      <c r="GFT29" s="42"/>
      <c r="GFU29" s="42"/>
      <c r="GFV29" s="42"/>
      <c r="GFW29" s="42"/>
      <c r="GFX29" s="42"/>
      <c r="GFY29" s="42"/>
      <c r="GFZ29" s="42"/>
      <c r="GGA29" s="42"/>
      <c r="GGB29" s="42"/>
      <c r="GGC29" s="42"/>
      <c r="GGD29" s="42"/>
      <c r="GGE29" s="42"/>
      <c r="GGF29" s="42"/>
      <c r="GGG29" s="42"/>
      <c r="GGH29" s="42"/>
      <c r="GGI29" s="42"/>
      <c r="GGJ29" s="42"/>
      <c r="GGK29" s="42"/>
      <c r="GGL29" s="42"/>
      <c r="GGM29" s="42"/>
      <c r="GGN29" s="42"/>
      <c r="GGO29" s="42"/>
      <c r="GGP29" s="42"/>
      <c r="GGQ29" s="42"/>
      <c r="GGR29" s="42"/>
      <c r="GGS29" s="42"/>
      <c r="GGT29" s="42"/>
      <c r="GGU29" s="42"/>
      <c r="GGV29" s="42"/>
      <c r="GGW29" s="42"/>
      <c r="GGX29" s="42"/>
      <c r="GGY29" s="42"/>
      <c r="GGZ29" s="42"/>
      <c r="GHA29" s="42"/>
      <c r="GHB29" s="42"/>
      <c r="GHC29" s="42"/>
      <c r="GHD29" s="42"/>
      <c r="GHE29" s="42"/>
      <c r="GHF29" s="42"/>
      <c r="GHG29" s="42"/>
      <c r="GHH29" s="42"/>
      <c r="GHI29" s="42"/>
      <c r="GHJ29" s="42"/>
      <c r="GHK29" s="42"/>
      <c r="GHL29" s="42"/>
      <c r="GHM29" s="42"/>
      <c r="GHN29" s="42"/>
      <c r="GHO29" s="42"/>
      <c r="GHP29" s="42"/>
      <c r="GHQ29" s="42"/>
      <c r="GHR29" s="42"/>
      <c r="GHS29" s="42"/>
      <c r="GHT29" s="42"/>
      <c r="GHU29" s="42"/>
      <c r="GHV29" s="42"/>
      <c r="GHW29" s="42"/>
      <c r="GHX29" s="42"/>
      <c r="GHY29" s="42"/>
      <c r="GHZ29" s="42"/>
      <c r="GIA29" s="42"/>
      <c r="GIB29" s="42"/>
      <c r="GIC29" s="42"/>
      <c r="GID29" s="42"/>
      <c r="GIE29" s="42"/>
      <c r="GIF29" s="42"/>
      <c r="GIG29" s="42"/>
      <c r="GIH29" s="42"/>
      <c r="GII29" s="42"/>
      <c r="GIJ29" s="42"/>
      <c r="GIK29" s="42"/>
      <c r="GIL29" s="42"/>
      <c r="GIM29" s="42"/>
      <c r="GIN29" s="42"/>
      <c r="GIO29" s="42"/>
      <c r="GIP29" s="42"/>
      <c r="GIQ29" s="42"/>
      <c r="GIR29" s="42"/>
      <c r="GIS29" s="42"/>
      <c r="GIT29" s="42"/>
      <c r="GIU29" s="42"/>
      <c r="GIV29" s="42"/>
      <c r="GIW29" s="42"/>
      <c r="GIX29" s="42"/>
      <c r="GIY29" s="42"/>
      <c r="GIZ29" s="42"/>
      <c r="GJA29" s="42"/>
      <c r="GJB29" s="42"/>
      <c r="GJC29" s="42"/>
      <c r="GJD29" s="42"/>
      <c r="GJE29" s="42"/>
      <c r="GJF29" s="42"/>
      <c r="GJG29" s="42"/>
      <c r="GJH29" s="42"/>
      <c r="GJI29" s="42"/>
      <c r="GJJ29" s="42"/>
      <c r="GJK29" s="42"/>
      <c r="GJL29" s="42"/>
      <c r="GJM29" s="42"/>
      <c r="GJN29" s="42"/>
      <c r="GJO29" s="42"/>
      <c r="GJP29" s="42"/>
      <c r="GJQ29" s="42"/>
      <c r="GJR29" s="42"/>
      <c r="GJS29" s="42"/>
      <c r="GJT29" s="42"/>
      <c r="GJU29" s="42"/>
      <c r="GJV29" s="42"/>
      <c r="GJW29" s="42"/>
      <c r="GJX29" s="42"/>
      <c r="GJY29" s="42"/>
      <c r="GJZ29" s="42"/>
      <c r="GKA29" s="42"/>
      <c r="GKB29" s="42"/>
      <c r="GKC29" s="42"/>
      <c r="GKD29" s="42"/>
      <c r="GKE29" s="42"/>
      <c r="GKF29" s="42"/>
      <c r="GKG29" s="42"/>
      <c r="GKH29" s="42"/>
      <c r="GKI29" s="42"/>
      <c r="GKJ29" s="42"/>
      <c r="GKK29" s="42"/>
      <c r="GKL29" s="42"/>
      <c r="GKM29" s="42"/>
      <c r="GKN29" s="42"/>
      <c r="GKO29" s="42"/>
      <c r="GKP29" s="42"/>
      <c r="GKQ29" s="42"/>
      <c r="GKR29" s="42"/>
      <c r="GKS29" s="42"/>
      <c r="GKT29" s="42"/>
      <c r="GKU29" s="42"/>
      <c r="GKV29" s="42"/>
      <c r="GKW29" s="42"/>
      <c r="GKX29" s="42"/>
      <c r="GKY29" s="42"/>
      <c r="GKZ29" s="42"/>
      <c r="GLA29" s="42"/>
      <c r="GLB29" s="42"/>
      <c r="GLC29" s="42"/>
      <c r="GLD29" s="42"/>
      <c r="GLE29" s="42"/>
      <c r="GLF29" s="42"/>
      <c r="GLG29" s="42"/>
      <c r="GLH29" s="42"/>
      <c r="GLI29" s="42"/>
      <c r="GLJ29" s="42"/>
      <c r="GLK29" s="42"/>
      <c r="GLL29" s="42"/>
      <c r="GLM29" s="42"/>
      <c r="GLN29" s="42"/>
      <c r="GLO29" s="42"/>
      <c r="GLP29" s="42"/>
      <c r="GLQ29" s="42"/>
      <c r="GLR29" s="42"/>
      <c r="GLS29" s="42"/>
      <c r="GLT29" s="42"/>
      <c r="GLU29" s="42"/>
      <c r="GLV29" s="42"/>
      <c r="GLW29" s="42"/>
      <c r="GLX29" s="42"/>
      <c r="GLY29" s="42"/>
      <c r="GLZ29" s="42"/>
      <c r="GMA29" s="42"/>
      <c r="GMB29" s="42"/>
      <c r="GMC29" s="42"/>
      <c r="GMD29" s="42"/>
      <c r="GME29" s="42"/>
      <c r="GMF29" s="42"/>
      <c r="GMG29" s="42"/>
      <c r="GMH29" s="42"/>
      <c r="GMI29" s="42"/>
      <c r="GMJ29" s="42"/>
      <c r="GMK29" s="42"/>
      <c r="GML29" s="42"/>
      <c r="GMM29" s="42"/>
      <c r="GMN29" s="42"/>
      <c r="GMO29" s="42"/>
      <c r="GMP29" s="42"/>
      <c r="GMQ29" s="42"/>
      <c r="GMR29" s="42"/>
      <c r="GMS29" s="42"/>
      <c r="GMT29" s="42"/>
      <c r="GMU29" s="42"/>
      <c r="GMV29" s="42"/>
      <c r="GMW29" s="42"/>
      <c r="GMX29" s="42"/>
      <c r="GMY29" s="42"/>
      <c r="GMZ29" s="42"/>
      <c r="GNA29" s="42"/>
      <c r="GNB29" s="42"/>
      <c r="GNC29" s="42"/>
      <c r="GND29" s="42"/>
      <c r="GNE29" s="42"/>
      <c r="GNF29" s="42"/>
      <c r="GNG29" s="42"/>
      <c r="GNH29" s="42"/>
      <c r="GNI29" s="42"/>
      <c r="GNJ29" s="42"/>
      <c r="GNK29" s="42"/>
      <c r="GNL29" s="42"/>
      <c r="GNM29" s="42"/>
      <c r="GNN29" s="42"/>
      <c r="GNO29" s="42"/>
      <c r="GNP29" s="42"/>
      <c r="GNQ29" s="42"/>
      <c r="GNR29" s="42"/>
      <c r="GNS29" s="42"/>
      <c r="GNT29" s="42"/>
      <c r="GNU29" s="42"/>
      <c r="GNV29" s="42"/>
      <c r="GNW29" s="42"/>
      <c r="GNX29" s="42"/>
      <c r="GNY29" s="42"/>
      <c r="GNZ29" s="42"/>
      <c r="GOA29" s="42"/>
      <c r="GOB29" s="42"/>
      <c r="GOC29" s="42"/>
      <c r="GOD29" s="42"/>
      <c r="GOE29" s="42"/>
      <c r="GOF29" s="42"/>
      <c r="GOG29" s="42"/>
      <c r="GOH29" s="42"/>
      <c r="GOI29" s="42"/>
      <c r="GOJ29" s="42"/>
      <c r="GOK29" s="42"/>
      <c r="GOL29" s="42"/>
      <c r="GOM29" s="42"/>
      <c r="GON29" s="42"/>
      <c r="GOO29" s="42"/>
      <c r="GOP29" s="42"/>
      <c r="GOQ29" s="42"/>
      <c r="GOR29" s="42"/>
      <c r="GOS29" s="42"/>
      <c r="GOT29" s="42"/>
      <c r="GOU29" s="42"/>
      <c r="GOV29" s="42"/>
      <c r="GOW29" s="42"/>
      <c r="GOX29" s="42"/>
      <c r="GOY29" s="42"/>
      <c r="GOZ29" s="42"/>
      <c r="GPA29" s="42"/>
      <c r="GPB29" s="42"/>
      <c r="GPC29" s="42"/>
      <c r="GPD29" s="42"/>
      <c r="GPE29" s="42"/>
      <c r="GPF29" s="42"/>
      <c r="GPG29" s="42"/>
      <c r="GPH29" s="42"/>
      <c r="GPI29" s="42"/>
      <c r="GPJ29" s="42"/>
      <c r="GPK29" s="42"/>
      <c r="GPL29" s="42"/>
      <c r="GPM29" s="42"/>
      <c r="GPN29" s="42"/>
      <c r="GPO29" s="42"/>
      <c r="GPP29" s="42"/>
      <c r="GPQ29" s="42"/>
      <c r="GPR29" s="42"/>
      <c r="GPS29" s="42"/>
      <c r="GPT29" s="42"/>
      <c r="GPU29" s="42"/>
      <c r="GPV29" s="42"/>
      <c r="GPW29" s="42"/>
      <c r="GPX29" s="42"/>
      <c r="GPY29" s="42"/>
      <c r="GPZ29" s="42"/>
      <c r="GQA29" s="42"/>
      <c r="GQB29" s="42"/>
      <c r="GQC29" s="42"/>
      <c r="GQD29" s="42"/>
      <c r="GQE29" s="42"/>
      <c r="GQF29" s="42"/>
      <c r="GQG29" s="42"/>
      <c r="GQH29" s="42"/>
      <c r="GQI29" s="42"/>
      <c r="GQJ29" s="42"/>
      <c r="GQK29" s="42"/>
      <c r="GQL29" s="42"/>
      <c r="GQM29" s="42"/>
      <c r="GQN29" s="42"/>
      <c r="GQO29" s="42"/>
      <c r="GQP29" s="42"/>
      <c r="GQQ29" s="42"/>
      <c r="GQR29" s="42"/>
      <c r="GQS29" s="42"/>
      <c r="GQT29" s="42"/>
      <c r="GQU29" s="42"/>
      <c r="GQV29" s="42"/>
      <c r="GQW29" s="42"/>
      <c r="GQX29" s="42"/>
      <c r="GQY29" s="42"/>
      <c r="GQZ29" s="42"/>
      <c r="GRA29" s="42"/>
      <c r="GRB29" s="42"/>
      <c r="GRC29" s="42"/>
      <c r="GRD29" s="42"/>
      <c r="GRE29" s="42"/>
      <c r="GRF29" s="42"/>
      <c r="GRG29" s="42"/>
      <c r="GRH29" s="42"/>
      <c r="GRI29" s="42"/>
      <c r="GRJ29" s="42"/>
      <c r="GRK29" s="42"/>
      <c r="GRL29" s="42"/>
      <c r="GRM29" s="42"/>
      <c r="GRN29" s="42"/>
      <c r="GRO29" s="42"/>
      <c r="GRP29" s="42"/>
      <c r="GRQ29" s="42"/>
      <c r="GRR29" s="42"/>
      <c r="GRS29" s="42"/>
      <c r="GRT29" s="42"/>
      <c r="GRU29" s="42"/>
      <c r="GRV29" s="42"/>
      <c r="GRW29" s="42"/>
      <c r="GRX29" s="42"/>
      <c r="GRY29" s="42"/>
      <c r="GRZ29" s="42"/>
      <c r="GSA29" s="42"/>
      <c r="GSB29" s="42"/>
      <c r="GSC29" s="42"/>
      <c r="GSD29" s="42"/>
      <c r="GSE29" s="42"/>
      <c r="GSF29" s="42"/>
      <c r="GSG29" s="42"/>
      <c r="GSH29" s="42"/>
      <c r="GSI29" s="42"/>
      <c r="GSJ29" s="42"/>
      <c r="GSK29" s="42"/>
      <c r="GSL29" s="42"/>
      <c r="GSM29" s="42"/>
      <c r="GSN29" s="42"/>
      <c r="GSO29" s="42"/>
      <c r="GSP29" s="42"/>
      <c r="GSQ29" s="42"/>
      <c r="GSR29" s="42"/>
      <c r="GSS29" s="42"/>
      <c r="GST29" s="42"/>
      <c r="GSU29" s="42"/>
      <c r="GSV29" s="42"/>
      <c r="GSW29" s="42"/>
      <c r="GSX29" s="42"/>
      <c r="GSY29" s="42"/>
      <c r="GSZ29" s="42"/>
      <c r="GTA29" s="42"/>
      <c r="GTB29" s="42"/>
      <c r="GTC29" s="42"/>
      <c r="GTD29" s="42"/>
      <c r="GTE29" s="42"/>
      <c r="GTF29" s="42"/>
      <c r="GTG29" s="42"/>
      <c r="GTH29" s="42"/>
      <c r="GTI29" s="42"/>
      <c r="GTJ29" s="42"/>
      <c r="GTK29" s="42"/>
      <c r="GTL29" s="42"/>
      <c r="GTM29" s="42"/>
      <c r="GTN29" s="42"/>
      <c r="GTO29" s="42"/>
      <c r="GTP29" s="42"/>
      <c r="GTQ29" s="42"/>
      <c r="GTR29" s="42"/>
      <c r="GTS29" s="42"/>
      <c r="GTT29" s="42"/>
      <c r="GTU29" s="42"/>
      <c r="GTV29" s="42"/>
      <c r="GTW29" s="42"/>
      <c r="GTX29" s="42"/>
      <c r="GTY29" s="42"/>
      <c r="GTZ29" s="42"/>
      <c r="GUA29" s="42"/>
      <c r="GUB29" s="42"/>
      <c r="GUC29" s="42"/>
      <c r="GUD29" s="42"/>
      <c r="GUE29" s="42"/>
      <c r="GUF29" s="42"/>
      <c r="GUG29" s="42"/>
      <c r="GUH29" s="42"/>
      <c r="GUI29" s="42"/>
      <c r="GUJ29" s="42"/>
      <c r="GUK29" s="42"/>
      <c r="GUL29" s="42"/>
      <c r="GUM29" s="42"/>
      <c r="GUN29" s="42"/>
      <c r="GUO29" s="42"/>
      <c r="GUP29" s="42"/>
      <c r="GUQ29" s="42"/>
      <c r="GUR29" s="42"/>
      <c r="GUS29" s="42"/>
      <c r="GUT29" s="42"/>
      <c r="GUU29" s="42"/>
      <c r="GUV29" s="42"/>
      <c r="GUW29" s="42"/>
      <c r="GUX29" s="42"/>
      <c r="GUY29" s="42"/>
      <c r="GUZ29" s="42"/>
      <c r="GVA29" s="42"/>
      <c r="GVB29" s="42"/>
      <c r="GVC29" s="42"/>
      <c r="GVD29" s="42"/>
      <c r="GVE29" s="42"/>
      <c r="GVF29" s="42"/>
      <c r="GVG29" s="42"/>
      <c r="GVH29" s="42"/>
      <c r="GVI29" s="42"/>
      <c r="GVJ29" s="42"/>
      <c r="GVK29" s="42"/>
      <c r="GVL29" s="42"/>
      <c r="GVM29" s="42"/>
      <c r="GVN29" s="42"/>
      <c r="GVO29" s="42"/>
      <c r="GVP29" s="42"/>
      <c r="GVQ29" s="42"/>
      <c r="GVR29" s="42"/>
      <c r="GVS29" s="42"/>
      <c r="GVT29" s="42"/>
      <c r="GVU29" s="42"/>
      <c r="GVV29" s="42"/>
      <c r="GVW29" s="42"/>
      <c r="GVX29" s="42"/>
      <c r="GVY29" s="42"/>
      <c r="GVZ29" s="42"/>
      <c r="GWA29" s="42"/>
      <c r="GWB29" s="42"/>
      <c r="GWC29" s="42"/>
      <c r="GWD29" s="42"/>
      <c r="GWE29" s="42"/>
      <c r="GWF29" s="42"/>
      <c r="GWG29" s="42"/>
      <c r="GWH29" s="42"/>
      <c r="GWI29" s="42"/>
      <c r="GWJ29" s="42"/>
      <c r="GWK29" s="42"/>
      <c r="GWL29" s="42"/>
      <c r="GWM29" s="42"/>
      <c r="GWN29" s="42"/>
      <c r="GWO29" s="42"/>
      <c r="GWP29" s="42"/>
      <c r="GWQ29" s="42"/>
      <c r="GWR29" s="42"/>
      <c r="GWS29" s="42"/>
      <c r="GWT29" s="42"/>
      <c r="GWU29" s="42"/>
      <c r="GWV29" s="42"/>
      <c r="GWW29" s="42"/>
      <c r="GWX29" s="42"/>
      <c r="GWY29" s="42"/>
      <c r="GWZ29" s="42"/>
      <c r="GXA29" s="42"/>
      <c r="GXB29" s="42"/>
      <c r="GXC29" s="42"/>
      <c r="GXD29" s="42"/>
      <c r="GXE29" s="42"/>
      <c r="GXF29" s="42"/>
      <c r="GXG29" s="42"/>
      <c r="GXH29" s="42"/>
      <c r="GXI29" s="42"/>
      <c r="GXJ29" s="42"/>
      <c r="GXK29" s="42"/>
      <c r="GXL29" s="42"/>
      <c r="GXM29" s="42"/>
      <c r="GXN29" s="42"/>
      <c r="GXO29" s="42"/>
      <c r="GXP29" s="42"/>
      <c r="GXQ29" s="42"/>
      <c r="GXR29" s="42"/>
      <c r="GXS29" s="42"/>
      <c r="GXT29" s="42"/>
      <c r="GXU29" s="42"/>
      <c r="GXV29" s="42"/>
      <c r="GXW29" s="42"/>
      <c r="GXX29" s="42"/>
      <c r="GXY29" s="42"/>
      <c r="GXZ29" s="42"/>
      <c r="GYA29" s="42"/>
      <c r="GYB29" s="42"/>
      <c r="GYC29" s="42"/>
      <c r="GYD29" s="42"/>
      <c r="GYE29" s="42"/>
      <c r="GYF29" s="42"/>
      <c r="GYG29" s="42"/>
      <c r="GYH29" s="42"/>
      <c r="GYI29" s="42"/>
      <c r="GYJ29" s="42"/>
      <c r="GYK29" s="42"/>
      <c r="GYL29" s="42"/>
      <c r="GYM29" s="42"/>
      <c r="GYN29" s="42"/>
      <c r="GYO29" s="42"/>
      <c r="GYP29" s="42"/>
      <c r="GYQ29" s="42"/>
      <c r="GYR29" s="42"/>
      <c r="GYS29" s="42"/>
      <c r="GYT29" s="42"/>
      <c r="GYU29" s="42"/>
      <c r="GYV29" s="42"/>
      <c r="GYW29" s="42"/>
      <c r="GYX29" s="42"/>
      <c r="GYY29" s="42"/>
      <c r="GYZ29" s="42"/>
      <c r="GZA29" s="42"/>
      <c r="GZB29" s="42"/>
      <c r="GZC29" s="42"/>
      <c r="GZD29" s="42"/>
      <c r="GZE29" s="42"/>
      <c r="GZF29" s="42"/>
      <c r="GZG29" s="42"/>
      <c r="GZH29" s="42"/>
      <c r="GZI29" s="42"/>
      <c r="GZJ29" s="42"/>
      <c r="GZK29" s="42"/>
      <c r="GZL29" s="42"/>
      <c r="GZM29" s="42"/>
      <c r="GZN29" s="42"/>
      <c r="GZO29" s="42"/>
      <c r="GZP29" s="42"/>
      <c r="GZQ29" s="42"/>
      <c r="GZR29" s="42"/>
      <c r="GZS29" s="42"/>
      <c r="GZT29" s="42"/>
      <c r="GZU29" s="42"/>
      <c r="GZV29" s="42"/>
      <c r="GZW29" s="42"/>
      <c r="GZX29" s="42"/>
      <c r="GZY29" s="42"/>
      <c r="GZZ29" s="42"/>
      <c r="HAA29" s="42"/>
      <c r="HAB29" s="42"/>
      <c r="HAC29" s="42"/>
      <c r="HAD29" s="42"/>
      <c r="HAE29" s="42"/>
      <c r="HAF29" s="42"/>
      <c r="HAG29" s="42"/>
      <c r="HAH29" s="42"/>
      <c r="HAI29" s="42"/>
      <c r="HAJ29" s="42"/>
      <c r="HAK29" s="42"/>
      <c r="HAL29" s="42"/>
      <c r="HAM29" s="42"/>
      <c r="HAN29" s="42"/>
      <c r="HAO29" s="42"/>
      <c r="HAP29" s="42"/>
      <c r="HAQ29" s="42"/>
      <c r="HAR29" s="42"/>
      <c r="HAS29" s="42"/>
      <c r="HAT29" s="42"/>
      <c r="HAU29" s="42"/>
      <c r="HAV29" s="42"/>
      <c r="HAW29" s="42"/>
      <c r="HAX29" s="42"/>
      <c r="HAY29" s="42"/>
      <c r="HAZ29" s="42"/>
      <c r="HBA29" s="42"/>
      <c r="HBB29" s="42"/>
      <c r="HBC29" s="42"/>
      <c r="HBD29" s="42"/>
      <c r="HBE29" s="42"/>
      <c r="HBF29" s="42"/>
      <c r="HBG29" s="42"/>
      <c r="HBH29" s="42"/>
      <c r="HBI29" s="42"/>
      <c r="HBJ29" s="42"/>
      <c r="HBK29" s="42"/>
      <c r="HBL29" s="42"/>
      <c r="HBM29" s="42"/>
      <c r="HBN29" s="42"/>
      <c r="HBO29" s="42"/>
      <c r="HBP29" s="42"/>
      <c r="HBQ29" s="42"/>
      <c r="HBR29" s="42"/>
      <c r="HBS29" s="42"/>
      <c r="HBT29" s="42"/>
      <c r="HBU29" s="42"/>
      <c r="HBV29" s="42"/>
      <c r="HBW29" s="42"/>
      <c r="HBX29" s="42"/>
      <c r="HBY29" s="42"/>
      <c r="HBZ29" s="42"/>
      <c r="HCA29" s="42"/>
      <c r="HCB29" s="42"/>
      <c r="HCC29" s="42"/>
      <c r="HCD29" s="42"/>
      <c r="HCE29" s="42"/>
      <c r="HCF29" s="42"/>
      <c r="HCG29" s="42"/>
      <c r="HCH29" s="42"/>
      <c r="HCI29" s="42"/>
      <c r="HCJ29" s="42"/>
      <c r="HCK29" s="42"/>
      <c r="HCL29" s="42"/>
      <c r="HCM29" s="42"/>
      <c r="HCN29" s="42"/>
      <c r="HCO29" s="42"/>
      <c r="HCP29" s="42"/>
      <c r="HCQ29" s="42"/>
      <c r="HCR29" s="42"/>
      <c r="HCS29" s="42"/>
      <c r="HCT29" s="42"/>
      <c r="HCU29" s="42"/>
      <c r="HCV29" s="42"/>
      <c r="HCW29" s="42"/>
      <c r="HCX29" s="42"/>
      <c r="HCY29" s="42"/>
      <c r="HCZ29" s="42"/>
      <c r="HDA29" s="42"/>
      <c r="HDB29" s="42"/>
      <c r="HDC29" s="42"/>
      <c r="HDD29" s="42"/>
      <c r="HDE29" s="42"/>
      <c r="HDF29" s="42"/>
      <c r="HDG29" s="42"/>
      <c r="HDH29" s="42"/>
      <c r="HDI29" s="42"/>
      <c r="HDJ29" s="42"/>
      <c r="HDK29" s="42"/>
      <c r="HDL29" s="42"/>
      <c r="HDM29" s="42"/>
      <c r="HDN29" s="42"/>
      <c r="HDO29" s="42"/>
      <c r="HDP29" s="42"/>
      <c r="HDQ29" s="42"/>
      <c r="HDR29" s="42"/>
      <c r="HDS29" s="42"/>
      <c r="HDT29" s="42"/>
      <c r="HDU29" s="42"/>
      <c r="HDV29" s="42"/>
      <c r="HDW29" s="42"/>
      <c r="HDX29" s="42"/>
      <c r="HDY29" s="42"/>
      <c r="HDZ29" s="42"/>
      <c r="HEA29" s="42"/>
      <c r="HEB29" s="42"/>
      <c r="HEC29" s="42"/>
      <c r="HED29" s="42"/>
      <c r="HEE29" s="42"/>
      <c r="HEF29" s="42"/>
      <c r="HEG29" s="42"/>
      <c r="HEH29" s="42"/>
      <c r="HEI29" s="42"/>
      <c r="HEJ29" s="42"/>
      <c r="HEK29" s="42"/>
      <c r="HEL29" s="42"/>
      <c r="HEM29" s="42"/>
      <c r="HEN29" s="42"/>
      <c r="HEO29" s="42"/>
      <c r="HEP29" s="42"/>
      <c r="HEQ29" s="42"/>
      <c r="HER29" s="42"/>
      <c r="HES29" s="42"/>
      <c r="HET29" s="42"/>
      <c r="HEU29" s="42"/>
      <c r="HEV29" s="42"/>
      <c r="HEW29" s="42"/>
      <c r="HEX29" s="42"/>
      <c r="HEY29" s="42"/>
      <c r="HEZ29" s="42"/>
      <c r="HFA29" s="42"/>
      <c r="HFB29" s="42"/>
      <c r="HFC29" s="42"/>
      <c r="HFD29" s="42"/>
      <c r="HFE29" s="42"/>
      <c r="HFF29" s="42"/>
      <c r="HFG29" s="42"/>
      <c r="HFH29" s="42"/>
      <c r="HFI29" s="42"/>
      <c r="HFJ29" s="42"/>
      <c r="HFK29" s="42"/>
      <c r="HFL29" s="42"/>
      <c r="HFM29" s="42"/>
      <c r="HFN29" s="42"/>
      <c r="HFO29" s="42"/>
      <c r="HFP29" s="42"/>
      <c r="HFQ29" s="42"/>
      <c r="HFR29" s="42"/>
      <c r="HFS29" s="42"/>
      <c r="HFT29" s="42"/>
      <c r="HFU29" s="42"/>
      <c r="HFV29" s="42"/>
      <c r="HFW29" s="42"/>
      <c r="HFX29" s="42"/>
      <c r="HFY29" s="42"/>
      <c r="HFZ29" s="42"/>
      <c r="HGA29" s="42"/>
      <c r="HGB29" s="42"/>
      <c r="HGC29" s="42"/>
      <c r="HGD29" s="42"/>
      <c r="HGE29" s="42"/>
      <c r="HGF29" s="42"/>
      <c r="HGG29" s="42"/>
      <c r="HGH29" s="42"/>
      <c r="HGI29" s="42"/>
      <c r="HGJ29" s="42"/>
      <c r="HGK29" s="42"/>
      <c r="HGL29" s="42"/>
      <c r="HGM29" s="42"/>
      <c r="HGN29" s="42"/>
      <c r="HGO29" s="42"/>
      <c r="HGP29" s="42"/>
      <c r="HGQ29" s="42"/>
      <c r="HGR29" s="42"/>
      <c r="HGS29" s="42"/>
      <c r="HGT29" s="42"/>
      <c r="HGU29" s="42"/>
      <c r="HGV29" s="42"/>
      <c r="HGW29" s="42"/>
      <c r="HGX29" s="42"/>
      <c r="HGY29" s="42"/>
      <c r="HGZ29" s="42"/>
      <c r="HHA29" s="42"/>
      <c r="HHB29" s="42"/>
      <c r="HHC29" s="42"/>
      <c r="HHD29" s="42"/>
      <c r="HHE29" s="42"/>
      <c r="HHF29" s="42"/>
      <c r="HHG29" s="42"/>
      <c r="HHH29" s="42"/>
      <c r="HHI29" s="42"/>
      <c r="HHJ29" s="42"/>
      <c r="HHK29" s="42"/>
      <c r="HHL29" s="42"/>
      <c r="HHM29" s="42"/>
      <c r="HHN29" s="42"/>
      <c r="HHO29" s="42"/>
      <c r="HHP29" s="42"/>
      <c r="HHQ29" s="42"/>
      <c r="HHR29" s="42"/>
      <c r="HHS29" s="42"/>
      <c r="HHT29" s="42"/>
      <c r="HHU29" s="42"/>
      <c r="HHV29" s="42"/>
      <c r="HHW29" s="42"/>
      <c r="HHX29" s="42"/>
      <c r="HHY29" s="42"/>
      <c r="HHZ29" s="42"/>
      <c r="HIA29" s="42"/>
      <c r="HIB29" s="42"/>
      <c r="HIC29" s="42"/>
      <c r="HID29" s="42"/>
      <c r="HIE29" s="42"/>
      <c r="HIF29" s="42"/>
      <c r="HIG29" s="42"/>
      <c r="HIH29" s="42"/>
      <c r="HII29" s="42"/>
      <c r="HIJ29" s="42"/>
      <c r="HIK29" s="42"/>
      <c r="HIL29" s="42"/>
      <c r="HIM29" s="42"/>
      <c r="HIN29" s="42"/>
      <c r="HIO29" s="42"/>
      <c r="HIP29" s="42"/>
      <c r="HIQ29" s="42"/>
      <c r="HIR29" s="42"/>
      <c r="HIS29" s="42"/>
      <c r="HIT29" s="42"/>
      <c r="HIU29" s="42"/>
      <c r="HIV29" s="42"/>
      <c r="HIW29" s="42"/>
      <c r="HIX29" s="42"/>
      <c r="HIY29" s="42"/>
      <c r="HIZ29" s="42"/>
      <c r="HJA29" s="42"/>
      <c r="HJB29" s="42"/>
      <c r="HJC29" s="42"/>
      <c r="HJD29" s="42"/>
      <c r="HJE29" s="42"/>
      <c r="HJF29" s="42"/>
      <c r="HJG29" s="42"/>
      <c r="HJH29" s="42"/>
      <c r="HJI29" s="42"/>
      <c r="HJJ29" s="42"/>
      <c r="HJK29" s="42"/>
      <c r="HJL29" s="42"/>
      <c r="HJM29" s="42"/>
      <c r="HJN29" s="42"/>
      <c r="HJO29" s="42"/>
      <c r="HJP29" s="42"/>
      <c r="HJQ29" s="42"/>
      <c r="HJR29" s="42"/>
      <c r="HJS29" s="42"/>
      <c r="HJT29" s="42"/>
      <c r="HJU29" s="42"/>
      <c r="HJV29" s="42"/>
      <c r="HJW29" s="42"/>
      <c r="HJX29" s="42"/>
      <c r="HJY29" s="42"/>
      <c r="HJZ29" s="42"/>
      <c r="HKA29" s="42"/>
      <c r="HKB29" s="42"/>
      <c r="HKC29" s="42"/>
      <c r="HKD29" s="42"/>
      <c r="HKE29" s="42"/>
      <c r="HKF29" s="42"/>
      <c r="HKG29" s="42"/>
      <c r="HKH29" s="42"/>
      <c r="HKI29" s="42"/>
      <c r="HKJ29" s="42"/>
      <c r="HKK29" s="42"/>
      <c r="HKL29" s="42"/>
      <c r="HKM29" s="42"/>
      <c r="HKN29" s="42"/>
      <c r="HKO29" s="42"/>
      <c r="HKP29" s="42"/>
      <c r="HKQ29" s="42"/>
      <c r="HKR29" s="42"/>
      <c r="HKS29" s="42"/>
      <c r="HKT29" s="42"/>
      <c r="HKU29" s="42"/>
      <c r="HKV29" s="42"/>
      <c r="HKW29" s="42"/>
      <c r="HKX29" s="42"/>
      <c r="HKY29" s="42"/>
      <c r="HKZ29" s="42"/>
      <c r="HLA29" s="42"/>
      <c r="HLB29" s="42"/>
      <c r="HLC29" s="42"/>
      <c r="HLD29" s="42"/>
      <c r="HLE29" s="42"/>
      <c r="HLF29" s="42"/>
      <c r="HLG29" s="42"/>
      <c r="HLH29" s="42"/>
      <c r="HLI29" s="42"/>
      <c r="HLJ29" s="42"/>
      <c r="HLK29" s="42"/>
      <c r="HLL29" s="42"/>
      <c r="HLM29" s="42"/>
      <c r="HLN29" s="42"/>
      <c r="HLO29" s="42"/>
      <c r="HLP29" s="42"/>
      <c r="HLQ29" s="42"/>
      <c r="HLR29" s="42"/>
      <c r="HLS29" s="42"/>
      <c r="HLT29" s="42"/>
      <c r="HLU29" s="42"/>
      <c r="HLV29" s="42"/>
      <c r="HLW29" s="42"/>
      <c r="HLX29" s="42"/>
      <c r="HLY29" s="42"/>
      <c r="HLZ29" s="42"/>
      <c r="HMA29" s="42"/>
      <c r="HMB29" s="42"/>
      <c r="HMC29" s="42"/>
      <c r="HMD29" s="42"/>
      <c r="HME29" s="42"/>
      <c r="HMF29" s="42"/>
      <c r="HMG29" s="42"/>
      <c r="HMH29" s="42"/>
      <c r="HMI29" s="42"/>
      <c r="HMJ29" s="42"/>
      <c r="HMK29" s="42"/>
      <c r="HML29" s="42"/>
      <c r="HMM29" s="42"/>
      <c r="HMN29" s="42"/>
      <c r="HMO29" s="42"/>
      <c r="HMP29" s="42"/>
      <c r="HMQ29" s="42"/>
      <c r="HMR29" s="42"/>
      <c r="HMS29" s="42"/>
      <c r="HMT29" s="42"/>
      <c r="HMU29" s="42"/>
      <c r="HMV29" s="42"/>
      <c r="HMW29" s="42"/>
      <c r="HMX29" s="42"/>
      <c r="HMY29" s="42"/>
      <c r="HMZ29" s="42"/>
      <c r="HNA29" s="42"/>
      <c r="HNB29" s="42"/>
      <c r="HNC29" s="42"/>
      <c r="HND29" s="42"/>
      <c r="HNE29" s="42"/>
      <c r="HNF29" s="42"/>
      <c r="HNG29" s="42"/>
      <c r="HNH29" s="42"/>
      <c r="HNI29" s="42"/>
      <c r="HNJ29" s="42"/>
      <c r="HNK29" s="42"/>
      <c r="HNL29" s="42"/>
      <c r="HNM29" s="42"/>
      <c r="HNN29" s="42"/>
      <c r="HNO29" s="42"/>
      <c r="HNP29" s="42"/>
      <c r="HNQ29" s="42"/>
      <c r="HNR29" s="42"/>
      <c r="HNS29" s="42"/>
      <c r="HNT29" s="42"/>
      <c r="HNU29" s="42"/>
      <c r="HNV29" s="42"/>
      <c r="HNW29" s="42"/>
      <c r="HNX29" s="42"/>
      <c r="HNY29" s="42"/>
      <c r="HNZ29" s="42"/>
      <c r="HOA29" s="42"/>
      <c r="HOB29" s="42"/>
      <c r="HOC29" s="42"/>
      <c r="HOD29" s="42"/>
      <c r="HOE29" s="42"/>
      <c r="HOF29" s="42"/>
      <c r="HOG29" s="42"/>
      <c r="HOH29" s="42"/>
      <c r="HOI29" s="42"/>
      <c r="HOJ29" s="42"/>
      <c r="HOK29" s="42"/>
      <c r="HOL29" s="42"/>
      <c r="HOM29" s="42"/>
      <c r="HON29" s="42"/>
      <c r="HOO29" s="42"/>
      <c r="HOP29" s="42"/>
      <c r="HOQ29" s="42"/>
      <c r="HOR29" s="42"/>
      <c r="HOS29" s="42"/>
      <c r="HOT29" s="42"/>
      <c r="HOU29" s="42"/>
      <c r="HOV29" s="42"/>
      <c r="HOW29" s="42"/>
      <c r="HOX29" s="42"/>
      <c r="HOY29" s="42"/>
      <c r="HOZ29" s="42"/>
      <c r="HPA29" s="42"/>
      <c r="HPB29" s="42"/>
      <c r="HPC29" s="42"/>
      <c r="HPD29" s="42"/>
      <c r="HPE29" s="42"/>
      <c r="HPF29" s="42"/>
      <c r="HPG29" s="42"/>
      <c r="HPH29" s="42"/>
      <c r="HPI29" s="42"/>
      <c r="HPJ29" s="42"/>
      <c r="HPK29" s="42"/>
      <c r="HPL29" s="42"/>
      <c r="HPM29" s="42"/>
      <c r="HPN29" s="42"/>
      <c r="HPO29" s="42"/>
      <c r="HPP29" s="42"/>
      <c r="HPQ29" s="42"/>
      <c r="HPR29" s="42"/>
      <c r="HPS29" s="42"/>
      <c r="HPT29" s="42"/>
      <c r="HPU29" s="42"/>
      <c r="HPV29" s="42"/>
      <c r="HPW29" s="42"/>
      <c r="HPX29" s="42"/>
      <c r="HPY29" s="42"/>
      <c r="HPZ29" s="42"/>
      <c r="HQA29" s="42"/>
      <c r="HQB29" s="42"/>
      <c r="HQC29" s="42"/>
      <c r="HQD29" s="42"/>
      <c r="HQE29" s="42"/>
      <c r="HQF29" s="42"/>
      <c r="HQG29" s="42"/>
      <c r="HQH29" s="42"/>
      <c r="HQI29" s="42"/>
      <c r="HQJ29" s="42"/>
      <c r="HQK29" s="42"/>
      <c r="HQL29" s="42"/>
      <c r="HQM29" s="42"/>
      <c r="HQN29" s="42"/>
      <c r="HQO29" s="42"/>
      <c r="HQP29" s="42"/>
      <c r="HQQ29" s="42"/>
      <c r="HQR29" s="42"/>
      <c r="HQS29" s="42"/>
      <c r="HQT29" s="42"/>
      <c r="HQU29" s="42"/>
      <c r="HQV29" s="42"/>
      <c r="HQW29" s="42"/>
      <c r="HQX29" s="42"/>
      <c r="HQY29" s="42"/>
      <c r="HQZ29" s="42"/>
      <c r="HRA29" s="42"/>
      <c r="HRB29" s="42"/>
      <c r="HRC29" s="42"/>
      <c r="HRD29" s="42"/>
      <c r="HRE29" s="42"/>
      <c r="HRF29" s="42"/>
      <c r="HRG29" s="42"/>
      <c r="HRH29" s="42"/>
      <c r="HRI29" s="42"/>
      <c r="HRJ29" s="42"/>
      <c r="HRK29" s="42"/>
      <c r="HRL29" s="42"/>
      <c r="HRM29" s="42"/>
      <c r="HRN29" s="42"/>
      <c r="HRO29" s="42"/>
      <c r="HRP29" s="42"/>
      <c r="HRQ29" s="42"/>
      <c r="HRR29" s="42"/>
      <c r="HRS29" s="42"/>
      <c r="HRT29" s="42"/>
      <c r="HRU29" s="42"/>
      <c r="HRV29" s="42"/>
      <c r="HRW29" s="42"/>
      <c r="HRX29" s="42"/>
      <c r="HRY29" s="42"/>
      <c r="HRZ29" s="42"/>
      <c r="HSA29" s="42"/>
      <c r="HSB29" s="42"/>
      <c r="HSC29" s="42"/>
      <c r="HSD29" s="42"/>
      <c r="HSE29" s="42"/>
      <c r="HSF29" s="42"/>
      <c r="HSG29" s="42"/>
      <c r="HSH29" s="42"/>
      <c r="HSI29" s="42"/>
      <c r="HSJ29" s="42"/>
      <c r="HSK29" s="42"/>
      <c r="HSL29" s="42"/>
      <c r="HSM29" s="42"/>
      <c r="HSN29" s="42"/>
      <c r="HSO29" s="42"/>
      <c r="HSP29" s="42"/>
      <c r="HSQ29" s="42"/>
      <c r="HSR29" s="42"/>
      <c r="HSS29" s="42"/>
      <c r="HST29" s="42"/>
      <c r="HSU29" s="42"/>
      <c r="HSV29" s="42"/>
      <c r="HSW29" s="42"/>
      <c r="HSX29" s="42"/>
      <c r="HSY29" s="42"/>
      <c r="HSZ29" s="42"/>
      <c r="HTA29" s="42"/>
      <c r="HTB29" s="42"/>
      <c r="HTC29" s="42"/>
      <c r="HTD29" s="42"/>
      <c r="HTE29" s="42"/>
      <c r="HTF29" s="42"/>
      <c r="HTG29" s="42"/>
      <c r="HTH29" s="42"/>
      <c r="HTI29" s="42"/>
      <c r="HTJ29" s="42"/>
      <c r="HTK29" s="42"/>
      <c r="HTL29" s="42"/>
      <c r="HTM29" s="42"/>
      <c r="HTN29" s="42"/>
      <c r="HTO29" s="42"/>
      <c r="HTP29" s="42"/>
      <c r="HTQ29" s="42"/>
      <c r="HTR29" s="42"/>
      <c r="HTS29" s="42"/>
      <c r="HTT29" s="42"/>
      <c r="HTU29" s="42"/>
      <c r="HTV29" s="42"/>
      <c r="HTW29" s="42"/>
      <c r="HTX29" s="42"/>
      <c r="HTY29" s="42"/>
      <c r="HTZ29" s="42"/>
      <c r="HUA29" s="42"/>
      <c r="HUB29" s="42"/>
      <c r="HUC29" s="42"/>
      <c r="HUD29" s="42"/>
      <c r="HUE29" s="42"/>
      <c r="HUF29" s="42"/>
      <c r="HUG29" s="42"/>
      <c r="HUH29" s="42"/>
      <c r="HUI29" s="42"/>
      <c r="HUJ29" s="42"/>
      <c r="HUK29" s="42"/>
      <c r="HUL29" s="42"/>
      <c r="HUM29" s="42"/>
      <c r="HUN29" s="42"/>
      <c r="HUO29" s="42"/>
      <c r="HUP29" s="42"/>
      <c r="HUQ29" s="42"/>
      <c r="HUR29" s="42"/>
      <c r="HUS29" s="42"/>
      <c r="HUT29" s="42"/>
      <c r="HUU29" s="42"/>
      <c r="HUV29" s="42"/>
      <c r="HUW29" s="42"/>
      <c r="HUX29" s="42"/>
      <c r="HUY29" s="42"/>
      <c r="HUZ29" s="42"/>
      <c r="HVA29" s="42"/>
      <c r="HVB29" s="42"/>
      <c r="HVC29" s="42"/>
      <c r="HVD29" s="42"/>
      <c r="HVE29" s="42"/>
      <c r="HVF29" s="42"/>
      <c r="HVG29" s="42"/>
      <c r="HVH29" s="42"/>
      <c r="HVI29" s="42"/>
      <c r="HVJ29" s="42"/>
      <c r="HVK29" s="42"/>
      <c r="HVL29" s="42"/>
      <c r="HVM29" s="42"/>
      <c r="HVN29" s="42"/>
      <c r="HVO29" s="42"/>
      <c r="HVP29" s="42"/>
      <c r="HVQ29" s="42"/>
      <c r="HVR29" s="42"/>
      <c r="HVS29" s="42"/>
      <c r="HVT29" s="42"/>
      <c r="HVU29" s="42"/>
      <c r="HVV29" s="42"/>
      <c r="HVW29" s="42"/>
      <c r="HVX29" s="42"/>
      <c r="HVY29" s="42"/>
      <c r="HVZ29" s="42"/>
      <c r="HWA29" s="42"/>
      <c r="HWB29" s="42"/>
      <c r="HWC29" s="42"/>
      <c r="HWD29" s="42"/>
      <c r="HWE29" s="42"/>
      <c r="HWF29" s="42"/>
      <c r="HWG29" s="42"/>
      <c r="HWH29" s="42"/>
      <c r="HWI29" s="42"/>
      <c r="HWJ29" s="42"/>
      <c r="HWK29" s="42"/>
      <c r="HWL29" s="42"/>
      <c r="HWM29" s="42"/>
      <c r="HWN29" s="42"/>
      <c r="HWO29" s="42"/>
      <c r="HWP29" s="42"/>
      <c r="HWQ29" s="42"/>
      <c r="HWR29" s="42"/>
      <c r="HWS29" s="42"/>
      <c r="HWT29" s="42"/>
      <c r="HWU29" s="42"/>
      <c r="HWV29" s="42"/>
      <c r="HWW29" s="42"/>
      <c r="HWX29" s="42"/>
      <c r="HWY29" s="42"/>
      <c r="HWZ29" s="42"/>
      <c r="HXA29" s="42"/>
      <c r="HXB29" s="42"/>
      <c r="HXC29" s="42"/>
      <c r="HXD29" s="42"/>
      <c r="HXE29" s="42"/>
      <c r="HXF29" s="42"/>
      <c r="HXG29" s="42"/>
      <c r="HXH29" s="42"/>
      <c r="HXI29" s="42"/>
      <c r="HXJ29" s="42"/>
      <c r="HXK29" s="42"/>
      <c r="HXL29" s="42"/>
      <c r="HXM29" s="42"/>
      <c r="HXN29" s="42"/>
      <c r="HXO29" s="42"/>
      <c r="HXP29" s="42"/>
      <c r="HXQ29" s="42"/>
      <c r="HXR29" s="42"/>
      <c r="HXS29" s="42"/>
      <c r="HXT29" s="42"/>
      <c r="HXU29" s="42"/>
      <c r="HXV29" s="42"/>
      <c r="HXW29" s="42"/>
      <c r="HXX29" s="42"/>
      <c r="HXY29" s="42"/>
      <c r="HXZ29" s="42"/>
      <c r="HYA29" s="42"/>
      <c r="HYB29" s="42"/>
      <c r="HYC29" s="42"/>
      <c r="HYD29" s="42"/>
      <c r="HYE29" s="42"/>
      <c r="HYF29" s="42"/>
      <c r="HYG29" s="42"/>
      <c r="HYH29" s="42"/>
      <c r="HYI29" s="42"/>
      <c r="HYJ29" s="42"/>
      <c r="HYK29" s="42"/>
      <c r="HYL29" s="42"/>
      <c r="HYM29" s="42"/>
      <c r="HYN29" s="42"/>
      <c r="HYO29" s="42"/>
      <c r="HYP29" s="42"/>
      <c r="HYQ29" s="42"/>
      <c r="HYR29" s="42"/>
      <c r="HYS29" s="42"/>
      <c r="HYT29" s="42"/>
      <c r="HYU29" s="42"/>
      <c r="HYV29" s="42"/>
      <c r="HYW29" s="42"/>
      <c r="HYX29" s="42"/>
      <c r="HYY29" s="42"/>
      <c r="HYZ29" s="42"/>
      <c r="HZA29" s="42"/>
      <c r="HZB29" s="42"/>
      <c r="HZC29" s="42"/>
      <c r="HZD29" s="42"/>
      <c r="HZE29" s="42"/>
      <c r="HZF29" s="42"/>
      <c r="HZG29" s="42"/>
      <c r="HZH29" s="42"/>
      <c r="HZI29" s="42"/>
      <c r="HZJ29" s="42"/>
      <c r="HZK29" s="42"/>
      <c r="HZL29" s="42"/>
      <c r="HZM29" s="42"/>
      <c r="HZN29" s="42"/>
      <c r="HZO29" s="42"/>
      <c r="HZP29" s="42"/>
      <c r="HZQ29" s="42"/>
      <c r="HZR29" s="42"/>
      <c r="HZS29" s="42"/>
      <c r="HZT29" s="42"/>
      <c r="HZU29" s="42"/>
      <c r="HZV29" s="42"/>
      <c r="HZW29" s="42"/>
      <c r="HZX29" s="42"/>
      <c r="HZY29" s="42"/>
      <c r="HZZ29" s="42"/>
      <c r="IAA29" s="42"/>
      <c r="IAB29" s="42"/>
      <c r="IAC29" s="42"/>
      <c r="IAD29" s="42"/>
      <c r="IAE29" s="42"/>
      <c r="IAF29" s="42"/>
      <c r="IAG29" s="42"/>
      <c r="IAH29" s="42"/>
      <c r="IAI29" s="42"/>
      <c r="IAJ29" s="42"/>
      <c r="IAK29" s="42"/>
      <c r="IAL29" s="42"/>
      <c r="IAM29" s="42"/>
      <c r="IAN29" s="42"/>
      <c r="IAO29" s="42"/>
      <c r="IAP29" s="42"/>
      <c r="IAQ29" s="42"/>
      <c r="IAR29" s="42"/>
      <c r="IAS29" s="42"/>
      <c r="IAT29" s="42"/>
      <c r="IAU29" s="42"/>
      <c r="IAV29" s="42"/>
      <c r="IAW29" s="42"/>
      <c r="IAX29" s="42"/>
      <c r="IAY29" s="42"/>
      <c r="IAZ29" s="42"/>
      <c r="IBA29" s="42"/>
      <c r="IBB29" s="42"/>
      <c r="IBC29" s="42"/>
      <c r="IBD29" s="42"/>
      <c r="IBE29" s="42"/>
      <c r="IBF29" s="42"/>
      <c r="IBG29" s="42"/>
      <c r="IBH29" s="42"/>
      <c r="IBI29" s="42"/>
      <c r="IBJ29" s="42"/>
      <c r="IBK29" s="42"/>
      <c r="IBL29" s="42"/>
      <c r="IBM29" s="42"/>
      <c r="IBN29" s="42"/>
      <c r="IBO29" s="42"/>
      <c r="IBP29" s="42"/>
      <c r="IBQ29" s="42"/>
      <c r="IBR29" s="42"/>
      <c r="IBS29" s="42"/>
      <c r="IBT29" s="42"/>
      <c r="IBU29" s="42"/>
      <c r="IBV29" s="42"/>
      <c r="IBW29" s="42"/>
      <c r="IBX29" s="42"/>
      <c r="IBY29" s="42"/>
      <c r="IBZ29" s="42"/>
      <c r="ICA29" s="42"/>
      <c r="ICB29" s="42"/>
      <c r="ICC29" s="42"/>
      <c r="ICD29" s="42"/>
      <c r="ICE29" s="42"/>
      <c r="ICF29" s="42"/>
      <c r="ICG29" s="42"/>
      <c r="ICH29" s="42"/>
      <c r="ICI29" s="42"/>
      <c r="ICJ29" s="42"/>
      <c r="ICK29" s="42"/>
      <c r="ICL29" s="42"/>
      <c r="ICM29" s="42"/>
      <c r="ICN29" s="42"/>
      <c r="ICO29" s="42"/>
      <c r="ICP29" s="42"/>
      <c r="ICQ29" s="42"/>
      <c r="ICR29" s="42"/>
      <c r="ICS29" s="42"/>
      <c r="ICT29" s="42"/>
      <c r="ICU29" s="42"/>
      <c r="ICV29" s="42"/>
      <c r="ICW29" s="42"/>
      <c r="ICX29" s="42"/>
      <c r="ICY29" s="42"/>
      <c r="ICZ29" s="42"/>
      <c r="IDA29" s="42"/>
      <c r="IDB29" s="42"/>
      <c r="IDC29" s="42"/>
      <c r="IDD29" s="42"/>
      <c r="IDE29" s="42"/>
      <c r="IDF29" s="42"/>
      <c r="IDG29" s="42"/>
      <c r="IDH29" s="42"/>
      <c r="IDI29" s="42"/>
      <c r="IDJ29" s="42"/>
      <c r="IDK29" s="42"/>
      <c r="IDL29" s="42"/>
      <c r="IDM29" s="42"/>
      <c r="IDN29" s="42"/>
      <c r="IDO29" s="42"/>
      <c r="IDP29" s="42"/>
      <c r="IDQ29" s="42"/>
      <c r="IDR29" s="42"/>
      <c r="IDS29" s="42"/>
      <c r="IDT29" s="42"/>
      <c r="IDU29" s="42"/>
      <c r="IDV29" s="42"/>
      <c r="IDW29" s="42"/>
      <c r="IDX29" s="42"/>
      <c r="IDY29" s="42"/>
      <c r="IDZ29" s="42"/>
      <c r="IEA29" s="42"/>
      <c r="IEB29" s="42"/>
      <c r="IEC29" s="42"/>
      <c r="IED29" s="42"/>
      <c r="IEE29" s="42"/>
      <c r="IEF29" s="42"/>
      <c r="IEG29" s="42"/>
      <c r="IEH29" s="42"/>
      <c r="IEI29" s="42"/>
      <c r="IEJ29" s="42"/>
      <c r="IEK29" s="42"/>
      <c r="IEL29" s="42"/>
      <c r="IEM29" s="42"/>
      <c r="IEN29" s="42"/>
      <c r="IEO29" s="42"/>
      <c r="IEP29" s="42"/>
      <c r="IEQ29" s="42"/>
      <c r="IER29" s="42"/>
      <c r="IES29" s="42"/>
      <c r="IET29" s="42"/>
      <c r="IEU29" s="42"/>
      <c r="IEV29" s="42"/>
      <c r="IEW29" s="42"/>
      <c r="IEX29" s="42"/>
      <c r="IEY29" s="42"/>
      <c r="IEZ29" s="42"/>
      <c r="IFA29" s="42"/>
      <c r="IFB29" s="42"/>
      <c r="IFC29" s="42"/>
      <c r="IFD29" s="42"/>
      <c r="IFE29" s="42"/>
      <c r="IFF29" s="42"/>
      <c r="IFG29" s="42"/>
      <c r="IFH29" s="42"/>
      <c r="IFI29" s="42"/>
      <c r="IFJ29" s="42"/>
      <c r="IFK29" s="42"/>
      <c r="IFL29" s="42"/>
      <c r="IFM29" s="42"/>
      <c r="IFN29" s="42"/>
      <c r="IFO29" s="42"/>
      <c r="IFP29" s="42"/>
      <c r="IFQ29" s="42"/>
      <c r="IFR29" s="42"/>
      <c r="IFS29" s="42"/>
      <c r="IFT29" s="42"/>
      <c r="IFU29" s="42"/>
      <c r="IFV29" s="42"/>
      <c r="IFW29" s="42"/>
      <c r="IFX29" s="42"/>
      <c r="IFY29" s="42"/>
      <c r="IFZ29" s="42"/>
      <c r="IGA29" s="42"/>
      <c r="IGB29" s="42"/>
      <c r="IGC29" s="42"/>
      <c r="IGD29" s="42"/>
      <c r="IGE29" s="42"/>
      <c r="IGF29" s="42"/>
      <c r="IGG29" s="42"/>
      <c r="IGH29" s="42"/>
      <c r="IGI29" s="42"/>
      <c r="IGJ29" s="42"/>
      <c r="IGK29" s="42"/>
      <c r="IGL29" s="42"/>
      <c r="IGM29" s="42"/>
      <c r="IGN29" s="42"/>
      <c r="IGO29" s="42"/>
      <c r="IGP29" s="42"/>
      <c r="IGQ29" s="42"/>
      <c r="IGR29" s="42"/>
      <c r="IGS29" s="42"/>
      <c r="IGT29" s="42"/>
      <c r="IGU29" s="42"/>
      <c r="IGV29" s="42"/>
      <c r="IGW29" s="42"/>
      <c r="IGX29" s="42"/>
      <c r="IGY29" s="42"/>
      <c r="IGZ29" s="42"/>
      <c r="IHA29" s="42"/>
      <c r="IHB29" s="42"/>
      <c r="IHC29" s="42"/>
      <c r="IHD29" s="42"/>
      <c r="IHE29" s="42"/>
      <c r="IHF29" s="42"/>
      <c r="IHG29" s="42"/>
      <c r="IHH29" s="42"/>
      <c r="IHI29" s="42"/>
      <c r="IHJ29" s="42"/>
      <c r="IHK29" s="42"/>
      <c r="IHL29" s="42"/>
      <c r="IHM29" s="42"/>
      <c r="IHN29" s="42"/>
      <c r="IHO29" s="42"/>
      <c r="IHP29" s="42"/>
      <c r="IHQ29" s="42"/>
      <c r="IHR29" s="42"/>
      <c r="IHS29" s="42"/>
      <c r="IHT29" s="42"/>
      <c r="IHU29" s="42"/>
      <c r="IHV29" s="42"/>
      <c r="IHW29" s="42"/>
      <c r="IHX29" s="42"/>
      <c r="IHY29" s="42"/>
      <c r="IHZ29" s="42"/>
      <c r="IIA29" s="42"/>
      <c r="IIB29" s="42"/>
      <c r="IIC29" s="42"/>
      <c r="IID29" s="42"/>
      <c r="IIE29" s="42"/>
      <c r="IIF29" s="42"/>
      <c r="IIG29" s="42"/>
      <c r="IIH29" s="42"/>
      <c r="III29" s="42"/>
      <c r="IIJ29" s="42"/>
      <c r="IIK29" s="42"/>
      <c r="IIL29" s="42"/>
      <c r="IIM29" s="42"/>
      <c r="IIN29" s="42"/>
      <c r="IIO29" s="42"/>
      <c r="IIP29" s="42"/>
      <c r="IIQ29" s="42"/>
      <c r="IIR29" s="42"/>
      <c r="IIS29" s="42"/>
      <c r="IIT29" s="42"/>
      <c r="IIU29" s="42"/>
      <c r="IIV29" s="42"/>
      <c r="IIW29" s="42"/>
      <c r="IIX29" s="42"/>
      <c r="IIY29" s="42"/>
      <c r="IIZ29" s="42"/>
      <c r="IJA29" s="42"/>
      <c r="IJB29" s="42"/>
      <c r="IJC29" s="42"/>
      <c r="IJD29" s="42"/>
      <c r="IJE29" s="42"/>
      <c r="IJF29" s="42"/>
      <c r="IJG29" s="42"/>
      <c r="IJH29" s="42"/>
      <c r="IJI29" s="42"/>
      <c r="IJJ29" s="42"/>
      <c r="IJK29" s="42"/>
      <c r="IJL29" s="42"/>
      <c r="IJM29" s="42"/>
      <c r="IJN29" s="42"/>
      <c r="IJO29" s="42"/>
      <c r="IJP29" s="42"/>
      <c r="IJQ29" s="42"/>
      <c r="IJR29" s="42"/>
      <c r="IJS29" s="42"/>
      <c r="IJT29" s="42"/>
      <c r="IJU29" s="42"/>
      <c r="IJV29" s="42"/>
      <c r="IJW29" s="42"/>
      <c r="IJX29" s="42"/>
      <c r="IJY29" s="42"/>
      <c r="IJZ29" s="42"/>
      <c r="IKA29" s="42"/>
      <c r="IKB29" s="42"/>
      <c r="IKC29" s="42"/>
      <c r="IKD29" s="42"/>
      <c r="IKE29" s="42"/>
      <c r="IKF29" s="42"/>
      <c r="IKG29" s="42"/>
      <c r="IKH29" s="42"/>
      <c r="IKI29" s="42"/>
      <c r="IKJ29" s="42"/>
      <c r="IKK29" s="42"/>
      <c r="IKL29" s="42"/>
      <c r="IKM29" s="42"/>
      <c r="IKN29" s="42"/>
      <c r="IKO29" s="42"/>
      <c r="IKP29" s="42"/>
      <c r="IKQ29" s="42"/>
      <c r="IKR29" s="42"/>
      <c r="IKS29" s="42"/>
      <c r="IKT29" s="42"/>
      <c r="IKU29" s="42"/>
      <c r="IKV29" s="42"/>
      <c r="IKW29" s="42"/>
      <c r="IKX29" s="42"/>
      <c r="IKY29" s="42"/>
      <c r="IKZ29" s="42"/>
      <c r="ILA29" s="42"/>
      <c r="ILB29" s="42"/>
      <c r="ILC29" s="42"/>
      <c r="ILD29" s="42"/>
      <c r="ILE29" s="42"/>
      <c r="ILF29" s="42"/>
      <c r="ILG29" s="42"/>
      <c r="ILH29" s="42"/>
      <c r="ILI29" s="42"/>
      <c r="ILJ29" s="42"/>
      <c r="ILK29" s="42"/>
      <c r="ILL29" s="42"/>
      <c r="ILM29" s="42"/>
      <c r="ILN29" s="42"/>
      <c r="ILO29" s="42"/>
      <c r="ILP29" s="42"/>
      <c r="ILQ29" s="42"/>
      <c r="ILR29" s="42"/>
      <c r="ILS29" s="42"/>
      <c r="ILT29" s="42"/>
      <c r="ILU29" s="42"/>
      <c r="ILV29" s="42"/>
      <c r="ILW29" s="42"/>
      <c r="ILX29" s="42"/>
      <c r="ILY29" s="42"/>
      <c r="ILZ29" s="42"/>
      <c r="IMA29" s="42"/>
      <c r="IMB29" s="42"/>
      <c r="IMC29" s="42"/>
      <c r="IMD29" s="42"/>
      <c r="IME29" s="42"/>
      <c r="IMF29" s="42"/>
      <c r="IMG29" s="42"/>
      <c r="IMH29" s="42"/>
      <c r="IMI29" s="42"/>
      <c r="IMJ29" s="42"/>
      <c r="IMK29" s="42"/>
      <c r="IML29" s="42"/>
      <c r="IMM29" s="42"/>
      <c r="IMN29" s="42"/>
      <c r="IMO29" s="42"/>
      <c r="IMP29" s="42"/>
      <c r="IMQ29" s="42"/>
      <c r="IMR29" s="42"/>
      <c r="IMS29" s="42"/>
      <c r="IMT29" s="42"/>
      <c r="IMU29" s="42"/>
      <c r="IMV29" s="42"/>
      <c r="IMW29" s="42"/>
      <c r="IMX29" s="42"/>
      <c r="IMY29" s="42"/>
      <c r="IMZ29" s="42"/>
      <c r="INA29" s="42"/>
      <c r="INB29" s="42"/>
      <c r="INC29" s="42"/>
      <c r="IND29" s="42"/>
      <c r="INE29" s="42"/>
      <c r="INF29" s="42"/>
      <c r="ING29" s="42"/>
      <c r="INH29" s="42"/>
      <c r="INI29" s="42"/>
      <c r="INJ29" s="42"/>
      <c r="INK29" s="42"/>
      <c r="INL29" s="42"/>
      <c r="INM29" s="42"/>
      <c r="INN29" s="42"/>
      <c r="INO29" s="42"/>
      <c r="INP29" s="42"/>
      <c r="INQ29" s="42"/>
      <c r="INR29" s="42"/>
      <c r="INS29" s="42"/>
      <c r="INT29" s="42"/>
      <c r="INU29" s="42"/>
      <c r="INV29" s="42"/>
      <c r="INW29" s="42"/>
      <c r="INX29" s="42"/>
      <c r="INY29" s="42"/>
      <c r="INZ29" s="42"/>
      <c r="IOA29" s="42"/>
      <c r="IOB29" s="42"/>
      <c r="IOC29" s="42"/>
      <c r="IOD29" s="42"/>
      <c r="IOE29" s="42"/>
      <c r="IOF29" s="42"/>
      <c r="IOG29" s="42"/>
      <c r="IOH29" s="42"/>
      <c r="IOI29" s="42"/>
      <c r="IOJ29" s="42"/>
      <c r="IOK29" s="42"/>
      <c r="IOL29" s="42"/>
      <c r="IOM29" s="42"/>
      <c r="ION29" s="42"/>
      <c r="IOO29" s="42"/>
      <c r="IOP29" s="42"/>
      <c r="IOQ29" s="42"/>
      <c r="IOR29" s="42"/>
      <c r="IOS29" s="42"/>
      <c r="IOT29" s="42"/>
      <c r="IOU29" s="42"/>
      <c r="IOV29" s="42"/>
      <c r="IOW29" s="42"/>
      <c r="IOX29" s="42"/>
      <c r="IOY29" s="42"/>
      <c r="IOZ29" s="42"/>
      <c r="IPA29" s="42"/>
      <c r="IPB29" s="42"/>
      <c r="IPC29" s="42"/>
      <c r="IPD29" s="42"/>
      <c r="IPE29" s="42"/>
      <c r="IPF29" s="42"/>
      <c r="IPG29" s="42"/>
      <c r="IPH29" s="42"/>
      <c r="IPI29" s="42"/>
      <c r="IPJ29" s="42"/>
      <c r="IPK29" s="42"/>
      <c r="IPL29" s="42"/>
      <c r="IPM29" s="42"/>
      <c r="IPN29" s="42"/>
      <c r="IPO29" s="42"/>
      <c r="IPP29" s="42"/>
      <c r="IPQ29" s="42"/>
      <c r="IPR29" s="42"/>
      <c r="IPS29" s="42"/>
      <c r="IPT29" s="42"/>
      <c r="IPU29" s="42"/>
      <c r="IPV29" s="42"/>
      <c r="IPW29" s="42"/>
      <c r="IPX29" s="42"/>
      <c r="IPY29" s="42"/>
      <c r="IPZ29" s="42"/>
      <c r="IQA29" s="42"/>
      <c r="IQB29" s="42"/>
      <c r="IQC29" s="42"/>
      <c r="IQD29" s="42"/>
      <c r="IQE29" s="42"/>
      <c r="IQF29" s="42"/>
      <c r="IQG29" s="42"/>
      <c r="IQH29" s="42"/>
      <c r="IQI29" s="42"/>
      <c r="IQJ29" s="42"/>
      <c r="IQK29" s="42"/>
      <c r="IQL29" s="42"/>
      <c r="IQM29" s="42"/>
      <c r="IQN29" s="42"/>
      <c r="IQO29" s="42"/>
      <c r="IQP29" s="42"/>
      <c r="IQQ29" s="42"/>
      <c r="IQR29" s="42"/>
      <c r="IQS29" s="42"/>
      <c r="IQT29" s="42"/>
      <c r="IQU29" s="42"/>
      <c r="IQV29" s="42"/>
      <c r="IQW29" s="42"/>
      <c r="IQX29" s="42"/>
      <c r="IQY29" s="42"/>
      <c r="IQZ29" s="42"/>
      <c r="IRA29" s="42"/>
      <c r="IRB29" s="42"/>
      <c r="IRC29" s="42"/>
      <c r="IRD29" s="42"/>
      <c r="IRE29" s="42"/>
      <c r="IRF29" s="42"/>
      <c r="IRG29" s="42"/>
      <c r="IRH29" s="42"/>
      <c r="IRI29" s="42"/>
      <c r="IRJ29" s="42"/>
      <c r="IRK29" s="42"/>
      <c r="IRL29" s="42"/>
      <c r="IRM29" s="42"/>
      <c r="IRN29" s="42"/>
      <c r="IRO29" s="42"/>
      <c r="IRP29" s="42"/>
      <c r="IRQ29" s="42"/>
      <c r="IRR29" s="42"/>
      <c r="IRS29" s="42"/>
      <c r="IRT29" s="42"/>
      <c r="IRU29" s="42"/>
      <c r="IRV29" s="42"/>
      <c r="IRW29" s="42"/>
      <c r="IRX29" s="42"/>
      <c r="IRY29" s="42"/>
      <c r="IRZ29" s="42"/>
      <c r="ISA29" s="42"/>
      <c r="ISB29" s="42"/>
      <c r="ISC29" s="42"/>
      <c r="ISD29" s="42"/>
      <c r="ISE29" s="42"/>
      <c r="ISF29" s="42"/>
      <c r="ISG29" s="42"/>
      <c r="ISH29" s="42"/>
      <c r="ISI29" s="42"/>
      <c r="ISJ29" s="42"/>
      <c r="ISK29" s="42"/>
      <c r="ISL29" s="42"/>
      <c r="ISM29" s="42"/>
      <c r="ISN29" s="42"/>
      <c r="ISO29" s="42"/>
      <c r="ISP29" s="42"/>
      <c r="ISQ29" s="42"/>
      <c r="ISR29" s="42"/>
      <c r="ISS29" s="42"/>
      <c r="IST29" s="42"/>
      <c r="ISU29" s="42"/>
      <c r="ISV29" s="42"/>
      <c r="ISW29" s="42"/>
      <c r="ISX29" s="42"/>
      <c r="ISY29" s="42"/>
      <c r="ISZ29" s="42"/>
      <c r="ITA29" s="42"/>
      <c r="ITB29" s="42"/>
      <c r="ITC29" s="42"/>
      <c r="ITD29" s="42"/>
      <c r="ITE29" s="42"/>
      <c r="ITF29" s="42"/>
      <c r="ITG29" s="42"/>
      <c r="ITH29" s="42"/>
      <c r="ITI29" s="42"/>
      <c r="ITJ29" s="42"/>
      <c r="ITK29" s="42"/>
      <c r="ITL29" s="42"/>
      <c r="ITM29" s="42"/>
      <c r="ITN29" s="42"/>
      <c r="ITO29" s="42"/>
      <c r="ITP29" s="42"/>
      <c r="ITQ29" s="42"/>
      <c r="ITR29" s="42"/>
      <c r="ITS29" s="42"/>
      <c r="ITT29" s="42"/>
      <c r="ITU29" s="42"/>
      <c r="ITV29" s="42"/>
      <c r="ITW29" s="42"/>
      <c r="ITX29" s="42"/>
      <c r="ITY29" s="42"/>
      <c r="ITZ29" s="42"/>
      <c r="IUA29" s="42"/>
      <c r="IUB29" s="42"/>
      <c r="IUC29" s="42"/>
      <c r="IUD29" s="42"/>
      <c r="IUE29" s="42"/>
      <c r="IUF29" s="42"/>
      <c r="IUG29" s="42"/>
      <c r="IUH29" s="42"/>
      <c r="IUI29" s="42"/>
      <c r="IUJ29" s="42"/>
      <c r="IUK29" s="42"/>
      <c r="IUL29" s="42"/>
      <c r="IUM29" s="42"/>
      <c r="IUN29" s="42"/>
      <c r="IUO29" s="42"/>
      <c r="IUP29" s="42"/>
      <c r="IUQ29" s="42"/>
      <c r="IUR29" s="42"/>
      <c r="IUS29" s="42"/>
      <c r="IUT29" s="42"/>
      <c r="IUU29" s="42"/>
      <c r="IUV29" s="42"/>
      <c r="IUW29" s="42"/>
      <c r="IUX29" s="42"/>
      <c r="IUY29" s="42"/>
      <c r="IUZ29" s="42"/>
      <c r="IVA29" s="42"/>
      <c r="IVB29" s="42"/>
      <c r="IVC29" s="42"/>
      <c r="IVD29" s="42"/>
      <c r="IVE29" s="42"/>
      <c r="IVF29" s="42"/>
      <c r="IVG29" s="42"/>
      <c r="IVH29" s="42"/>
      <c r="IVI29" s="42"/>
      <c r="IVJ29" s="42"/>
      <c r="IVK29" s="42"/>
      <c r="IVL29" s="42"/>
      <c r="IVM29" s="42"/>
      <c r="IVN29" s="42"/>
      <c r="IVO29" s="42"/>
      <c r="IVP29" s="42"/>
      <c r="IVQ29" s="42"/>
      <c r="IVR29" s="42"/>
      <c r="IVS29" s="42"/>
      <c r="IVT29" s="42"/>
      <c r="IVU29" s="42"/>
      <c r="IVV29" s="42"/>
      <c r="IVW29" s="42"/>
      <c r="IVX29" s="42"/>
      <c r="IVY29" s="42"/>
      <c r="IVZ29" s="42"/>
      <c r="IWA29" s="42"/>
      <c r="IWB29" s="42"/>
      <c r="IWC29" s="42"/>
      <c r="IWD29" s="42"/>
      <c r="IWE29" s="42"/>
      <c r="IWF29" s="42"/>
      <c r="IWG29" s="42"/>
      <c r="IWH29" s="42"/>
      <c r="IWI29" s="42"/>
      <c r="IWJ29" s="42"/>
      <c r="IWK29" s="42"/>
      <c r="IWL29" s="42"/>
      <c r="IWM29" s="42"/>
      <c r="IWN29" s="42"/>
      <c r="IWO29" s="42"/>
      <c r="IWP29" s="42"/>
      <c r="IWQ29" s="42"/>
      <c r="IWR29" s="42"/>
      <c r="IWS29" s="42"/>
      <c r="IWT29" s="42"/>
      <c r="IWU29" s="42"/>
      <c r="IWV29" s="42"/>
      <c r="IWW29" s="42"/>
      <c r="IWX29" s="42"/>
      <c r="IWY29" s="42"/>
      <c r="IWZ29" s="42"/>
      <c r="IXA29" s="42"/>
      <c r="IXB29" s="42"/>
      <c r="IXC29" s="42"/>
      <c r="IXD29" s="42"/>
      <c r="IXE29" s="42"/>
      <c r="IXF29" s="42"/>
      <c r="IXG29" s="42"/>
      <c r="IXH29" s="42"/>
      <c r="IXI29" s="42"/>
      <c r="IXJ29" s="42"/>
      <c r="IXK29" s="42"/>
      <c r="IXL29" s="42"/>
      <c r="IXM29" s="42"/>
      <c r="IXN29" s="42"/>
      <c r="IXO29" s="42"/>
      <c r="IXP29" s="42"/>
      <c r="IXQ29" s="42"/>
      <c r="IXR29" s="42"/>
      <c r="IXS29" s="42"/>
      <c r="IXT29" s="42"/>
      <c r="IXU29" s="42"/>
      <c r="IXV29" s="42"/>
      <c r="IXW29" s="42"/>
      <c r="IXX29" s="42"/>
      <c r="IXY29" s="42"/>
      <c r="IXZ29" s="42"/>
      <c r="IYA29" s="42"/>
      <c r="IYB29" s="42"/>
      <c r="IYC29" s="42"/>
      <c r="IYD29" s="42"/>
      <c r="IYE29" s="42"/>
      <c r="IYF29" s="42"/>
      <c r="IYG29" s="42"/>
      <c r="IYH29" s="42"/>
      <c r="IYI29" s="42"/>
      <c r="IYJ29" s="42"/>
      <c r="IYK29" s="42"/>
      <c r="IYL29" s="42"/>
      <c r="IYM29" s="42"/>
      <c r="IYN29" s="42"/>
      <c r="IYO29" s="42"/>
      <c r="IYP29" s="42"/>
      <c r="IYQ29" s="42"/>
      <c r="IYR29" s="42"/>
      <c r="IYS29" s="42"/>
      <c r="IYT29" s="42"/>
      <c r="IYU29" s="42"/>
      <c r="IYV29" s="42"/>
      <c r="IYW29" s="42"/>
      <c r="IYX29" s="42"/>
      <c r="IYY29" s="42"/>
      <c r="IYZ29" s="42"/>
      <c r="IZA29" s="42"/>
      <c r="IZB29" s="42"/>
      <c r="IZC29" s="42"/>
      <c r="IZD29" s="42"/>
      <c r="IZE29" s="42"/>
      <c r="IZF29" s="42"/>
      <c r="IZG29" s="42"/>
      <c r="IZH29" s="42"/>
      <c r="IZI29" s="42"/>
      <c r="IZJ29" s="42"/>
      <c r="IZK29" s="42"/>
      <c r="IZL29" s="42"/>
      <c r="IZM29" s="42"/>
      <c r="IZN29" s="42"/>
      <c r="IZO29" s="42"/>
      <c r="IZP29" s="42"/>
      <c r="IZQ29" s="42"/>
      <c r="IZR29" s="42"/>
      <c r="IZS29" s="42"/>
      <c r="IZT29" s="42"/>
      <c r="IZU29" s="42"/>
      <c r="IZV29" s="42"/>
      <c r="IZW29" s="42"/>
      <c r="IZX29" s="42"/>
      <c r="IZY29" s="42"/>
      <c r="IZZ29" s="42"/>
      <c r="JAA29" s="42"/>
      <c r="JAB29" s="42"/>
      <c r="JAC29" s="42"/>
      <c r="JAD29" s="42"/>
      <c r="JAE29" s="42"/>
      <c r="JAF29" s="42"/>
      <c r="JAG29" s="42"/>
      <c r="JAH29" s="42"/>
      <c r="JAI29" s="42"/>
      <c r="JAJ29" s="42"/>
      <c r="JAK29" s="42"/>
      <c r="JAL29" s="42"/>
      <c r="JAM29" s="42"/>
      <c r="JAN29" s="42"/>
      <c r="JAO29" s="42"/>
      <c r="JAP29" s="42"/>
      <c r="JAQ29" s="42"/>
      <c r="JAR29" s="42"/>
      <c r="JAS29" s="42"/>
      <c r="JAT29" s="42"/>
      <c r="JAU29" s="42"/>
      <c r="JAV29" s="42"/>
      <c r="JAW29" s="42"/>
      <c r="JAX29" s="42"/>
      <c r="JAY29" s="42"/>
      <c r="JAZ29" s="42"/>
      <c r="JBA29" s="42"/>
      <c r="JBB29" s="42"/>
      <c r="JBC29" s="42"/>
      <c r="JBD29" s="42"/>
      <c r="JBE29" s="42"/>
      <c r="JBF29" s="42"/>
      <c r="JBG29" s="42"/>
      <c r="JBH29" s="42"/>
      <c r="JBI29" s="42"/>
      <c r="JBJ29" s="42"/>
      <c r="JBK29" s="42"/>
      <c r="JBL29" s="42"/>
      <c r="JBM29" s="42"/>
      <c r="JBN29" s="42"/>
      <c r="JBO29" s="42"/>
      <c r="JBP29" s="42"/>
      <c r="JBQ29" s="42"/>
      <c r="JBR29" s="42"/>
      <c r="JBS29" s="42"/>
      <c r="JBT29" s="42"/>
      <c r="JBU29" s="42"/>
      <c r="JBV29" s="42"/>
      <c r="JBW29" s="42"/>
      <c r="JBX29" s="42"/>
      <c r="JBY29" s="42"/>
      <c r="JBZ29" s="42"/>
      <c r="JCA29" s="42"/>
      <c r="JCB29" s="42"/>
      <c r="JCC29" s="42"/>
      <c r="JCD29" s="42"/>
      <c r="JCE29" s="42"/>
      <c r="JCF29" s="42"/>
      <c r="JCG29" s="42"/>
      <c r="JCH29" s="42"/>
      <c r="JCI29" s="42"/>
      <c r="JCJ29" s="42"/>
      <c r="JCK29" s="42"/>
      <c r="JCL29" s="42"/>
      <c r="JCM29" s="42"/>
      <c r="JCN29" s="42"/>
      <c r="JCO29" s="42"/>
      <c r="JCP29" s="42"/>
      <c r="JCQ29" s="42"/>
      <c r="JCR29" s="42"/>
      <c r="JCS29" s="42"/>
      <c r="JCT29" s="42"/>
      <c r="JCU29" s="42"/>
      <c r="JCV29" s="42"/>
      <c r="JCW29" s="42"/>
      <c r="JCX29" s="42"/>
      <c r="JCY29" s="42"/>
      <c r="JCZ29" s="42"/>
      <c r="JDA29" s="42"/>
      <c r="JDB29" s="42"/>
      <c r="JDC29" s="42"/>
      <c r="JDD29" s="42"/>
      <c r="JDE29" s="42"/>
      <c r="JDF29" s="42"/>
      <c r="JDG29" s="42"/>
      <c r="JDH29" s="42"/>
      <c r="JDI29" s="42"/>
      <c r="JDJ29" s="42"/>
      <c r="JDK29" s="42"/>
      <c r="JDL29" s="42"/>
      <c r="JDM29" s="42"/>
      <c r="JDN29" s="42"/>
      <c r="JDO29" s="42"/>
      <c r="JDP29" s="42"/>
      <c r="JDQ29" s="42"/>
      <c r="JDR29" s="42"/>
      <c r="JDS29" s="42"/>
      <c r="JDT29" s="42"/>
      <c r="JDU29" s="42"/>
      <c r="JDV29" s="42"/>
      <c r="JDW29" s="42"/>
      <c r="JDX29" s="42"/>
      <c r="JDY29" s="42"/>
      <c r="JDZ29" s="42"/>
      <c r="JEA29" s="42"/>
      <c r="JEB29" s="42"/>
      <c r="JEC29" s="42"/>
      <c r="JED29" s="42"/>
      <c r="JEE29" s="42"/>
      <c r="JEF29" s="42"/>
      <c r="JEG29" s="42"/>
      <c r="JEH29" s="42"/>
      <c r="JEI29" s="42"/>
      <c r="JEJ29" s="42"/>
      <c r="JEK29" s="42"/>
      <c r="JEL29" s="42"/>
      <c r="JEM29" s="42"/>
      <c r="JEN29" s="42"/>
      <c r="JEO29" s="42"/>
      <c r="JEP29" s="42"/>
      <c r="JEQ29" s="42"/>
      <c r="JER29" s="42"/>
      <c r="JES29" s="42"/>
      <c r="JET29" s="42"/>
      <c r="JEU29" s="42"/>
      <c r="JEV29" s="42"/>
      <c r="JEW29" s="42"/>
      <c r="JEX29" s="42"/>
      <c r="JEY29" s="42"/>
      <c r="JEZ29" s="42"/>
      <c r="JFA29" s="42"/>
      <c r="JFB29" s="42"/>
      <c r="JFC29" s="42"/>
      <c r="JFD29" s="42"/>
      <c r="JFE29" s="42"/>
      <c r="JFF29" s="42"/>
      <c r="JFG29" s="42"/>
      <c r="JFH29" s="42"/>
      <c r="JFI29" s="42"/>
      <c r="JFJ29" s="42"/>
      <c r="JFK29" s="42"/>
      <c r="JFL29" s="42"/>
      <c r="JFM29" s="42"/>
      <c r="JFN29" s="42"/>
      <c r="JFO29" s="42"/>
      <c r="JFP29" s="42"/>
      <c r="JFQ29" s="42"/>
      <c r="JFR29" s="42"/>
      <c r="JFS29" s="42"/>
      <c r="JFT29" s="42"/>
      <c r="JFU29" s="42"/>
      <c r="JFV29" s="42"/>
      <c r="JFW29" s="42"/>
      <c r="JFX29" s="42"/>
      <c r="JFY29" s="42"/>
      <c r="JFZ29" s="42"/>
      <c r="JGA29" s="42"/>
      <c r="JGB29" s="42"/>
      <c r="JGC29" s="42"/>
      <c r="JGD29" s="42"/>
      <c r="JGE29" s="42"/>
      <c r="JGF29" s="42"/>
      <c r="JGG29" s="42"/>
      <c r="JGH29" s="42"/>
      <c r="JGI29" s="42"/>
      <c r="JGJ29" s="42"/>
      <c r="JGK29" s="42"/>
      <c r="JGL29" s="42"/>
      <c r="JGM29" s="42"/>
      <c r="JGN29" s="42"/>
      <c r="JGO29" s="42"/>
      <c r="JGP29" s="42"/>
      <c r="JGQ29" s="42"/>
      <c r="JGR29" s="42"/>
      <c r="JGS29" s="42"/>
      <c r="JGT29" s="42"/>
      <c r="JGU29" s="42"/>
      <c r="JGV29" s="42"/>
      <c r="JGW29" s="42"/>
      <c r="JGX29" s="42"/>
      <c r="JGY29" s="42"/>
      <c r="JGZ29" s="42"/>
      <c r="JHA29" s="42"/>
      <c r="JHB29" s="42"/>
      <c r="JHC29" s="42"/>
      <c r="JHD29" s="42"/>
      <c r="JHE29" s="42"/>
      <c r="JHF29" s="42"/>
      <c r="JHG29" s="42"/>
      <c r="JHH29" s="42"/>
      <c r="JHI29" s="42"/>
      <c r="JHJ29" s="42"/>
      <c r="JHK29" s="42"/>
      <c r="JHL29" s="42"/>
      <c r="JHM29" s="42"/>
      <c r="JHN29" s="42"/>
      <c r="JHO29" s="42"/>
      <c r="JHP29" s="42"/>
      <c r="JHQ29" s="42"/>
      <c r="JHR29" s="42"/>
      <c r="JHS29" s="42"/>
      <c r="JHT29" s="42"/>
      <c r="JHU29" s="42"/>
      <c r="JHV29" s="42"/>
      <c r="JHW29" s="42"/>
      <c r="JHX29" s="42"/>
      <c r="JHY29" s="42"/>
      <c r="JHZ29" s="42"/>
      <c r="JIA29" s="42"/>
      <c r="JIB29" s="42"/>
      <c r="JIC29" s="42"/>
      <c r="JID29" s="42"/>
      <c r="JIE29" s="42"/>
      <c r="JIF29" s="42"/>
      <c r="JIG29" s="42"/>
      <c r="JIH29" s="42"/>
      <c r="JII29" s="42"/>
      <c r="JIJ29" s="42"/>
      <c r="JIK29" s="42"/>
      <c r="JIL29" s="42"/>
      <c r="JIM29" s="42"/>
      <c r="JIN29" s="42"/>
      <c r="JIO29" s="42"/>
      <c r="JIP29" s="42"/>
      <c r="JIQ29" s="42"/>
      <c r="JIR29" s="42"/>
      <c r="JIS29" s="42"/>
      <c r="JIT29" s="42"/>
      <c r="JIU29" s="42"/>
      <c r="JIV29" s="42"/>
      <c r="JIW29" s="42"/>
      <c r="JIX29" s="42"/>
      <c r="JIY29" s="42"/>
      <c r="JIZ29" s="42"/>
      <c r="JJA29" s="42"/>
      <c r="JJB29" s="42"/>
      <c r="JJC29" s="42"/>
      <c r="JJD29" s="42"/>
      <c r="JJE29" s="42"/>
      <c r="JJF29" s="42"/>
      <c r="JJG29" s="42"/>
      <c r="JJH29" s="42"/>
      <c r="JJI29" s="42"/>
      <c r="JJJ29" s="42"/>
      <c r="JJK29" s="42"/>
      <c r="JJL29" s="42"/>
      <c r="JJM29" s="42"/>
      <c r="JJN29" s="42"/>
      <c r="JJO29" s="42"/>
      <c r="JJP29" s="42"/>
      <c r="JJQ29" s="42"/>
      <c r="JJR29" s="42"/>
      <c r="JJS29" s="42"/>
      <c r="JJT29" s="42"/>
      <c r="JJU29" s="42"/>
      <c r="JJV29" s="42"/>
      <c r="JJW29" s="42"/>
      <c r="JJX29" s="42"/>
      <c r="JJY29" s="42"/>
      <c r="JJZ29" s="42"/>
      <c r="JKA29" s="42"/>
      <c r="JKB29" s="42"/>
      <c r="JKC29" s="42"/>
      <c r="JKD29" s="42"/>
      <c r="JKE29" s="42"/>
      <c r="JKF29" s="42"/>
      <c r="JKG29" s="42"/>
      <c r="JKH29" s="42"/>
      <c r="JKI29" s="42"/>
      <c r="JKJ29" s="42"/>
      <c r="JKK29" s="42"/>
      <c r="JKL29" s="42"/>
      <c r="JKM29" s="42"/>
      <c r="JKN29" s="42"/>
      <c r="JKO29" s="42"/>
      <c r="JKP29" s="42"/>
      <c r="JKQ29" s="42"/>
      <c r="JKR29" s="42"/>
      <c r="JKS29" s="42"/>
      <c r="JKT29" s="42"/>
      <c r="JKU29" s="42"/>
      <c r="JKV29" s="42"/>
      <c r="JKW29" s="42"/>
      <c r="JKX29" s="42"/>
      <c r="JKY29" s="42"/>
      <c r="JKZ29" s="42"/>
      <c r="JLA29" s="42"/>
      <c r="JLB29" s="42"/>
      <c r="JLC29" s="42"/>
      <c r="JLD29" s="42"/>
      <c r="JLE29" s="42"/>
      <c r="JLF29" s="42"/>
      <c r="JLG29" s="42"/>
      <c r="JLH29" s="42"/>
      <c r="JLI29" s="42"/>
      <c r="JLJ29" s="42"/>
      <c r="JLK29" s="42"/>
      <c r="JLL29" s="42"/>
      <c r="JLM29" s="42"/>
      <c r="JLN29" s="42"/>
      <c r="JLO29" s="42"/>
      <c r="JLP29" s="42"/>
      <c r="JLQ29" s="42"/>
      <c r="JLR29" s="42"/>
      <c r="JLS29" s="42"/>
      <c r="JLT29" s="42"/>
      <c r="JLU29" s="42"/>
      <c r="JLV29" s="42"/>
      <c r="JLW29" s="42"/>
      <c r="JLX29" s="42"/>
      <c r="JLY29" s="42"/>
      <c r="JLZ29" s="42"/>
      <c r="JMA29" s="42"/>
      <c r="JMB29" s="42"/>
      <c r="JMC29" s="42"/>
      <c r="JMD29" s="42"/>
      <c r="JME29" s="42"/>
      <c r="JMF29" s="42"/>
      <c r="JMG29" s="42"/>
      <c r="JMH29" s="42"/>
      <c r="JMI29" s="42"/>
      <c r="JMJ29" s="42"/>
      <c r="JMK29" s="42"/>
      <c r="JML29" s="42"/>
      <c r="JMM29" s="42"/>
      <c r="JMN29" s="42"/>
      <c r="JMO29" s="42"/>
      <c r="JMP29" s="42"/>
      <c r="JMQ29" s="42"/>
      <c r="JMR29" s="42"/>
      <c r="JMS29" s="42"/>
      <c r="JMT29" s="42"/>
      <c r="JMU29" s="42"/>
      <c r="JMV29" s="42"/>
      <c r="JMW29" s="42"/>
      <c r="JMX29" s="42"/>
      <c r="JMY29" s="42"/>
      <c r="JMZ29" s="42"/>
      <c r="JNA29" s="42"/>
      <c r="JNB29" s="42"/>
      <c r="JNC29" s="42"/>
      <c r="JND29" s="42"/>
      <c r="JNE29" s="42"/>
      <c r="JNF29" s="42"/>
      <c r="JNG29" s="42"/>
      <c r="JNH29" s="42"/>
      <c r="JNI29" s="42"/>
      <c r="JNJ29" s="42"/>
      <c r="JNK29" s="42"/>
      <c r="JNL29" s="42"/>
      <c r="JNM29" s="42"/>
      <c r="JNN29" s="42"/>
      <c r="JNO29" s="42"/>
      <c r="JNP29" s="42"/>
      <c r="JNQ29" s="42"/>
      <c r="JNR29" s="42"/>
      <c r="JNS29" s="42"/>
      <c r="JNT29" s="42"/>
      <c r="JNU29" s="42"/>
      <c r="JNV29" s="42"/>
      <c r="JNW29" s="42"/>
      <c r="JNX29" s="42"/>
      <c r="JNY29" s="42"/>
      <c r="JNZ29" s="42"/>
      <c r="JOA29" s="42"/>
      <c r="JOB29" s="42"/>
      <c r="JOC29" s="42"/>
      <c r="JOD29" s="42"/>
      <c r="JOE29" s="42"/>
      <c r="JOF29" s="42"/>
      <c r="JOG29" s="42"/>
      <c r="JOH29" s="42"/>
      <c r="JOI29" s="42"/>
      <c r="JOJ29" s="42"/>
      <c r="JOK29" s="42"/>
      <c r="JOL29" s="42"/>
      <c r="JOM29" s="42"/>
      <c r="JON29" s="42"/>
      <c r="JOO29" s="42"/>
      <c r="JOP29" s="42"/>
      <c r="JOQ29" s="42"/>
      <c r="JOR29" s="42"/>
      <c r="JOS29" s="42"/>
      <c r="JOT29" s="42"/>
      <c r="JOU29" s="42"/>
      <c r="JOV29" s="42"/>
      <c r="JOW29" s="42"/>
      <c r="JOX29" s="42"/>
      <c r="JOY29" s="42"/>
      <c r="JOZ29" s="42"/>
      <c r="JPA29" s="42"/>
      <c r="JPB29" s="42"/>
      <c r="JPC29" s="42"/>
      <c r="JPD29" s="42"/>
      <c r="JPE29" s="42"/>
      <c r="JPF29" s="42"/>
      <c r="JPG29" s="42"/>
      <c r="JPH29" s="42"/>
      <c r="JPI29" s="42"/>
      <c r="JPJ29" s="42"/>
      <c r="JPK29" s="42"/>
      <c r="JPL29" s="42"/>
      <c r="JPM29" s="42"/>
      <c r="JPN29" s="42"/>
      <c r="JPO29" s="42"/>
      <c r="JPP29" s="42"/>
      <c r="JPQ29" s="42"/>
      <c r="JPR29" s="42"/>
      <c r="JPS29" s="42"/>
      <c r="JPT29" s="42"/>
      <c r="JPU29" s="42"/>
      <c r="JPV29" s="42"/>
      <c r="JPW29" s="42"/>
      <c r="JPX29" s="42"/>
      <c r="JPY29" s="42"/>
      <c r="JPZ29" s="42"/>
      <c r="JQA29" s="42"/>
      <c r="JQB29" s="42"/>
      <c r="JQC29" s="42"/>
      <c r="JQD29" s="42"/>
      <c r="JQE29" s="42"/>
      <c r="JQF29" s="42"/>
      <c r="JQG29" s="42"/>
      <c r="JQH29" s="42"/>
      <c r="JQI29" s="42"/>
      <c r="JQJ29" s="42"/>
      <c r="JQK29" s="42"/>
      <c r="JQL29" s="42"/>
      <c r="JQM29" s="42"/>
      <c r="JQN29" s="42"/>
      <c r="JQO29" s="42"/>
      <c r="JQP29" s="42"/>
      <c r="JQQ29" s="42"/>
      <c r="JQR29" s="42"/>
      <c r="JQS29" s="42"/>
      <c r="JQT29" s="42"/>
      <c r="JQU29" s="42"/>
      <c r="JQV29" s="42"/>
      <c r="JQW29" s="42"/>
      <c r="JQX29" s="42"/>
      <c r="JQY29" s="42"/>
      <c r="JQZ29" s="42"/>
      <c r="JRA29" s="42"/>
      <c r="JRB29" s="42"/>
      <c r="JRC29" s="42"/>
      <c r="JRD29" s="42"/>
      <c r="JRE29" s="42"/>
      <c r="JRF29" s="42"/>
      <c r="JRG29" s="42"/>
      <c r="JRH29" s="42"/>
      <c r="JRI29" s="42"/>
      <c r="JRJ29" s="42"/>
      <c r="JRK29" s="42"/>
      <c r="JRL29" s="42"/>
      <c r="JRM29" s="42"/>
      <c r="JRN29" s="42"/>
      <c r="JRO29" s="42"/>
      <c r="JRP29" s="42"/>
      <c r="JRQ29" s="42"/>
      <c r="JRR29" s="42"/>
      <c r="JRS29" s="42"/>
      <c r="JRT29" s="42"/>
      <c r="JRU29" s="42"/>
      <c r="JRV29" s="42"/>
      <c r="JRW29" s="42"/>
      <c r="JRX29" s="42"/>
      <c r="JRY29" s="42"/>
      <c r="JRZ29" s="42"/>
      <c r="JSA29" s="42"/>
      <c r="JSB29" s="42"/>
      <c r="JSC29" s="42"/>
      <c r="JSD29" s="42"/>
      <c r="JSE29" s="42"/>
      <c r="JSF29" s="42"/>
      <c r="JSG29" s="42"/>
      <c r="JSH29" s="42"/>
      <c r="JSI29" s="42"/>
      <c r="JSJ29" s="42"/>
      <c r="JSK29" s="42"/>
      <c r="JSL29" s="42"/>
      <c r="JSM29" s="42"/>
      <c r="JSN29" s="42"/>
      <c r="JSO29" s="42"/>
      <c r="JSP29" s="42"/>
      <c r="JSQ29" s="42"/>
      <c r="JSR29" s="42"/>
      <c r="JSS29" s="42"/>
      <c r="JST29" s="42"/>
      <c r="JSU29" s="42"/>
      <c r="JSV29" s="42"/>
      <c r="JSW29" s="42"/>
      <c r="JSX29" s="42"/>
      <c r="JSY29" s="42"/>
      <c r="JSZ29" s="42"/>
      <c r="JTA29" s="42"/>
      <c r="JTB29" s="42"/>
      <c r="JTC29" s="42"/>
      <c r="JTD29" s="42"/>
      <c r="JTE29" s="42"/>
      <c r="JTF29" s="42"/>
      <c r="JTG29" s="42"/>
      <c r="JTH29" s="42"/>
      <c r="JTI29" s="42"/>
      <c r="JTJ29" s="42"/>
      <c r="JTK29" s="42"/>
      <c r="JTL29" s="42"/>
      <c r="JTM29" s="42"/>
      <c r="JTN29" s="42"/>
      <c r="JTO29" s="42"/>
      <c r="JTP29" s="42"/>
      <c r="JTQ29" s="42"/>
      <c r="JTR29" s="42"/>
      <c r="JTS29" s="42"/>
      <c r="JTT29" s="42"/>
      <c r="JTU29" s="42"/>
      <c r="JTV29" s="42"/>
      <c r="JTW29" s="42"/>
      <c r="JTX29" s="42"/>
      <c r="JTY29" s="42"/>
      <c r="JTZ29" s="42"/>
      <c r="JUA29" s="42"/>
      <c r="JUB29" s="42"/>
      <c r="JUC29" s="42"/>
      <c r="JUD29" s="42"/>
      <c r="JUE29" s="42"/>
      <c r="JUF29" s="42"/>
      <c r="JUG29" s="42"/>
      <c r="JUH29" s="42"/>
      <c r="JUI29" s="42"/>
      <c r="JUJ29" s="42"/>
      <c r="JUK29" s="42"/>
      <c r="JUL29" s="42"/>
      <c r="JUM29" s="42"/>
      <c r="JUN29" s="42"/>
      <c r="JUO29" s="42"/>
      <c r="JUP29" s="42"/>
      <c r="JUQ29" s="42"/>
      <c r="JUR29" s="42"/>
      <c r="JUS29" s="42"/>
      <c r="JUT29" s="42"/>
      <c r="JUU29" s="42"/>
      <c r="JUV29" s="42"/>
      <c r="JUW29" s="42"/>
      <c r="JUX29" s="42"/>
      <c r="JUY29" s="42"/>
      <c r="JUZ29" s="42"/>
      <c r="JVA29" s="42"/>
      <c r="JVB29" s="42"/>
      <c r="JVC29" s="42"/>
      <c r="JVD29" s="42"/>
      <c r="JVE29" s="42"/>
      <c r="JVF29" s="42"/>
      <c r="JVG29" s="42"/>
      <c r="JVH29" s="42"/>
      <c r="JVI29" s="42"/>
      <c r="JVJ29" s="42"/>
      <c r="JVK29" s="42"/>
      <c r="JVL29" s="42"/>
      <c r="JVM29" s="42"/>
      <c r="JVN29" s="42"/>
      <c r="JVO29" s="42"/>
      <c r="JVP29" s="42"/>
      <c r="JVQ29" s="42"/>
      <c r="JVR29" s="42"/>
      <c r="JVS29" s="42"/>
      <c r="JVT29" s="42"/>
      <c r="JVU29" s="42"/>
      <c r="JVV29" s="42"/>
      <c r="JVW29" s="42"/>
      <c r="JVX29" s="42"/>
      <c r="JVY29" s="42"/>
      <c r="JVZ29" s="42"/>
      <c r="JWA29" s="42"/>
      <c r="JWB29" s="42"/>
      <c r="JWC29" s="42"/>
      <c r="JWD29" s="42"/>
      <c r="JWE29" s="42"/>
      <c r="JWF29" s="42"/>
      <c r="JWG29" s="42"/>
      <c r="JWH29" s="42"/>
      <c r="JWI29" s="42"/>
      <c r="JWJ29" s="42"/>
      <c r="JWK29" s="42"/>
      <c r="JWL29" s="42"/>
      <c r="JWM29" s="42"/>
      <c r="JWN29" s="42"/>
      <c r="JWO29" s="42"/>
      <c r="JWP29" s="42"/>
      <c r="JWQ29" s="42"/>
      <c r="JWR29" s="42"/>
      <c r="JWS29" s="42"/>
      <c r="JWT29" s="42"/>
      <c r="JWU29" s="42"/>
      <c r="JWV29" s="42"/>
      <c r="JWW29" s="42"/>
      <c r="JWX29" s="42"/>
      <c r="JWY29" s="42"/>
      <c r="JWZ29" s="42"/>
      <c r="JXA29" s="42"/>
      <c r="JXB29" s="42"/>
      <c r="JXC29" s="42"/>
      <c r="JXD29" s="42"/>
      <c r="JXE29" s="42"/>
      <c r="JXF29" s="42"/>
      <c r="JXG29" s="42"/>
      <c r="JXH29" s="42"/>
      <c r="JXI29" s="42"/>
      <c r="JXJ29" s="42"/>
      <c r="JXK29" s="42"/>
      <c r="JXL29" s="42"/>
      <c r="JXM29" s="42"/>
      <c r="JXN29" s="42"/>
      <c r="JXO29" s="42"/>
      <c r="JXP29" s="42"/>
      <c r="JXQ29" s="42"/>
      <c r="JXR29" s="42"/>
      <c r="JXS29" s="42"/>
      <c r="JXT29" s="42"/>
      <c r="JXU29" s="42"/>
      <c r="JXV29" s="42"/>
      <c r="JXW29" s="42"/>
      <c r="JXX29" s="42"/>
      <c r="JXY29" s="42"/>
      <c r="JXZ29" s="42"/>
      <c r="JYA29" s="42"/>
      <c r="JYB29" s="42"/>
      <c r="JYC29" s="42"/>
      <c r="JYD29" s="42"/>
      <c r="JYE29" s="42"/>
      <c r="JYF29" s="42"/>
      <c r="JYG29" s="42"/>
      <c r="JYH29" s="42"/>
      <c r="JYI29" s="42"/>
      <c r="JYJ29" s="42"/>
      <c r="JYK29" s="42"/>
      <c r="JYL29" s="42"/>
      <c r="JYM29" s="42"/>
      <c r="JYN29" s="42"/>
      <c r="JYO29" s="42"/>
      <c r="JYP29" s="42"/>
      <c r="JYQ29" s="42"/>
      <c r="JYR29" s="42"/>
      <c r="JYS29" s="42"/>
      <c r="JYT29" s="42"/>
      <c r="JYU29" s="42"/>
      <c r="JYV29" s="42"/>
      <c r="JYW29" s="42"/>
      <c r="JYX29" s="42"/>
      <c r="JYY29" s="42"/>
      <c r="JYZ29" s="42"/>
      <c r="JZA29" s="42"/>
      <c r="JZB29" s="42"/>
      <c r="JZC29" s="42"/>
      <c r="JZD29" s="42"/>
      <c r="JZE29" s="42"/>
      <c r="JZF29" s="42"/>
      <c r="JZG29" s="42"/>
      <c r="JZH29" s="42"/>
      <c r="JZI29" s="42"/>
      <c r="JZJ29" s="42"/>
      <c r="JZK29" s="42"/>
      <c r="JZL29" s="42"/>
      <c r="JZM29" s="42"/>
      <c r="JZN29" s="42"/>
      <c r="JZO29" s="42"/>
      <c r="JZP29" s="42"/>
      <c r="JZQ29" s="42"/>
      <c r="JZR29" s="42"/>
      <c r="JZS29" s="42"/>
      <c r="JZT29" s="42"/>
      <c r="JZU29" s="42"/>
      <c r="JZV29" s="42"/>
      <c r="JZW29" s="42"/>
      <c r="JZX29" s="42"/>
      <c r="JZY29" s="42"/>
      <c r="JZZ29" s="42"/>
      <c r="KAA29" s="42"/>
      <c r="KAB29" s="42"/>
      <c r="KAC29" s="42"/>
      <c r="KAD29" s="42"/>
      <c r="KAE29" s="42"/>
      <c r="KAF29" s="42"/>
      <c r="KAG29" s="42"/>
      <c r="KAH29" s="42"/>
      <c r="KAI29" s="42"/>
      <c r="KAJ29" s="42"/>
      <c r="KAK29" s="42"/>
      <c r="KAL29" s="42"/>
      <c r="KAM29" s="42"/>
      <c r="KAN29" s="42"/>
      <c r="KAO29" s="42"/>
      <c r="KAP29" s="42"/>
      <c r="KAQ29" s="42"/>
      <c r="KAR29" s="42"/>
      <c r="KAS29" s="42"/>
      <c r="KAT29" s="42"/>
      <c r="KAU29" s="42"/>
      <c r="KAV29" s="42"/>
      <c r="KAW29" s="42"/>
      <c r="KAX29" s="42"/>
      <c r="KAY29" s="42"/>
      <c r="KAZ29" s="42"/>
      <c r="KBA29" s="42"/>
      <c r="KBB29" s="42"/>
      <c r="KBC29" s="42"/>
      <c r="KBD29" s="42"/>
      <c r="KBE29" s="42"/>
      <c r="KBF29" s="42"/>
      <c r="KBG29" s="42"/>
      <c r="KBH29" s="42"/>
      <c r="KBI29" s="42"/>
      <c r="KBJ29" s="42"/>
      <c r="KBK29" s="42"/>
      <c r="KBL29" s="42"/>
      <c r="KBM29" s="42"/>
      <c r="KBN29" s="42"/>
      <c r="KBO29" s="42"/>
      <c r="KBP29" s="42"/>
      <c r="KBQ29" s="42"/>
      <c r="KBR29" s="42"/>
      <c r="KBS29" s="42"/>
      <c r="KBT29" s="42"/>
      <c r="KBU29" s="42"/>
      <c r="KBV29" s="42"/>
      <c r="KBW29" s="42"/>
      <c r="KBX29" s="42"/>
      <c r="KBY29" s="42"/>
      <c r="KBZ29" s="42"/>
      <c r="KCA29" s="42"/>
      <c r="KCB29" s="42"/>
      <c r="KCC29" s="42"/>
      <c r="KCD29" s="42"/>
      <c r="KCE29" s="42"/>
      <c r="KCF29" s="42"/>
      <c r="KCG29" s="42"/>
      <c r="KCH29" s="42"/>
      <c r="KCI29" s="42"/>
      <c r="KCJ29" s="42"/>
      <c r="KCK29" s="42"/>
      <c r="KCL29" s="42"/>
      <c r="KCM29" s="42"/>
      <c r="KCN29" s="42"/>
      <c r="KCO29" s="42"/>
      <c r="KCP29" s="42"/>
      <c r="KCQ29" s="42"/>
      <c r="KCR29" s="42"/>
      <c r="KCS29" s="42"/>
      <c r="KCT29" s="42"/>
      <c r="KCU29" s="42"/>
      <c r="KCV29" s="42"/>
      <c r="KCW29" s="42"/>
      <c r="KCX29" s="42"/>
      <c r="KCY29" s="42"/>
      <c r="KCZ29" s="42"/>
      <c r="KDA29" s="42"/>
      <c r="KDB29" s="42"/>
      <c r="KDC29" s="42"/>
      <c r="KDD29" s="42"/>
      <c r="KDE29" s="42"/>
      <c r="KDF29" s="42"/>
      <c r="KDG29" s="42"/>
      <c r="KDH29" s="42"/>
      <c r="KDI29" s="42"/>
      <c r="KDJ29" s="42"/>
      <c r="KDK29" s="42"/>
      <c r="KDL29" s="42"/>
      <c r="KDM29" s="42"/>
      <c r="KDN29" s="42"/>
      <c r="KDO29" s="42"/>
      <c r="KDP29" s="42"/>
      <c r="KDQ29" s="42"/>
      <c r="KDR29" s="42"/>
      <c r="KDS29" s="42"/>
      <c r="KDT29" s="42"/>
      <c r="KDU29" s="42"/>
      <c r="KDV29" s="42"/>
      <c r="KDW29" s="42"/>
      <c r="KDX29" s="42"/>
      <c r="KDY29" s="42"/>
      <c r="KDZ29" s="42"/>
      <c r="KEA29" s="42"/>
      <c r="KEB29" s="42"/>
      <c r="KEC29" s="42"/>
      <c r="KED29" s="42"/>
      <c r="KEE29" s="42"/>
      <c r="KEF29" s="42"/>
      <c r="KEG29" s="42"/>
      <c r="KEH29" s="42"/>
      <c r="KEI29" s="42"/>
      <c r="KEJ29" s="42"/>
      <c r="KEK29" s="42"/>
      <c r="KEL29" s="42"/>
      <c r="KEM29" s="42"/>
      <c r="KEN29" s="42"/>
      <c r="KEO29" s="42"/>
      <c r="KEP29" s="42"/>
      <c r="KEQ29" s="42"/>
      <c r="KER29" s="42"/>
      <c r="KES29" s="42"/>
      <c r="KET29" s="42"/>
      <c r="KEU29" s="42"/>
      <c r="KEV29" s="42"/>
      <c r="KEW29" s="42"/>
      <c r="KEX29" s="42"/>
      <c r="KEY29" s="42"/>
      <c r="KEZ29" s="42"/>
      <c r="KFA29" s="42"/>
      <c r="KFB29" s="42"/>
      <c r="KFC29" s="42"/>
      <c r="KFD29" s="42"/>
      <c r="KFE29" s="42"/>
      <c r="KFF29" s="42"/>
      <c r="KFG29" s="42"/>
      <c r="KFH29" s="42"/>
      <c r="KFI29" s="42"/>
      <c r="KFJ29" s="42"/>
      <c r="KFK29" s="42"/>
      <c r="KFL29" s="42"/>
      <c r="KFM29" s="42"/>
      <c r="KFN29" s="42"/>
      <c r="KFO29" s="42"/>
      <c r="KFP29" s="42"/>
      <c r="KFQ29" s="42"/>
      <c r="KFR29" s="42"/>
      <c r="KFS29" s="42"/>
      <c r="KFT29" s="42"/>
      <c r="KFU29" s="42"/>
      <c r="KFV29" s="42"/>
      <c r="KFW29" s="42"/>
      <c r="KFX29" s="42"/>
      <c r="KFY29" s="42"/>
      <c r="KFZ29" s="42"/>
      <c r="KGA29" s="42"/>
      <c r="KGB29" s="42"/>
      <c r="KGC29" s="42"/>
      <c r="KGD29" s="42"/>
      <c r="KGE29" s="42"/>
      <c r="KGF29" s="42"/>
      <c r="KGG29" s="42"/>
      <c r="KGH29" s="42"/>
      <c r="KGI29" s="42"/>
      <c r="KGJ29" s="42"/>
      <c r="KGK29" s="42"/>
      <c r="KGL29" s="42"/>
      <c r="KGM29" s="42"/>
      <c r="KGN29" s="42"/>
      <c r="KGO29" s="42"/>
      <c r="KGP29" s="42"/>
      <c r="KGQ29" s="42"/>
      <c r="KGR29" s="42"/>
      <c r="KGS29" s="42"/>
      <c r="KGT29" s="42"/>
      <c r="KGU29" s="42"/>
      <c r="KGV29" s="42"/>
      <c r="KGW29" s="42"/>
      <c r="KGX29" s="42"/>
      <c r="KGY29" s="42"/>
      <c r="KGZ29" s="42"/>
      <c r="KHA29" s="42"/>
      <c r="KHB29" s="42"/>
      <c r="KHC29" s="42"/>
      <c r="KHD29" s="42"/>
      <c r="KHE29" s="42"/>
      <c r="KHF29" s="42"/>
      <c r="KHG29" s="42"/>
      <c r="KHH29" s="42"/>
      <c r="KHI29" s="42"/>
      <c r="KHJ29" s="42"/>
      <c r="KHK29" s="42"/>
      <c r="KHL29" s="42"/>
      <c r="KHM29" s="42"/>
      <c r="KHN29" s="42"/>
      <c r="KHO29" s="42"/>
      <c r="KHP29" s="42"/>
      <c r="KHQ29" s="42"/>
      <c r="KHR29" s="42"/>
      <c r="KHS29" s="42"/>
      <c r="KHT29" s="42"/>
      <c r="KHU29" s="42"/>
      <c r="KHV29" s="42"/>
      <c r="KHW29" s="42"/>
      <c r="KHX29" s="42"/>
      <c r="KHY29" s="42"/>
      <c r="KHZ29" s="42"/>
      <c r="KIA29" s="42"/>
      <c r="KIB29" s="42"/>
      <c r="KIC29" s="42"/>
      <c r="KID29" s="42"/>
      <c r="KIE29" s="42"/>
      <c r="KIF29" s="42"/>
      <c r="KIG29" s="42"/>
      <c r="KIH29" s="42"/>
      <c r="KII29" s="42"/>
      <c r="KIJ29" s="42"/>
      <c r="KIK29" s="42"/>
      <c r="KIL29" s="42"/>
      <c r="KIM29" s="42"/>
      <c r="KIN29" s="42"/>
      <c r="KIO29" s="42"/>
      <c r="KIP29" s="42"/>
      <c r="KIQ29" s="42"/>
      <c r="KIR29" s="42"/>
      <c r="KIS29" s="42"/>
      <c r="KIT29" s="42"/>
      <c r="KIU29" s="42"/>
      <c r="KIV29" s="42"/>
      <c r="KIW29" s="42"/>
      <c r="KIX29" s="42"/>
      <c r="KIY29" s="42"/>
      <c r="KIZ29" s="42"/>
      <c r="KJA29" s="42"/>
      <c r="KJB29" s="42"/>
      <c r="KJC29" s="42"/>
      <c r="KJD29" s="42"/>
      <c r="KJE29" s="42"/>
      <c r="KJF29" s="42"/>
      <c r="KJG29" s="42"/>
      <c r="KJH29" s="42"/>
      <c r="KJI29" s="42"/>
      <c r="KJJ29" s="42"/>
      <c r="KJK29" s="42"/>
      <c r="KJL29" s="42"/>
      <c r="KJM29" s="42"/>
      <c r="KJN29" s="42"/>
      <c r="KJO29" s="42"/>
      <c r="KJP29" s="42"/>
      <c r="KJQ29" s="42"/>
      <c r="KJR29" s="42"/>
      <c r="KJS29" s="42"/>
      <c r="KJT29" s="42"/>
      <c r="KJU29" s="42"/>
      <c r="KJV29" s="42"/>
      <c r="KJW29" s="42"/>
      <c r="KJX29" s="42"/>
      <c r="KJY29" s="42"/>
      <c r="KJZ29" s="42"/>
      <c r="KKA29" s="42"/>
      <c r="KKB29" s="42"/>
      <c r="KKC29" s="42"/>
      <c r="KKD29" s="42"/>
      <c r="KKE29" s="42"/>
      <c r="KKF29" s="42"/>
      <c r="KKG29" s="42"/>
      <c r="KKH29" s="42"/>
      <c r="KKI29" s="42"/>
      <c r="KKJ29" s="42"/>
      <c r="KKK29" s="42"/>
      <c r="KKL29" s="42"/>
      <c r="KKM29" s="42"/>
      <c r="KKN29" s="42"/>
      <c r="KKO29" s="42"/>
      <c r="KKP29" s="42"/>
      <c r="KKQ29" s="42"/>
      <c r="KKR29" s="42"/>
      <c r="KKS29" s="42"/>
      <c r="KKT29" s="42"/>
      <c r="KKU29" s="42"/>
      <c r="KKV29" s="42"/>
      <c r="KKW29" s="42"/>
      <c r="KKX29" s="42"/>
      <c r="KKY29" s="42"/>
      <c r="KKZ29" s="42"/>
      <c r="KLA29" s="42"/>
      <c r="KLB29" s="42"/>
      <c r="KLC29" s="42"/>
      <c r="KLD29" s="42"/>
      <c r="KLE29" s="42"/>
      <c r="KLF29" s="42"/>
      <c r="KLG29" s="42"/>
      <c r="KLH29" s="42"/>
      <c r="KLI29" s="42"/>
      <c r="KLJ29" s="42"/>
      <c r="KLK29" s="42"/>
      <c r="KLL29" s="42"/>
      <c r="KLM29" s="42"/>
      <c r="KLN29" s="42"/>
      <c r="KLO29" s="42"/>
      <c r="KLP29" s="42"/>
      <c r="KLQ29" s="42"/>
      <c r="KLR29" s="42"/>
      <c r="KLS29" s="42"/>
      <c r="KLT29" s="42"/>
      <c r="KLU29" s="42"/>
      <c r="KLV29" s="42"/>
      <c r="KLW29" s="42"/>
      <c r="KLX29" s="42"/>
      <c r="KLY29" s="42"/>
      <c r="KLZ29" s="42"/>
      <c r="KMA29" s="42"/>
      <c r="KMB29" s="42"/>
      <c r="KMC29" s="42"/>
      <c r="KMD29" s="42"/>
      <c r="KME29" s="42"/>
      <c r="KMF29" s="42"/>
      <c r="KMG29" s="42"/>
      <c r="KMH29" s="42"/>
      <c r="KMI29" s="42"/>
      <c r="KMJ29" s="42"/>
      <c r="KMK29" s="42"/>
      <c r="KML29" s="42"/>
      <c r="KMM29" s="42"/>
      <c r="KMN29" s="42"/>
      <c r="KMO29" s="42"/>
      <c r="KMP29" s="42"/>
      <c r="KMQ29" s="42"/>
      <c r="KMR29" s="42"/>
      <c r="KMS29" s="42"/>
      <c r="KMT29" s="42"/>
      <c r="KMU29" s="42"/>
      <c r="KMV29" s="42"/>
      <c r="KMW29" s="42"/>
      <c r="KMX29" s="42"/>
      <c r="KMY29" s="42"/>
      <c r="KMZ29" s="42"/>
      <c r="KNA29" s="42"/>
      <c r="KNB29" s="42"/>
      <c r="KNC29" s="42"/>
      <c r="KND29" s="42"/>
      <c r="KNE29" s="42"/>
      <c r="KNF29" s="42"/>
      <c r="KNG29" s="42"/>
      <c r="KNH29" s="42"/>
      <c r="KNI29" s="42"/>
      <c r="KNJ29" s="42"/>
      <c r="KNK29" s="42"/>
      <c r="KNL29" s="42"/>
      <c r="KNM29" s="42"/>
      <c r="KNN29" s="42"/>
      <c r="KNO29" s="42"/>
      <c r="KNP29" s="42"/>
      <c r="KNQ29" s="42"/>
      <c r="KNR29" s="42"/>
      <c r="KNS29" s="42"/>
      <c r="KNT29" s="42"/>
      <c r="KNU29" s="42"/>
      <c r="KNV29" s="42"/>
      <c r="KNW29" s="42"/>
      <c r="KNX29" s="42"/>
      <c r="KNY29" s="42"/>
      <c r="KNZ29" s="42"/>
      <c r="KOA29" s="42"/>
      <c r="KOB29" s="42"/>
      <c r="KOC29" s="42"/>
      <c r="KOD29" s="42"/>
      <c r="KOE29" s="42"/>
      <c r="KOF29" s="42"/>
      <c r="KOG29" s="42"/>
      <c r="KOH29" s="42"/>
      <c r="KOI29" s="42"/>
      <c r="KOJ29" s="42"/>
      <c r="KOK29" s="42"/>
      <c r="KOL29" s="42"/>
      <c r="KOM29" s="42"/>
      <c r="KON29" s="42"/>
      <c r="KOO29" s="42"/>
      <c r="KOP29" s="42"/>
      <c r="KOQ29" s="42"/>
      <c r="KOR29" s="42"/>
      <c r="KOS29" s="42"/>
      <c r="KOT29" s="42"/>
      <c r="KOU29" s="42"/>
      <c r="KOV29" s="42"/>
      <c r="KOW29" s="42"/>
      <c r="KOX29" s="42"/>
      <c r="KOY29" s="42"/>
      <c r="KOZ29" s="42"/>
      <c r="KPA29" s="42"/>
      <c r="KPB29" s="42"/>
      <c r="KPC29" s="42"/>
      <c r="KPD29" s="42"/>
      <c r="KPE29" s="42"/>
      <c r="KPF29" s="42"/>
      <c r="KPG29" s="42"/>
      <c r="KPH29" s="42"/>
      <c r="KPI29" s="42"/>
      <c r="KPJ29" s="42"/>
      <c r="KPK29" s="42"/>
      <c r="KPL29" s="42"/>
      <c r="KPM29" s="42"/>
      <c r="KPN29" s="42"/>
      <c r="KPO29" s="42"/>
      <c r="KPP29" s="42"/>
      <c r="KPQ29" s="42"/>
      <c r="KPR29" s="42"/>
      <c r="KPS29" s="42"/>
      <c r="KPT29" s="42"/>
      <c r="KPU29" s="42"/>
      <c r="KPV29" s="42"/>
      <c r="KPW29" s="42"/>
      <c r="KPX29" s="42"/>
      <c r="KPY29" s="42"/>
      <c r="KPZ29" s="42"/>
      <c r="KQA29" s="42"/>
      <c r="KQB29" s="42"/>
      <c r="KQC29" s="42"/>
      <c r="KQD29" s="42"/>
      <c r="KQE29" s="42"/>
      <c r="KQF29" s="42"/>
      <c r="KQG29" s="42"/>
      <c r="KQH29" s="42"/>
      <c r="KQI29" s="42"/>
      <c r="KQJ29" s="42"/>
      <c r="KQK29" s="42"/>
      <c r="KQL29" s="42"/>
      <c r="KQM29" s="42"/>
      <c r="KQN29" s="42"/>
      <c r="KQO29" s="42"/>
      <c r="KQP29" s="42"/>
      <c r="KQQ29" s="42"/>
      <c r="KQR29" s="42"/>
      <c r="KQS29" s="42"/>
      <c r="KQT29" s="42"/>
      <c r="KQU29" s="42"/>
      <c r="KQV29" s="42"/>
      <c r="KQW29" s="42"/>
      <c r="KQX29" s="42"/>
      <c r="KQY29" s="42"/>
      <c r="KQZ29" s="42"/>
      <c r="KRA29" s="42"/>
      <c r="KRB29" s="42"/>
      <c r="KRC29" s="42"/>
      <c r="KRD29" s="42"/>
      <c r="KRE29" s="42"/>
      <c r="KRF29" s="42"/>
      <c r="KRG29" s="42"/>
      <c r="KRH29" s="42"/>
      <c r="KRI29" s="42"/>
      <c r="KRJ29" s="42"/>
      <c r="KRK29" s="42"/>
      <c r="KRL29" s="42"/>
      <c r="KRM29" s="42"/>
      <c r="KRN29" s="42"/>
      <c r="KRO29" s="42"/>
      <c r="KRP29" s="42"/>
      <c r="KRQ29" s="42"/>
      <c r="KRR29" s="42"/>
      <c r="KRS29" s="42"/>
      <c r="KRT29" s="42"/>
      <c r="KRU29" s="42"/>
      <c r="KRV29" s="42"/>
      <c r="KRW29" s="42"/>
      <c r="KRX29" s="42"/>
      <c r="KRY29" s="42"/>
      <c r="KRZ29" s="42"/>
      <c r="KSA29" s="42"/>
      <c r="KSB29" s="42"/>
      <c r="KSC29" s="42"/>
      <c r="KSD29" s="42"/>
      <c r="KSE29" s="42"/>
      <c r="KSF29" s="42"/>
      <c r="KSG29" s="42"/>
      <c r="KSH29" s="42"/>
      <c r="KSI29" s="42"/>
      <c r="KSJ29" s="42"/>
      <c r="KSK29" s="42"/>
      <c r="KSL29" s="42"/>
      <c r="KSM29" s="42"/>
      <c r="KSN29" s="42"/>
      <c r="KSO29" s="42"/>
      <c r="KSP29" s="42"/>
      <c r="KSQ29" s="42"/>
      <c r="KSR29" s="42"/>
      <c r="KSS29" s="42"/>
      <c r="KST29" s="42"/>
      <c r="KSU29" s="42"/>
      <c r="KSV29" s="42"/>
      <c r="KSW29" s="42"/>
      <c r="KSX29" s="42"/>
      <c r="KSY29" s="42"/>
      <c r="KSZ29" s="42"/>
      <c r="KTA29" s="42"/>
      <c r="KTB29" s="42"/>
      <c r="KTC29" s="42"/>
      <c r="KTD29" s="42"/>
      <c r="KTE29" s="42"/>
      <c r="KTF29" s="42"/>
      <c r="KTG29" s="42"/>
      <c r="KTH29" s="42"/>
      <c r="KTI29" s="42"/>
      <c r="KTJ29" s="42"/>
      <c r="KTK29" s="42"/>
      <c r="KTL29" s="42"/>
      <c r="KTM29" s="42"/>
      <c r="KTN29" s="42"/>
      <c r="KTO29" s="42"/>
      <c r="KTP29" s="42"/>
      <c r="KTQ29" s="42"/>
      <c r="KTR29" s="42"/>
      <c r="KTS29" s="42"/>
      <c r="KTT29" s="42"/>
      <c r="KTU29" s="42"/>
      <c r="KTV29" s="42"/>
      <c r="KTW29" s="42"/>
      <c r="KTX29" s="42"/>
      <c r="KTY29" s="42"/>
      <c r="KTZ29" s="42"/>
      <c r="KUA29" s="42"/>
      <c r="KUB29" s="42"/>
      <c r="KUC29" s="42"/>
      <c r="KUD29" s="42"/>
      <c r="KUE29" s="42"/>
      <c r="KUF29" s="42"/>
      <c r="KUG29" s="42"/>
      <c r="KUH29" s="42"/>
      <c r="KUI29" s="42"/>
      <c r="KUJ29" s="42"/>
      <c r="KUK29" s="42"/>
      <c r="KUL29" s="42"/>
      <c r="KUM29" s="42"/>
      <c r="KUN29" s="42"/>
      <c r="KUO29" s="42"/>
      <c r="KUP29" s="42"/>
      <c r="KUQ29" s="42"/>
      <c r="KUR29" s="42"/>
      <c r="KUS29" s="42"/>
      <c r="KUT29" s="42"/>
      <c r="KUU29" s="42"/>
      <c r="KUV29" s="42"/>
      <c r="KUW29" s="42"/>
      <c r="KUX29" s="42"/>
      <c r="KUY29" s="42"/>
      <c r="KUZ29" s="42"/>
      <c r="KVA29" s="42"/>
      <c r="KVB29" s="42"/>
      <c r="KVC29" s="42"/>
      <c r="KVD29" s="42"/>
      <c r="KVE29" s="42"/>
      <c r="KVF29" s="42"/>
      <c r="KVG29" s="42"/>
      <c r="KVH29" s="42"/>
      <c r="KVI29" s="42"/>
      <c r="KVJ29" s="42"/>
      <c r="KVK29" s="42"/>
      <c r="KVL29" s="42"/>
      <c r="KVM29" s="42"/>
      <c r="KVN29" s="42"/>
      <c r="KVO29" s="42"/>
      <c r="KVP29" s="42"/>
      <c r="KVQ29" s="42"/>
      <c r="KVR29" s="42"/>
      <c r="KVS29" s="42"/>
      <c r="KVT29" s="42"/>
      <c r="KVU29" s="42"/>
      <c r="KVV29" s="42"/>
      <c r="KVW29" s="42"/>
      <c r="KVX29" s="42"/>
      <c r="KVY29" s="42"/>
      <c r="KVZ29" s="42"/>
      <c r="KWA29" s="42"/>
      <c r="KWB29" s="42"/>
      <c r="KWC29" s="42"/>
      <c r="KWD29" s="42"/>
      <c r="KWE29" s="42"/>
      <c r="KWF29" s="42"/>
      <c r="KWG29" s="42"/>
      <c r="KWH29" s="42"/>
      <c r="KWI29" s="42"/>
      <c r="KWJ29" s="42"/>
      <c r="KWK29" s="42"/>
      <c r="KWL29" s="42"/>
      <c r="KWM29" s="42"/>
      <c r="KWN29" s="42"/>
      <c r="KWO29" s="42"/>
      <c r="KWP29" s="42"/>
      <c r="KWQ29" s="42"/>
      <c r="KWR29" s="42"/>
      <c r="KWS29" s="42"/>
      <c r="KWT29" s="42"/>
      <c r="KWU29" s="42"/>
      <c r="KWV29" s="42"/>
      <c r="KWW29" s="42"/>
      <c r="KWX29" s="42"/>
      <c r="KWY29" s="42"/>
      <c r="KWZ29" s="42"/>
      <c r="KXA29" s="42"/>
      <c r="KXB29" s="42"/>
      <c r="KXC29" s="42"/>
      <c r="KXD29" s="42"/>
      <c r="KXE29" s="42"/>
      <c r="KXF29" s="42"/>
      <c r="KXG29" s="42"/>
      <c r="KXH29" s="42"/>
      <c r="KXI29" s="42"/>
      <c r="KXJ29" s="42"/>
      <c r="KXK29" s="42"/>
      <c r="KXL29" s="42"/>
      <c r="KXM29" s="42"/>
      <c r="KXN29" s="42"/>
      <c r="KXO29" s="42"/>
      <c r="KXP29" s="42"/>
      <c r="KXQ29" s="42"/>
      <c r="KXR29" s="42"/>
      <c r="KXS29" s="42"/>
      <c r="KXT29" s="42"/>
      <c r="KXU29" s="42"/>
      <c r="KXV29" s="42"/>
      <c r="KXW29" s="42"/>
      <c r="KXX29" s="42"/>
      <c r="KXY29" s="42"/>
      <c r="KXZ29" s="42"/>
      <c r="KYA29" s="42"/>
      <c r="KYB29" s="42"/>
      <c r="KYC29" s="42"/>
      <c r="KYD29" s="42"/>
      <c r="KYE29" s="42"/>
      <c r="KYF29" s="42"/>
      <c r="KYG29" s="42"/>
      <c r="KYH29" s="42"/>
      <c r="KYI29" s="42"/>
      <c r="KYJ29" s="42"/>
      <c r="KYK29" s="42"/>
      <c r="KYL29" s="42"/>
      <c r="KYM29" s="42"/>
      <c r="KYN29" s="42"/>
      <c r="KYO29" s="42"/>
      <c r="KYP29" s="42"/>
      <c r="KYQ29" s="42"/>
      <c r="KYR29" s="42"/>
      <c r="KYS29" s="42"/>
      <c r="KYT29" s="42"/>
      <c r="KYU29" s="42"/>
      <c r="KYV29" s="42"/>
      <c r="KYW29" s="42"/>
      <c r="KYX29" s="42"/>
      <c r="KYY29" s="42"/>
      <c r="KYZ29" s="42"/>
      <c r="KZA29" s="42"/>
      <c r="KZB29" s="42"/>
      <c r="KZC29" s="42"/>
      <c r="KZD29" s="42"/>
      <c r="KZE29" s="42"/>
      <c r="KZF29" s="42"/>
      <c r="KZG29" s="42"/>
      <c r="KZH29" s="42"/>
      <c r="KZI29" s="42"/>
      <c r="KZJ29" s="42"/>
      <c r="KZK29" s="42"/>
      <c r="KZL29" s="42"/>
      <c r="KZM29" s="42"/>
      <c r="KZN29" s="42"/>
      <c r="KZO29" s="42"/>
      <c r="KZP29" s="42"/>
      <c r="KZQ29" s="42"/>
      <c r="KZR29" s="42"/>
      <c r="KZS29" s="42"/>
      <c r="KZT29" s="42"/>
      <c r="KZU29" s="42"/>
      <c r="KZV29" s="42"/>
      <c r="KZW29" s="42"/>
      <c r="KZX29" s="42"/>
      <c r="KZY29" s="42"/>
      <c r="KZZ29" s="42"/>
      <c r="LAA29" s="42"/>
      <c r="LAB29" s="42"/>
      <c r="LAC29" s="42"/>
      <c r="LAD29" s="42"/>
      <c r="LAE29" s="42"/>
      <c r="LAF29" s="42"/>
      <c r="LAG29" s="42"/>
      <c r="LAH29" s="42"/>
      <c r="LAI29" s="42"/>
      <c r="LAJ29" s="42"/>
      <c r="LAK29" s="42"/>
      <c r="LAL29" s="42"/>
      <c r="LAM29" s="42"/>
      <c r="LAN29" s="42"/>
      <c r="LAO29" s="42"/>
      <c r="LAP29" s="42"/>
      <c r="LAQ29" s="42"/>
      <c r="LAR29" s="42"/>
      <c r="LAS29" s="42"/>
      <c r="LAT29" s="42"/>
      <c r="LAU29" s="42"/>
      <c r="LAV29" s="42"/>
      <c r="LAW29" s="42"/>
      <c r="LAX29" s="42"/>
      <c r="LAY29" s="42"/>
      <c r="LAZ29" s="42"/>
      <c r="LBA29" s="42"/>
      <c r="LBB29" s="42"/>
      <c r="LBC29" s="42"/>
      <c r="LBD29" s="42"/>
      <c r="LBE29" s="42"/>
      <c r="LBF29" s="42"/>
      <c r="LBG29" s="42"/>
      <c r="LBH29" s="42"/>
      <c r="LBI29" s="42"/>
      <c r="LBJ29" s="42"/>
      <c r="LBK29" s="42"/>
      <c r="LBL29" s="42"/>
      <c r="LBM29" s="42"/>
      <c r="LBN29" s="42"/>
      <c r="LBO29" s="42"/>
      <c r="LBP29" s="42"/>
      <c r="LBQ29" s="42"/>
      <c r="LBR29" s="42"/>
      <c r="LBS29" s="42"/>
      <c r="LBT29" s="42"/>
      <c r="LBU29" s="42"/>
      <c r="LBV29" s="42"/>
      <c r="LBW29" s="42"/>
      <c r="LBX29" s="42"/>
      <c r="LBY29" s="42"/>
      <c r="LBZ29" s="42"/>
      <c r="LCA29" s="42"/>
      <c r="LCB29" s="42"/>
      <c r="LCC29" s="42"/>
      <c r="LCD29" s="42"/>
      <c r="LCE29" s="42"/>
      <c r="LCF29" s="42"/>
      <c r="LCG29" s="42"/>
      <c r="LCH29" s="42"/>
      <c r="LCI29" s="42"/>
      <c r="LCJ29" s="42"/>
      <c r="LCK29" s="42"/>
      <c r="LCL29" s="42"/>
      <c r="LCM29" s="42"/>
      <c r="LCN29" s="42"/>
      <c r="LCO29" s="42"/>
      <c r="LCP29" s="42"/>
      <c r="LCQ29" s="42"/>
      <c r="LCR29" s="42"/>
      <c r="LCS29" s="42"/>
      <c r="LCT29" s="42"/>
      <c r="LCU29" s="42"/>
      <c r="LCV29" s="42"/>
      <c r="LCW29" s="42"/>
      <c r="LCX29" s="42"/>
      <c r="LCY29" s="42"/>
      <c r="LCZ29" s="42"/>
      <c r="LDA29" s="42"/>
      <c r="LDB29" s="42"/>
      <c r="LDC29" s="42"/>
      <c r="LDD29" s="42"/>
      <c r="LDE29" s="42"/>
      <c r="LDF29" s="42"/>
      <c r="LDG29" s="42"/>
      <c r="LDH29" s="42"/>
      <c r="LDI29" s="42"/>
      <c r="LDJ29" s="42"/>
      <c r="LDK29" s="42"/>
      <c r="LDL29" s="42"/>
      <c r="LDM29" s="42"/>
      <c r="LDN29" s="42"/>
      <c r="LDO29" s="42"/>
      <c r="LDP29" s="42"/>
      <c r="LDQ29" s="42"/>
      <c r="LDR29" s="42"/>
      <c r="LDS29" s="42"/>
      <c r="LDT29" s="42"/>
      <c r="LDU29" s="42"/>
      <c r="LDV29" s="42"/>
      <c r="LDW29" s="42"/>
      <c r="LDX29" s="42"/>
      <c r="LDY29" s="42"/>
      <c r="LDZ29" s="42"/>
      <c r="LEA29" s="42"/>
      <c r="LEB29" s="42"/>
      <c r="LEC29" s="42"/>
      <c r="LED29" s="42"/>
      <c r="LEE29" s="42"/>
      <c r="LEF29" s="42"/>
      <c r="LEG29" s="42"/>
      <c r="LEH29" s="42"/>
      <c r="LEI29" s="42"/>
      <c r="LEJ29" s="42"/>
      <c r="LEK29" s="42"/>
      <c r="LEL29" s="42"/>
      <c r="LEM29" s="42"/>
      <c r="LEN29" s="42"/>
      <c r="LEO29" s="42"/>
      <c r="LEP29" s="42"/>
      <c r="LEQ29" s="42"/>
      <c r="LER29" s="42"/>
      <c r="LES29" s="42"/>
      <c r="LET29" s="42"/>
      <c r="LEU29" s="42"/>
      <c r="LEV29" s="42"/>
      <c r="LEW29" s="42"/>
      <c r="LEX29" s="42"/>
      <c r="LEY29" s="42"/>
      <c r="LEZ29" s="42"/>
      <c r="LFA29" s="42"/>
      <c r="LFB29" s="42"/>
      <c r="LFC29" s="42"/>
      <c r="LFD29" s="42"/>
      <c r="LFE29" s="42"/>
      <c r="LFF29" s="42"/>
      <c r="LFG29" s="42"/>
      <c r="LFH29" s="42"/>
      <c r="LFI29" s="42"/>
      <c r="LFJ29" s="42"/>
      <c r="LFK29" s="42"/>
      <c r="LFL29" s="42"/>
      <c r="LFM29" s="42"/>
      <c r="LFN29" s="42"/>
      <c r="LFO29" s="42"/>
      <c r="LFP29" s="42"/>
      <c r="LFQ29" s="42"/>
      <c r="LFR29" s="42"/>
      <c r="LFS29" s="42"/>
      <c r="LFT29" s="42"/>
      <c r="LFU29" s="42"/>
      <c r="LFV29" s="42"/>
      <c r="LFW29" s="42"/>
      <c r="LFX29" s="42"/>
      <c r="LFY29" s="42"/>
      <c r="LFZ29" s="42"/>
      <c r="LGA29" s="42"/>
      <c r="LGB29" s="42"/>
      <c r="LGC29" s="42"/>
      <c r="LGD29" s="42"/>
      <c r="LGE29" s="42"/>
      <c r="LGF29" s="42"/>
      <c r="LGG29" s="42"/>
      <c r="LGH29" s="42"/>
      <c r="LGI29" s="42"/>
      <c r="LGJ29" s="42"/>
      <c r="LGK29" s="42"/>
      <c r="LGL29" s="42"/>
      <c r="LGM29" s="42"/>
      <c r="LGN29" s="42"/>
      <c r="LGO29" s="42"/>
      <c r="LGP29" s="42"/>
      <c r="LGQ29" s="42"/>
      <c r="LGR29" s="42"/>
      <c r="LGS29" s="42"/>
      <c r="LGT29" s="42"/>
      <c r="LGU29" s="42"/>
      <c r="LGV29" s="42"/>
      <c r="LGW29" s="42"/>
      <c r="LGX29" s="42"/>
      <c r="LGY29" s="42"/>
      <c r="LGZ29" s="42"/>
      <c r="LHA29" s="42"/>
      <c r="LHB29" s="42"/>
      <c r="LHC29" s="42"/>
      <c r="LHD29" s="42"/>
      <c r="LHE29" s="42"/>
      <c r="LHF29" s="42"/>
      <c r="LHG29" s="42"/>
      <c r="LHH29" s="42"/>
      <c r="LHI29" s="42"/>
      <c r="LHJ29" s="42"/>
      <c r="LHK29" s="42"/>
      <c r="LHL29" s="42"/>
      <c r="LHM29" s="42"/>
      <c r="LHN29" s="42"/>
      <c r="LHO29" s="42"/>
      <c r="LHP29" s="42"/>
      <c r="LHQ29" s="42"/>
      <c r="LHR29" s="42"/>
      <c r="LHS29" s="42"/>
      <c r="LHT29" s="42"/>
      <c r="LHU29" s="42"/>
      <c r="LHV29" s="42"/>
      <c r="LHW29" s="42"/>
      <c r="LHX29" s="42"/>
      <c r="LHY29" s="42"/>
      <c r="LHZ29" s="42"/>
      <c r="LIA29" s="42"/>
      <c r="LIB29" s="42"/>
      <c r="LIC29" s="42"/>
      <c r="LID29" s="42"/>
      <c r="LIE29" s="42"/>
      <c r="LIF29" s="42"/>
      <c r="LIG29" s="42"/>
      <c r="LIH29" s="42"/>
      <c r="LII29" s="42"/>
      <c r="LIJ29" s="42"/>
      <c r="LIK29" s="42"/>
      <c r="LIL29" s="42"/>
      <c r="LIM29" s="42"/>
      <c r="LIN29" s="42"/>
      <c r="LIO29" s="42"/>
      <c r="LIP29" s="42"/>
      <c r="LIQ29" s="42"/>
      <c r="LIR29" s="42"/>
      <c r="LIS29" s="42"/>
      <c r="LIT29" s="42"/>
      <c r="LIU29" s="42"/>
      <c r="LIV29" s="42"/>
      <c r="LIW29" s="42"/>
      <c r="LIX29" s="42"/>
      <c r="LIY29" s="42"/>
      <c r="LIZ29" s="42"/>
      <c r="LJA29" s="42"/>
      <c r="LJB29" s="42"/>
      <c r="LJC29" s="42"/>
      <c r="LJD29" s="42"/>
      <c r="LJE29" s="42"/>
      <c r="LJF29" s="42"/>
      <c r="LJG29" s="42"/>
      <c r="LJH29" s="42"/>
      <c r="LJI29" s="42"/>
      <c r="LJJ29" s="42"/>
      <c r="LJK29" s="42"/>
      <c r="LJL29" s="42"/>
      <c r="LJM29" s="42"/>
      <c r="LJN29" s="42"/>
      <c r="LJO29" s="42"/>
      <c r="LJP29" s="42"/>
      <c r="LJQ29" s="42"/>
      <c r="LJR29" s="42"/>
      <c r="LJS29" s="42"/>
      <c r="LJT29" s="42"/>
      <c r="LJU29" s="42"/>
      <c r="LJV29" s="42"/>
      <c r="LJW29" s="42"/>
      <c r="LJX29" s="42"/>
      <c r="LJY29" s="42"/>
      <c r="LJZ29" s="42"/>
      <c r="LKA29" s="42"/>
      <c r="LKB29" s="42"/>
      <c r="LKC29" s="42"/>
      <c r="LKD29" s="42"/>
      <c r="LKE29" s="42"/>
      <c r="LKF29" s="42"/>
      <c r="LKG29" s="42"/>
      <c r="LKH29" s="42"/>
      <c r="LKI29" s="42"/>
      <c r="LKJ29" s="42"/>
      <c r="LKK29" s="42"/>
      <c r="LKL29" s="42"/>
      <c r="LKM29" s="42"/>
      <c r="LKN29" s="42"/>
      <c r="LKO29" s="42"/>
      <c r="LKP29" s="42"/>
      <c r="LKQ29" s="42"/>
      <c r="LKR29" s="42"/>
      <c r="LKS29" s="42"/>
      <c r="LKT29" s="42"/>
      <c r="LKU29" s="42"/>
      <c r="LKV29" s="42"/>
      <c r="LKW29" s="42"/>
      <c r="LKX29" s="42"/>
      <c r="LKY29" s="42"/>
      <c r="LKZ29" s="42"/>
      <c r="LLA29" s="42"/>
      <c r="LLB29" s="42"/>
      <c r="LLC29" s="42"/>
      <c r="LLD29" s="42"/>
      <c r="LLE29" s="42"/>
      <c r="LLF29" s="42"/>
      <c r="LLG29" s="42"/>
      <c r="LLH29" s="42"/>
      <c r="LLI29" s="42"/>
      <c r="LLJ29" s="42"/>
      <c r="LLK29" s="42"/>
      <c r="LLL29" s="42"/>
      <c r="LLM29" s="42"/>
      <c r="LLN29" s="42"/>
      <c r="LLO29" s="42"/>
      <c r="LLP29" s="42"/>
      <c r="LLQ29" s="42"/>
      <c r="LLR29" s="42"/>
      <c r="LLS29" s="42"/>
      <c r="LLT29" s="42"/>
      <c r="LLU29" s="42"/>
      <c r="LLV29" s="42"/>
      <c r="LLW29" s="42"/>
      <c r="LLX29" s="42"/>
      <c r="LLY29" s="42"/>
      <c r="LLZ29" s="42"/>
      <c r="LMA29" s="42"/>
      <c r="LMB29" s="42"/>
      <c r="LMC29" s="42"/>
      <c r="LMD29" s="42"/>
      <c r="LME29" s="42"/>
      <c r="LMF29" s="42"/>
      <c r="LMG29" s="42"/>
      <c r="LMH29" s="42"/>
      <c r="LMI29" s="42"/>
      <c r="LMJ29" s="42"/>
      <c r="LMK29" s="42"/>
      <c r="LML29" s="42"/>
      <c r="LMM29" s="42"/>
      <c r="LMN29" s="42"/>
      <c r="LMO29" s="42"/>
      <c r="LMP29" s="42"/>
      <c r="LMQ29" s="42"/>
      <c r="LMR29" s="42"/>
      <c r="LMS29" s="42"/>
      <c r="LMT29" s="42"/>
      <c r="LMU29" s="42"/>
      <c r="LMV29" s="42"/>
      <c r="LMW29" s="42"/>
      <c r="LMX29" s="42"/>
      <c r="LMY29" s="42"/>
      <c r="LMZ29" s="42"/>
      <c r="LNA29" s="42"/>
      <c r="LNB29" s="42"/>
      <c r="LNC29" s="42"/>
      <c r="LND29" s="42"/>
      <c r="LNE29" s="42"/>
      <c r="LNF29" s="42"/>
      <c r="LNG29" s="42"/>
      <c r="LNH29" s="42"/>
      <c r="LNI29" s="42"/>
      <c r="LNJ29" s="42"/>
      <c r="LNK29" s="42"/>
      <c r="LNL29" s="42"/>
      <c r="LNM29" s="42"/>
      <c r="LNN29" s="42"/>
      <c r="LNO29" s="42"/>
      <c r="LNP29" s="42"/>
      <c r="LNQ29" s="42"/>
      <c r="LNR29" s="42"/>
      <c r="LNS29" s="42"/>
      <c r="LNT29" s="42"/>
      <c r="LNU29" s="42"/>
      <c r="LNV29" s="42"/>
      <c r="LNW29" s="42"/>
      <c r="LNX29" s="42"/>
      <c r="LNY29" s="42"/>
      <c r="LNZ29" s="42"/>
      <c r="LOA29" s="42"/>
      <c r="LOB29" s="42"/>
      <c r="LOC29" s="42"/>
      <c r="LOD29" s="42"/>
      <c r="LOE29" s="42"/>
      <c r="LOF29" s="42"/>
      <c r="LOG29" s="42"/>
      <c r="LOH29" s="42"/>
      <c r="LOI29" s="42"/>
      <c r="LOJ29" s="42"/>
      <c r="LOK29" s="42"/>
      <c r="LOL29" s="42"/>
      <c r="LOM29" s="42"/>
      <c r="LON29" s="42"/>
      <c r="LOO29" s="42"/>
      <c r="LOP29" s="42"/>
      <c r="LOQ29" s="42"/>
      <c r="LOR29" s="42"/>
      <c r="LOS29" s="42"/>
      <c r="LOT29" s="42"/>
      <c r="LOU29" s="42"/>
      <c r="LOV29" s="42"/>
      <c r="LOW29" s="42"/>
      <c r="LOX29" s="42"/>
      <c r="LOY29" s="42"/>
      <c r="LOZ29" s="42"/>
      <c r="LPA29" s="42"/>
      <c r="LPB29" s="42"/>
      <c r="LPC29" s="42"/>
      <c r="LPD29" s="42"/>
      <c r="LPE29" s="42"/>
      <c r="LPF29" s="42"/>
      <c r="LPG29" s="42"/>
      <c r="LPH29" s="42"/>
      <c r="LPI29" s="42"/>
      <c r="LPJ29" s="42"/>
      <c r="LPK29" s="42"/>
      <c r="LPL29" s="42"/>
      <c r="LPM29" s="42"/>
      <c r="LPN29" s="42"/>
      <c r="LPO29" s="42"/>
      <c r="LPP29" s="42"/>
      <c r="LPQ29" s="42"/>
      <c r="LPR29" s="42"/>
      <c r="LPS29" s="42"/>
      <c r="LPT29" s="42"/>
      <c r="LPU29" s="42"/>
      <c r="LPV29" s="42"/>
      <c r="LPW29" s="42"/>
      <c r="LPX29" s="42"/>
      <c r="LPY29" s="42"/>
      <c r="LPZ29" s="42"/>
      <c r="LQA29" s="42"/>
      <c r="LQB29" s="42"/>
      <c r="LQC29" s="42"/>
      <c r="LQD29" s="42"/>
      <c r="LQE29" s="42"/>
      <c r="LQF29" s="42"/>
      <c r="LQG29" s="42"/>
      <c r="LQH29" s="42"/>
      <c r="LQI29" s="42"/>
      <c r="LQJ29" s="42"/>
      <c r="LQK29" s="42"/>
      <c r="LQL29" s="42"/>
      <c r="LQM29" s="42"/>
      <c r="LQN29" s="42"/>
      <c r="LQO29" s="42"/>
      <c r="LQP29" s="42"/>
      <c r="LQQ29" s="42"/>
      <c r="LQR29" s="42"/>
      <c r="LQS29" s="42"/>
      <c r="LQT29" s="42"/>
      <c r="LQU29" s="42"/>
      <c r="LQV29" s="42"/>
      <c r="LQW29" s="42"/>
      <c r="LQX29" s="42"/>
      <c r="LQY29" s="42"/>
      <c r="LQZ29" s="42"/>
      <c r="LRA29" s="42"/>
      <c r="LRB29" s="42"/>
      <c r="LRC29" s="42"/>
      <c r="LRD29" s="42"/>
      <c r="LRE29" s="42"/>
      <c r="LRF29" s="42"/>
      <c r="LRG29" s="42"/>
      <c r="LRH29" s="42"/>
      <c r="LRI29" s="42"/>
      <c r="LRJ29" s="42"/>
      <c r="LRK29" s="42"/>
      <c r="LRL29" s="42"/>
      <c r="LRM29" s="42"/>
      <c r="LRN29" s="42"/>
      <c r="LRO29" s="42"/>
      <c r="LRP29" s="42"/>
      <c r="LRQ29" s="42"/>
      <c r="LRR29" s="42"/>
      <c r="LRS29" s="42"/>
      <c r="LRT29" s="42"/>
      <c r="LRU29" s="42"/>
      <c r="LRV29" s="42"/>
      <c r="LRW29" s="42"/>
      <c r="LRX29" s="42"/>
      <c r="LRY29" s="42"/>
      <c r="LRZ29" s="42"/>
      <c r="LSA29" s="42"/>
      <c r="LSB29" s="42"/>
      <c r="LSC29" s="42"/>
      <c r="LSD29" s="42"/>
      <c r="LSE29" s="42"/>
      <c r="LSF29" s="42"/>
      <c r="LSG29" s="42"/>
      <c r="LSH29" s="42"/>
      <c r="LSI29" s="42"/>
      <c r="LSJ29" s="42"/>
      <c r="LSK29" s="42"/>
      <c r="LSL29" s="42"/>
      <c r="LSM29" s="42"/>
      <c r="LSN29" s="42"/>
      <c r="LSO29" s="42"/>
      <c r="LSP29" s="42"/>
      <c r="LSQ29" s="42"/>
      <c r="LSR29" s="42"/>
      <c r="LSS29" s="42"/>
      <c r="LST29" s="42"/>
      <c r="LSU29" s="42"/>
      <c r="LSV29" s="42"/>
      <c r="LSW29" s="42"/>
      <c r="LSX29" s="42"/>
      <c r="LSY29" s="42"/>
      <c r="LSZ29" s="42"/>
      <c r="LTA29" s="42"/>
      <c r="LTB29" s="42"/>
      <c r="LTC29" s="42"/>
      <c r="LTD29" s="42"/>
      <c r="LTE29" s="42"/>
      <c r="LTF29" s="42"/>
      <c r="LTG29" s="42"/>
      <c r="LTH29" s="42"/>
      <c r="LTI29" s="42"/>
      <c r="LTJ29" s="42"/>
      <c r="LTK29" s="42"/>
      <c r="LTL29" s="42"/>
      <c r="LTM29" s="42"/>
      <c r="LTN29" s="42"/>
      <c r="LTO29" s="42"/>
      <c r="LTP29" s="42"/>
      <c r="LTQ29" s="42"/>
      <c r="LTR29" s="42"/>
      <c r="LTS29" s="42"/>
      <c r="LTT29" s="42"/>
      <c r="LTU29" s="42"/>
      <c r="LTV29" s="42"/>
      <c r="LTW29" s="42"/>
      <c r="LTX29" s="42"/>
      <c r="LTY29" s="42"/>
      <c r="LTZ29" s="42"/>
      <c r="LUA29" s="42"/>
      <c r="LUB29" s="42"/>
      <c r="LUC29" s="42"/>
      <c r="LUD29" s="42"/>
      <c r="LUE29" s="42"/>
      <c r="LUF29" s="42"/>
      <c r="LUG29" s="42"/>
      <c r="LUH29" s="42"/>
      <c r="LUI29" s="42"/>
      <c r="LUJ29" s="42"/>
      <c r="LUK29" s="42"/>
      <c r="LUL29" s="42"/>
      <c r="LUM29" s="42"/>
      <c r="LUN29" s="42"/>
      <c r="LUO29" s="42"/>
      <c r="LUP29" s="42"/>
      <c r="LUQ29" s="42"/>
      <c r="LUR29" s="42"/>
      <c r="LUS29" s="42"/>
      <c r="LUT29" s="42"/>
      <c r="LUU29" s="42"/>
      <c r="LUV29" s="42"/>
      <c r="LUW29" s="42"/>
      <c r="LUX29" s="42"/>
      <c r="LUY29" s="42"/>
      <c r="LUZ29" s="42"/>
      <c r="LVA29" s="42"/>
      <c r="LVB29" s="42"/>
      <c r="LVC29" s="42"/>
      <c r="LVD29" s="42"/>
      <c r="LVE29" s="42"/>
      <c r="LVF29" s="42"/>
      <c r="LVG29" s="42"/>
      <c r="LVH29" s="42"/>
      <c r="LVI29" s="42"/>
      <c r="LVJ29" s="42"/>
      <c r="LVK29" s="42"/>
      <c r="LVL29" s="42"/>
      <c r="LVM29" s="42"/>
      <c r="LVN29" s="42"/>
      <c r="LVO29" s="42"/>
      <c r="LVP29" s="42"/>
      <c r="LVQ29" s="42"/>
      <c r="LVR29" s="42"/>
      <c r="LVS29" s="42"/>
      <c r="LVT29" s="42"/>
      <c r="LVU29" s="42"/>
      <c r="LVV29" s="42"/>
      <c r="LVW29" s="42"/>
      <c r="LVX29" s="42"/>
      <c r="LVY29" s="42"/>
      <c r="LVZ29" s="42"/>
      <c r="LWA29" s="42"/>
      <c r="LWB29" s="42"/>
      <c r="LWC29" s="42"/>
      <c r="LWD29" s="42"/>
      <c r="LWE29" s="42"/>
      <c r="LWF29" s="42"/>
      <c r="LWG29" s="42"/>
      <c r="LWH29" s="42"/>
      <c r="LWI29" s="42"/>
      <c r="LWJ29" s="42"/>
      <c r="LWK29" s="42"/>
      <c r="LWL29" s="42"/>
      <c r="LWM29" s="42"/>
      <c r="LWN29" s="42"/>
      <c r="LWO29" s="42"/>
      <c r="LWP29" s="42"/>
      <c r="LWQ29" s="42"/>
      <c r="LWR29" s="42"/>
      <c r="LWS29" s="42"/>
      <c r="LWT29" s="42"/>
      <c r="LWU29" s="42"/>
      <c r="LWV29" s="42"/>
      <c r="LWW29" s="42"/>
      <c r="LWX29" s="42"/>
      <c r="LWY29" s="42"/>
      <c r="LWZ29" s="42"/>
      <c r="LXA29" s="42"/>
      <c r="LXB29" s="42"/>
      <c r="LXC29" s="42"/>
      <c r="LXD29" s="42"/>
      <c r="LXE29" s="42"/>
      <c r="LXF29" s="42"/>
      <c r="LXG29" s="42"/>
      <c r="LXH29" s="42"/>
      <c r="LXI29" s="42"/>
      <c r="LXJ29" s="42"/>
      <c r="LXK29" s="42"/>
      <c r="LXL29" s="42"/>
      <c r="LXM29" s="42"/>
      <c r="LXN29" s="42"/>
      <c r="LXO29" s="42"/>
      <c r="LXP29" s="42"/>
      <c r="LXQ29" s="42"/>
      <c r="LXR29" s="42"/>
      <c r="LXS29" s="42"/>
      <c r="LXT29" s="42"/>
      <c r="LXU29" s="42"/>
      <c r="LXV29" s="42"/>
      <c r="LXW29" s="42"/>
      <c r="LXX29" s="42"/>
      <c r="LXY29" s="42"/>
      <c r="LXZ29" s="42"/>
      <c r="LYA29" s="42"/>
      <c r="LYB29" s="42"/>
      <c r="LYC29" s="42"/>
      <c r="LYD29" s="42"/>
      <c r="LYE29" s="42"/>
      <c r="LYF29" s="42"/>
      <c r="LYG29" s="42"/>
      <c r="LYH29" s="42"/>
      <c r="LYI29" s="42"/>
      <c r="LYJ29" s="42"/>
      <c r="LYK29" s="42"/>
      <c r="LYL29" s="42"/>
      <c r="LYM29" s="42"/>
      <c r="LYN29" s="42"/>
      <c r="LYO29" s="42"/>
      <c r="LYP29" s="42"/>
      <c r="LYQ29" s="42"/>
      <c r="LYR29" s="42"/>
      <c r="LYS29" s="42"/>
      <c r="LYT29" s="42"/>
      <c r="LYU29" s="42"/>
      <c r="LYV29" s="42"/>
      <c r="LYW29" s="42"/>
      <c r="LYX29" s="42"/>
      <c r="LYY29" s="42"/>
      <c r="LYZ29" s="42"/>
      <c r="LZA29" s="42"/>
      <c r="LZB29" s="42"/>
      <c r="LZC29" s="42"/>
      <c r="LZD29" s="42"/>
      <c r="LZE29" s="42"/>
      <c r="LZF29" s="42"/>
      <c r="LZG29" s="42"/>
      <c r="LZH29" s="42"/>
      <c r="LZI29" s="42"/>
      <c r="LZJ29" s="42"/>
      <c r="LZK29" s="42"/>
      <c r="LZL29" s="42"/>
      <c r="LZM29" s="42"/>
      <c r="LZN29" s="42"/>
      <c r="LZO29" s="42"/>
      <c r="LZP29" s="42"/>
      <c r="LZQ29" s="42"/>
      <c r="LZR29" s="42"/>
      <c r="LZS29" s="42"/>
      <c r="LZT29" s="42"/>
      <c r="LZU29" s="42"/>
      <c r="LZV29" s="42"/>
      <c r="LZW29" s="42"/>
      <c r="LZX29" s="42"/>
      <c r="LZY29" s="42"/>
      <c r="LZZ29" s="42"/>
      <c r="MAA29" s="42"/>
      <c r="MAB29" s="42"/>
      <c r="MAC29" s="42"/>
      <c r="MAD29" s="42"/>
      <c r="MAE29" s="42"/>
      <c r="MAF29" s="42"/>
      <c r="MAG29" s="42"/>
      <c r="MAH29" s="42"/>
      <c r="MAI29" s="42"/>
      <c r="MAJ29" s="42"/>
      <c r="MAK29" s="42"/>
      <c r="MAL29" s="42"/>
      <c r="MAM29" s="42"/>
      <c r="MAN29" s="42"/>
      <c r="MAO29" s="42"/>
      <c r="MAP29" s="42"/>
      <c r="MAQ29" s="42"/>
      <c r="MAR29" s="42"/>
      <c r="MAS29" s="42"/>
      <c r="MAT29" s="42"/>
      <c r="MAU29" s="42"/>
      <c r="MAV29" s="42"/>
      <c r="MAW29" s="42"/>
      <c r="MAX29" s="42"/>
      <c r="MAY29" s="42"/>
      <c r="MAZ29" s="42"/>
      <c r="MBA29" s="42"/>
      <c r="MBB29" s="42"/>
      <c r="MBC29" s="42"/>
      <c r="MBD29" s="42"/>
      <c r="MBE29" s="42"/>
      <c r="MBF29" s="42"/>
      <c r="MBG29" s="42"/>
      <c r="MBH29" s="42"/>
      <c r="MBI29" s="42"/>
      <c r="MBJ29" s="42"/>
      <c r="MBK29" s="42"/>
      <c r="MBL29" s="42"/>
      <c r="MBM29" s="42"/>
      <c r="MBN29" s="42"/>
      <c r="MBO29" s="42"/>
      <c r="MBP29" s="42"/>
      <c r="MBQ29" s="42"/>
      <c r="MBR29" s="42"/>
      <c r="MBS29" s="42"/>
      <c r="MBT29" s="42"/>
      <c r="MBU29" s="42"/>
      <c r="MBV29" s="42"/>
      <c r="MBW29" s="42"/>
      <c r="MBX29" s="42"/>
      <c r="MBY29" s="42"/>
      <c r="MBZ29" s="42"/>
      <c r="MCA29" s="42"/>
      <c r="MCB29" s="42"/>
      <c r="MCC29" s="42"/>
      <c r="MCD29" s="42"/>
      <c r="MCE29" s="42"/>
      <c r="MCF29" s="42"/>
      <c r="MCG29" s="42"/>
      <c r="MCH29" s="42"/>
      <c r="MCI29" s="42"/>
      <c r="MCJ29" s="42"/>
      <c r="MCK29" s="42"/>
      <c r="MCL29" s="42"/>
      <c r="MCM29" s="42"/>
      <c r="MCN29" s="42"/>
      <c r="MCO29" s="42"/>
      <c r="MCP29" s="42"/>
      <c r="MCQ29" s="42"/>
      <c r="MCR29" s="42"/>
      <c r="MCS29" s="42"/>
      <c r="MCT29" s="42"/>
      <c r="MCU29" s="42"/>
      <c r="MCV29" s="42"/>
      <c r="MCW29" s="42"/>
      <c r="MCX29" s="42"/>
      <c r="MCY29" s="42"/>
      <c r="MCZ29" s="42"/>
      <c r="MDA29" s="42"/>
      <c r="MDB29" s="42"/>
      <c r="MDC29" s="42"/>
      <c r="MDD29" s="42"/>
      <c r="MDE29" s="42"/>
      <c r="MDF29" s="42"/>
      <c r="MDG29" s="42"/>
      <c r="MDH29" s="42"/>
      <c r="MDI29" s="42"/>
      <c r="MDJ29" s="42"/>
      <c r="MDK29" s="42"/>
      <c r="MDL29" s="42"/>
      <c r="MDM29" s="42"/>
      <c r="MDN29" s="42"/>
      <c r="MDO29" s="42"/>
      <c r="MDP29" s="42"/>
      <c r="MDQ29" s="42"/>
      <c r="MDR29" s="42"/>
      <c r="MDS29" s="42"/>
      <c r="MDT29" s="42"/>
      <c r="MDU29" s="42"/>
      <c r="MDV29" s="42"/>
      <c r="MDW29" s="42"/>
      <c r="MDX29" s="42"/>
      <c r="MDY29" s="42"/>
      <c r="MDZ29" s="42"/>
      <c r="MEA29" s="42"/>
      <c r="MEB29" s="42"/>
      <c r="MEC29" s="42"/>
      <c r="MED29" s="42"/>
      <c r="MEE29" s="42"/>
      <c r="MEF29" s="42"/>
      <c r="MEG29" s="42"/>
      <c r="MEH29" s="42"/>
      <c r="MEI29" s="42"/>
      <c r="MEJ29" s="42"/>
      <c r="MEK29" s="42"/>
      <c r="MEL29" s="42"/>
      <c r="MEM29" s="42"/>
      <c r="MEN29" s="42"/>
      <c r="MEO29" s="42"/>
      <c r="MEP29" s="42"/>
      <c r="MEQ29" s="42"/>
      <c r="MER29" s="42"/>
      <c r="MES29" s="42"/>
      <c r="MET29" s="42"/>
      <c r="MEU29" s="42"/>
      <c r="MEV29" s="42"/>
      <c r="MEW29" s="42"/>
      <c r="MEX29" s="42"/>
      <c r="MEY29" s="42"/>
      <c r="MEZ29" s="42"/>
      <c r="MFA29" s="42"/>
      <c r="MFB29" s="42"/>
      <c r="MFC29" s="42"/>
      <c r="MFD29" s="42"/>
      <c r="MFE29" s="42"/>
      <c r="MFF29" s="42"/>
      <c r="MFG29" s="42"/>
      <c r="MFH29" s="42"/>
      <c r="MFI29" s="42"/>
      <c r="MFJ29" s="42"/>
      <c r="MFK29" s="42"/>
      <c r="MFL29" s="42"/>
      <c r="MFM29" s="42"/>
      <c r="MFN29" s="42"/>
      <c r="MFO29" s="42"/>
      <c r="MFP29" s="42"/>
      <c r="MFQ29" s="42"/>
      <c r="MFR29" s="42"/>
      <c r="MFS29" s="42"/>
      <c r="MFT29" s="42"/>
      <c r="MFU29" s="42"/>
      <c r="MFV29" s="42"/>
      <c r="MFW29" s="42"/>
      <c r="MFX29" s="42"/>
      <c r="MFY29" s="42"/>
      <c r="MFZ29" s="42"/>
      <c r="MGA29" s="42"/>
      <c r="MGB29" s="42"/>
      <c r="MGC29" s="42"/>
      <c r="MGD29" s="42"/>
      <c r="MGE29" s="42"/>
      <c r="MGF29" s="42"/>
      <c r="MGG29" s="42"/>
      <c r="MGH29" s="42"/>
      <c r="MGI29" s="42"/>
      <c r="MGJ29" s="42"/>
      <c r="MGK29" s="42"/>
      <c r="MGL29" s="42"/>
      <c r="MGM29" s="42"/>
      <c r="MGN29" s="42"/>
      <c r="MGO29" s="42"/>
      <c r="MGP29" s="42"/>
      <c r="MGQ29" s="42"/>
      <c r="MGR29" s="42"/>
      <c r="MGS29" s="42"/>
      <c r="MGT29" s="42"/>
      <c r="MGU29" s="42"/>
      <c r="MGV29" s="42"/>
      <c r="MGW29" s="42"/>
      <c r="MGX29" s="42"/>
      <c r="MGY29" s="42"/>
      <c r="MGZ29" s="42"/>
      <c r="MHA29" s="42"/>
      <c r="MHB29" s="42"/>
      <c r="MHC29" s="42"/>
      <c r="MHD29" s="42"/>
      <c r="MHE29" s="42"/>
      <c r="MHF29" s="42"/>
      <c r="MHG29" s="42"/>
      <c r="MHH29" s="42"/>
      <c r="MHI29" s="42"/>
      <c r="MHJ29" s="42"/>
      <c r="MHK29" s="42"/>
      <c r="MHL29" s="42"/>
      <c r="MHM29" s="42"/>
      <c r="MHN29" s="42"/>
      <c r="MHO29" s="42"/>
      <c r="MHP29" s="42"/>
      <c r="MHQ29" s="42"/>
      <c r="MHR29" s="42"/>
      <c r="MHS29" s="42"/>
      <c r="MHT29" s="42"/>
      <c r="MHU29" s="42"/>
      <c r="MHV29" s="42"/>
      <c r="MHW29" s="42"/>
      <c r="MHX29" s="42"/>
      <c r="MHY29" s="42"/>
      <c r="MHZ29" s="42"/>
      <c r="MIA29" s="42"/>
      <c r="MIB29" s="42"/>
      <c r="MIC29" s="42"/>
      <c r="MID29" s="42"/>
      <c r="MIE29" s="42"/>
      <c r="MIF29" s="42"/>
      <c r="MIG29" s="42"/>
      <c r="MIH29" s="42"/>
      <c r="MII29" s="42"/>
      <c r="MIJ29" s="42"/>
      <c r="MIK29" s="42"/>
      <c r="MIL29" s="42"/>
      <c r="MIM29" s="42"/>
      <c r="MIN29" s="42"/>
      <c r="MIO29" s="42"/>
      <c r="MIP29" s="42"/>
      <c r="MIQ29" s="42"/>
      <c r="MIR29" s="42"/>
      <c r="MIS29" s="42"/>
      <c r="MIT29" s="42"/>
      <c r="MIU29" s="42"/>
      <c r="MIV29" s="42"/>
      <c r="MIW29" s="42"/>
      <c r="MIX29" s="42"/>
      <c r="MIY29" s="42"/>
      <c r="MIZ29" s="42"/>
      <c r="MJA29" s="42"/>
      <c r="MJB29" s="42"/>
      <c r="MJC29" s="42"/>
      <c r="MJD29" s="42"/>
      <c r="MJE29" s="42"/>
      <c r="MJF29" s="42"/>
      <c r="MJG29" s="42"/>
      <c r="MJH29" s="42"/>
      <c r="MJI29" s="42"/>
      <c r="MJJ29" s="42"/>
      <c r="MJK29" s="42"/>
      <c r="MJL29" s="42"/>
      <c r="MJM29" s="42"/>
      <c r="MJN29" s="42"/>
      <c r="MJO29" s="42"/>
      <c r="MJP29" s="42"/>
      <c r="MJQ29" s="42"/>
      <c r="MJR29" s="42"/>
      <c r="MJS29" s="42"/>
      <c r="MJT29" s="42"/>
      <c r="MJU29" s="42"/>
      <c r="MJV29" s="42"/>
      <c r="MJW29" s="42"/>
      <c r="MJX29" s="42"/>
      <c r="MJY29" s="42"/>
      <c r="MJZ29" s="42"/>
      <c r="MKA29" s="42"/>
      <c r="MKB29" s="42"/>
      <c r="MKC29" s="42"/>
      <c r="MKD29" s="42"/>
      <c r="MKE29" s="42"/>
      <c r="MKF29" s="42"/>
      <c r="MKG29" s="42"/>
      <c r="MKH29" s="42"/>
      <c r="MKI29" s="42"/>
      <c r="MKJ29" s="42"/>
      <c r="MKK29" s="42"/>
      <c r="MKL29" s="42"/>
      <c r="MKM29" s="42"/>
      <c r="MKN29" s="42"/>
      <c r="MKO29" s="42"/>
      <c r="MKP29" s="42"/>
      <c r="MKQ29" s="42"/>
      <c r="MKR29" s="42"/>
      <c r="MKS29" s="42"/>
      <c r="MKT29" s="42"/>
      <c r="MKU29" s="42"/>
      <c r="MKV29" s="42"/>
      <c r="MKW29" s="42"/>
      <c r="MKX29" s="42"/>
      <c r="MKY29" s="42"/>
      <c r="MKZ29" s="42"/>
      <c r="MLA29" s="42"/>
      <c r="MLB29" s="42"/>
      <c r="MLC29" s="42"/>
      <c r="MLD29" s="42"/>
      <c r="MLE29" s="42"/>
      <c r="MLF29" s="42"/>
      <c r="MLG29" s="42"/>
      <c r="MLH29" s="42"/>
      <c r="MLI29" s="42"/>
      <c r="MLJ29" s="42"/>
      <c r="MLK29" s="42"/>
      <c r="MLL29" s="42"/>
      <c r="MLM29" s="42"/>
      <c r="MLN29" s="42"/>
      <c r="MLO29" s="42"/>
      <c r="MLP29" s="42"/>
      <c r="MLQ29" s="42"/>
      <c r="MLR29" s="42"/>
      <c r="MLS29" s="42"/>
      <c r="MLT29" s="42"/>
      <c r="MLU29" s="42"/>
      <c r="MLV29" s="42"/>
      <c r="MLW29" s="42"/>
      <c r="MLX29" s="42"/>
      <c r="MLY29" s="42"/>
      <c r="MLZ29" s="42"/>
      <c r="MMA29" s="42"/>
      <c r="MMB29" s="42"/>
      <c r="MMC29" s="42"/>
      <c r="MMD29" s="42"/>
      <c r="MME29" s="42"/>
      <c r="MMF29" s="42"/>
      <c r="MMG29" s="42"/>
      <c r="MMH29" s="42"/>
      <c r="MMI29" s="42"/>
      <c r="MMJ29" s="42"/>
      <c r="MMK29" s="42"/>
      <c r="MML29" s="42"/>
      <c r="MMM29" s="42"/>
      <c r="MMN29" s="42"/>
      <c r="MMO29" s="42"/>
      <c r="MMP29" s="42"/>
      <c r="MMQ29" s="42"/>
      <c r="MMR29" s="42"/>
      <c r="MMS29" s="42"/>
      <c r="MMT29" s="42"/>
      <c r="MMU29" s="42"/>
      <c r="MMV29" s="42"/>
      <c r="MMW29" s="42"/>
      <c r="MMX29" s="42"/>
      <c r="MMY29" s="42"/>
      <c r="MMZ29" s="42"/>
      <c r="MNA29" s="42"/>
      <c r="MNB29" s="42"/>
      <c r="MNC29" s="42"/>
      <c r="MND29" s="42"/>
      <c r="MNE29" s="42"/>
      <c r="MNF29" s="42"/>
      <c r="MNG29" s="42"/>
      <c r="MNH29" s="42"/>
      <c r="MNI29" s="42"/>
      <c r="MNJ29" s="42"/>
      <c r="MNK29" s="42"/>
      <c r="MNL29" s="42"/>
      <c r="MNM29" s="42"/>
      <c r="MNN29" s="42"/>
      <c r="MNO29" s="42"/>
      <c r="MNP29" s="42"/>
      <c r="MNQ29" s="42"/>
      <c r="MNR29" s="42"/>
      <c r="MNS29" s="42"/>
      <c r="MNT29" s="42"/>
      <c r="MNU29" s="42"/>
      <c r="MNV29" s="42"/>
      <c r="MNW29" s="42"/>
      <c r="MNX29" s="42"/>
      <c r="MNY29" s="42"/>
      <c r="MNZ29" s="42"/>
      <c r="MOA29" s="42"/>
      <c r="MOB29" s="42"/>
      <c r="MOC29" s="42"/>
      <c r="MOD29" s="42"/>
      <c r="MOE29" s="42"/>
      <c r="MOF29" s="42"/>
      <c r="MOG29" s="42"/>
      <c r="MOH29" s="42"/>
      <c r="MOI29" s="42"/>
      <c r="MOJ29" s="42"/>
      <c r="MOK29" s="42"/>
      <c r="MOL29" s="42"/>
      <c r="MOM29" s="42"/>
      <c r="MON29" s="42"/>
      <c r="MOO29" s="42"/>
      <c r="MOP29" s="42"/>
      <c r="MOQ29" s="42"/>
      <c r="MOR29" s="42"/>
      <c r="MOS29" s="42"/>
      <c r="MOT29" s="42"/>
      <c r="MOU29" s="42"/>
      <c r="MOV29" s="42"/>
      <c r="MOW29" s="42"/>
      <c r="MOX29" s="42"/>
      <c r="MOY29" s="42"/>
      <c r="MOZ29" s="42"/>
      <c r="MPA29" s="42"/>
      <c r="MPB29" s="42"/>
      <c r="MPC29" s="42"/>
      <c r="MPD29" s="42"/>
      <c r="MPE29" s="42"/>
      <c r="MPF29" s="42"/>
      <c r="MPG29" s="42"/>
      <c r="MPH29" s="42"/>
      <c r="MPI29" s="42"/>
      <c r="MPJ29" s="42"/>
      <c r="MPK29" s="42"/>
      <c r="MPL29" s="42"/>
      <c r="MPM29" s="42"/>
      <c r="MPN29" s="42"/>
      <c r="MPO29" s="42"/>
      <c r="MPP29" s="42"/>
      <c r="MPQ29" s="42"/>
      <c r="MPR29" s="42"/>
      <c r="MPS29" s="42"/>
      <c r="MPT29" s="42"/>
      <c r="MPU29" s="42"/>
      <c r="MPV29" s="42"/>
      <c r="MPW29" s="42"/>
      <c r="MPX29" s="42"/>
      <c r="MPY29" s="42"/>
      <c r="MPZ29" s="42"/>
      <c r="MQA29" s="42"/>
      <c r="MQB29" s="42"/>
      <c r="MQC29" s="42"/>
      <c r="MQD29" s="42"/>
      <c r="MQE29" s="42"/>
      <c r="MQF29" s="42"/>
      <c r="MQG29" s="42"/>
      <c r="MQH29" s="42"/>
      <c r="MQI29" s="42"/>
      <c r="MQJ29" s="42"/>
      <c r="MQK29" s="42"/>
      <c r="MQL29" s="42"/>
      <c r="MQM29" s="42"/>
      <c r="MQN29" s="42"/>
      <c r="MQO29" s="42"/>
      <c r="MQP29" s="42"/>
      <c r="MQQ29" s="42"/>
      <c r="MQR29" s="42"/>
      <c r="MQS29" s="42"/>
      <c r="MQT29" s="42"/>
      <c r="MQU29" s="42"/>
      <c r="MQV29" s="42"/>
      <c r="MQW29" s="42"/>
      <c r="MQX29" s="42"/>
      <c r="MQY29" s="42"/>
      <c r="MQZ29" s="42"/>
      <c r="MRA29" s="42"/>
      <c r="MRB29" s="42"/>
      <c r="MRC29" s="42"/>
      <c r="MRD29" s="42"/>
      <c r="MRE29" s="42"/>
      <c r="MRF29" s="42"/>
      <c r="MRG29" s="42"/>
      <c r="MRH29" s="42"/>
      <c r="MRI29" s="42"/>
      <c r="MRJ29" s="42"/>
      <c r="MRK29" s="42"/>
      <c r="MRL29" s="42"/>
      <c r="MRM29" s="42"/>
      <c r="MRN29" s="42"/>
      <c r="MRO29" s="42"/>
      <c r="MRP29" s="42"/>
      <c r="MRQ29" s="42"/>
      <c r="MRR29" s="42"/>
      <c r="MRS29" s="42"/>
      <c r="MRT29" s="42"/>
      <c r="MRU29" s="42"/>
      <c r="MRV29" s="42"/>
      <c r="MRW29" s="42"/>
      <c r="MRX29" s="42"/>
      <c r="MRY29" s="42"/>
      <c r="MRZ29" s="42"/>
      <c r="MSA29" s="42"/>
      <c r="MSB29" s="42"/>
      <c r="MSC29" s="42"/>
      <c r="MSD29" s="42"/>
      <c r="MSE29" s="42"/>
      <c r="MSF29" s="42"/>
      <c r="MSG29" s="42"/>
      <c r="MSH29" s="42"/>
      <c r="MSI29" s="42"/>
      <c r="MSJ29" s="42"/>
      <c r="MSK29" s="42"/>
      <c r="MSL29" s="42"/>
      <c r="MSM29" s="42"/>
      <c r="MSN29" s="42"/>
      <c r="MSO29" s="42"/>
      <c r="MSP29" s="42"/>
      <c r="MSQ29" s="42"/>
      <c r="MSR29" s="42"/>
      <c r="MSS29" s="42"/>
      <c r="MST29" s="42"/>
      <c r="MSU29" s="42"/>
      <c r="MSV29" s="42"/>
      <c r="MSW29" s="42"/>
      <c r="MSX29" s="42"/>
      <c r="MSY29" s="42"/>
      <c r="MSZ29" s="42"/>
      <c r="MTA29" s="42"/>
      <c r="MTB29" s="42"/>
      <c r="MTC29" s="42"/>
      <c r="MTD29" s="42"/>
      <c r="MTE29" s="42"/>
      <c r="MTF29" s="42"/>
      <c r="MTG29" s="42"/>
      <c r="MTH29" s="42"/>
      <c r="MTI29" s="42"/>
      <c r="MTJ29" s="42"/>
      <c r="MTK29" s="42"/>
      <c r="MTL29" s="42"/>
      <c r="MTM29" s="42"/>
      <c r="MTN29" s="42"/>
      <c r="MTO29" s="42"/>
      <c r="MTP29" s="42"/>
      <c r="MTQ29" s="42"/>
      <c r="MTR29" s="42"/>
      <c r="MTS29" s="42"/>
      <c r="MTT29" s="42"/>
      <c r="MTU29" s="42"/>
      <c r="MTV29" s="42"/>
      <c r="MTW29" s="42"/>
      <c r="MTX29" s="42"/>
      <c r="MTY29" s="42"/>
      <c r="MTZ29" s="42"/>
      <c r="MUA29" s="42"/>
      <c r="MUB29" s="42"/>
      <c r="MUC29" s="42"/>
      <c r="MUD29" s="42"/>
      <c r="MUE29" s="42"/>
      <c r="MUF29" s="42"/>
      <c r="MUG29" s="42"/>
      <c r="MUH29" s="42"/>
      <c r="MUI29" s="42"/>
      <c r="MUJ29" s="42"/>
      <c r="MUK29" s="42"/>
      <c r="MUL29" s="42"/>
      <c r="MUM29" s="42"/>
      <c r="MUN29" s="42"/>
      <c r="MUO29" s="42"/>
      <c r="MUP29" s="42"/>
      <c r="MUQ29" s="42"/>
      <c r="MUR29" s="42"/>
      <c r="MUS29" s="42"/>
      <c r="MUT29" s="42"/>
      <c r="MUU29" s="42"/>
      <c r="MUV29" s="42"/>
      <c r="MUW29" s="42"/>
      <c r="MUX29" s="42"/>
      <c r="MUY29" s="42"/>
      <c r="MUZ29" s="42"/>
      <c r="MVA29" s="42"/>
      <c r="MVB29" s="42"/>
      <c r="MVC29" s="42"/>
      <c r="MVD29" s="42"/>
      <c r="MVE29" s="42"/>
      <c r="MVF29" s="42"/>
      <c r="MVG29" s="42"/>
      <c r="MVH29" s="42"/>
      <c r="MVI29" s="42"/>
      <c r="MVJ29" s="42"/>
      <c r="MVK29" s="42"/>
      <c r="MVL29" s="42"/>
      <c r="MVM29" s="42"/>
      <c r="MVN29" s="42"/>
      <c r="MVO29" s="42"/>
      <c r="MVP29" s="42"/>
      <c r="MVQ29" s="42"/>
      <c r="MVR29" s="42"/>
      <c r="MVS29" s="42"/>
      <c r="MVT29" s="42"/>
      <c r="MVU29" s="42"/>
      <c r="MVV29" s="42"/>
      <c r="MVW29" s="42"/>
      <c r="MVX29" s="42"/>
      <c r="MVY29" s="42"/>
      <c r="MVZ29" s="42"/>
      <c r="MWA29" s="42"/>
      <c r="MWB29" s="42"/>
      <c r="MWC29" s="42"/>
      <c r="MWD29" s="42"/>
      <c r="MWE29" s="42"/>
      <c r="MWF29" s="42"/>
      <c r="MWG29" s="42"/>
      <c r="MWH29" s="42"/>
      <c r="MWI29" s="42"/>
      <c r="MWJ29" s="42"/>
      <c r="MWK29" s="42"/>
      <c r="MWL29" s="42"/>
      <c r="MWM29" s="42"/>
      <c r="MWN29" s="42"/>
      <c r="MWO29" s="42"/>
      <c r="MWP29" s="42"/>
      <c r="MWQ29" s="42"/>
      <c r="MWR29" s="42"/>
      <c r="MWS29" s="42"/>
      <c r="MWT29" s="42"/>
      <c r="MWU29" s="42"/>
      <c r="MWV29" s="42"/>
      <c r="MWW29" s="42"/>
      <c r="MWX29" s="42"/>
      <c r="MWY29" s="42"/>
      <c r="MWZ29" s="42"/>
      <c r="MXA29" s="42"/>
      <c r="MXB29" s="42"/>
      <c r="MXC29" s="42"/>
      <c r="MXD29" s="42"/>
      <c r="MXE29" s="42"/>
      <c r="MXF29" s="42"/>
      <c r="MXG29" s="42"/>
      <c r="MXH29" s="42"/>
      <c r="MXI29" s="42"/>
      <c r="MXJ29" s="42"/>
      <c r="MXK29" s="42"/>
      <c r="MXL29" s="42"/>
      <c r="MXM29" s="42"/>
      <c r="MXN29" s="42"/>
      <c r="MXO29" s="42"/>
      <c r="MXP29" s="42"/>
      <c r="MXQ29" s="42"/>
      <c r="MXR29" s="42"/>
      <c r="MXS29" s="42"/>
      <c r="MXT29" s="42"/>
      <c r="MXU29" s="42"/>
      <c r="MXV29" s="42"/>
      <c r="MXW29" s="42"/>
      <c r="MXX29" s="42"/>
      <c r="MXY29" s="42"/>
      <c r="MXZ29" s="42"/>
      <c r="MYA29" s="42"/>
      <c r="MYB29" s="42"/>
      <c r="MYC29" s="42"/>
      <c r="MYD29" s="42"/>
      <c r="MYE29" s="42"/>
      <c r="MYF29" s="42"/>
      <c r="MYG29" s="42"/>
      <c r="MYH29" s="42"/>
      <c r="MYI29" s="42"/>
      <c r="MYJ29" s="42"/>
      <c r="MYK29" s="42"/>
      <c r="MYL29" s="42"/>
      <c r="MYM29" s="42"/>
      <c r="MYN29" s="42"/>
      <c r="MYO29" s="42"/>
      <c r="MYP29" s="42"/>
      <c r="MYQ29" s="42"/>
      <c r="MYR29" s="42"/>
      <c r="MYS29" s="42"/>
      <c r="MYT29" s="42"/>
      <c r="MYU29" s="42"/>
      <c r="MYV29" s="42"/>
      <c r="MYW29" s="42"/>
      <c r="MYX29" s="42"/>
      <c r="MYY29" s="42"/>
      <c r="MYZ29" s="42"/>
      <c r="MZA29" s="42"/>
      <c r="MZB29" s="42"/>
      <c r="MZC29" s="42"/>
      <c r="MZD29" s="42"/>
      <c r="MZE29" s="42"/>
      <c r="MZF29" s="42"/>
      <c r="MZG29" s="42"/>
      <c r="MZH29" s="42"/>
      <c r="MZI29" s="42"/>
      <c r="MZJ29" s="42"/>
      <c r="MZK29" s="42"/>
      <c r="MZL29" s="42"/>
      <c r="MZM29" s="42"/>
      <c r="MZN29" s="42"/>
      <c r="MZO29" s="42"/>
      <c r="MZP29" s="42"/>
      <c r="MZQ29" s="42"/>
      <c r="MZR29" s="42"/>
      <c r="MZS29" s="42"/>
      <c r="MZT29" s="42"/>
      <c r="MZU29" s="42"/>
      <c r="MZV29" s="42"/>
      <c r="MZW29" s="42"/>
      <c r="MZX29" s="42"/>
      <c r="MZY29" s="42"/>
      <c r="MZZ29" s="42"/>
      <c r="NAA29" s="42"/>
      <c r="NAB29" s="42"/>
      <c r="NAC29" s="42"/>
      <c r="NAD29" s="42"/>
      <c r="NAE29" s="42"/>
      <c r="NAF29" s="42"/>
      <c r="NAG29" s="42"/>
      <c r="NAH29" s="42"/>
      <c r="NAI29" s="42"/>
      <c r="NAJ29" s="42"/>
      <c r="NAK29" s="42"/>
      <c r="NAL29" s="42"/>
      <c r="NAM29" s="42"/>
      <c r="NAN29" s="42"/>
      <c r="NAO29" s="42"/>
      <c r="NAP29" s="42"/>
      <c r="NAQ29" s="42"/>
      <c r="NAR29" s="42"/>
      <c r="NAS29" s="42"/>
      <c r="NAT29" s="42"/>
      <c r="NAU29" s="42"/>
      <c r="NAV29" s="42"/>
      <c r="NAW29" s="42"/>
      <c r="NAX29" s="42"/>
      <c r="NAY29" s="42"/>
      <c r="NAZ29" s="42"/>
      <c r="NBA29" s="42"/>
      <c r="NBB29" s="42"/>
      <c r="NBC29" s="42"/>
      <c r="NBD29" s="42"/>
      <c r="NBE29" s="42"/>
      <c r="NBF29" s="42"/>
      <c r="NBG29" s="42"/>
      <c r="NBH29" s="42"/>
      <c r="NBI29" s="42"/>
      <c r="NBJ29" s="42"/>
      <c r="NBK29" s="42"/>
      <c r="NBL29" s="42"/>
      <c r="NBM29" s="42"/>
      <c r="NBN29" s="42"/>
      <c r="NBO29" s="42"/>
      <c r="NBP29" s="42"/>
      <c r="NBQ29" s="42"/>
      <c r="NBR29" s="42"/>
      <c r="NBS29" s="42"/>
      <c r="NBT29" s="42"/>
      <c r="NBU29" s="42"/>
      <c r="NBV29" s="42"/>
      <c r="NBW29" s="42"/>
      <c r="NBX29" s="42"/>
      <c r="NBY29" s="42"/>
      <c r="NBZ29" s="42"/>
      <c r="NCA29" s="42"/>
      <c r="NCB29" s="42"/>
      <c r="NCC29" s="42"/>
      <c r="NCD29" s="42"/>
      <c r="NCE29" s="42"/>
      <c r="NCF29" s="42"/>
      <c r="NCG29" s="42"/>
      <c r="NCH29" s="42"/>
      <c r="NCI29" s="42"/>
      <c r="NCJ29" s="42"/>
      <c r="NCK29" s="42"/>
      <c r="NCL29" s="42"/>
      <c r="NCM29" s="42"/>
      <c r="NCN29" s="42"/>
      <c r="NCO29" s="42"/>
      <c r="NCP29" s="42"/>
      <c r="NCQ29" s="42"/>
      <c r="NCR29" s="42"/>
      <c r="NCS29" s="42"/>
      <c r="NCT29" s="42"/>
      <c r="NCU29" s="42"/>
      <c r="NCV29" s="42"/>
      <c r="NCW29" s="42"/>
      <c r="NCX29" s="42"/>
      <c r="NCY29" s="42"/>
      <c r="NCZ29" s="42"/>
      <c r="NDA29" s="42"/>
      <c r="NDB29" s="42"/>
      <c r="NDC29" s="42"/>
      <c r="NDD29" s="42"/>
      <c r="NDE29" s="42"/>
      <c r="NDF29" s="42"/>
      <c r="NDG29" s="42"/>
      <c r="NDH29" s="42"/>
      <c r="NDI29" s="42"/>
      <c r="NDJ29" s="42"/>
      <c r="NDK29" s="42"/>
      <c r="NDL29" s="42"/>
      <c r="NDM29" s="42"/>
      <c r="NDN29" s="42"/>
      <c r="NDO29" s="42"/>
      <c r="NDP29" s="42"/>
      <c r="NDQ29" s="42"/>
      <c r="NDR29" s="42"/>
      <c r="NDS29" s="42"/>
      <c r="NDT29" s="42"/>
      <c r="NDU29" s="42"/>
      <c r="NDV29" s="42"/>
      <c r="NDW29" s="42"/>
      <c r="NDX29" s="42"/>
      <c r="NDY29" s="42"/>
      <c r="NDZ29" s="42"/>
      <c r="NEA29" s="42"/>
      <c r="NEB29" s="42"/>
      <c r="NEC29" s="42"/>
      <c r="NED29" s="42"/>
      <c r="NEE29" s="42"/>
      <c r="NEF29" s="42"/>
      <c r="NEG29" s="42"/>
      <c r="NEH29" s="42"/>
      <c r="NEI29" s="42"/>
      <c r="NEJ29" s="42"/>
      <c r="NEK29" s="42"/>
      <c r="NEL29" s="42"/>
      <c r="NEM29" s="42"/>
      <c r="NEN29" s="42"/>
      <c r="NEO29" s="42"/>
      <c r="NEP29" s="42"/>
      <c r="NEQ29" s="42"/>
      <c r="NER29" s="42"/>
      <c r="NES29" s="42"/>
      <c r="NET29" s="42"/>
      <c r="NEU29" s="42"/>
      <c r="NEV29" s="42"/>
      <c r="NEW29" s="42"/>
      <c r="NEX29" s="42"/>
      <c r="NEY29" s="42"/>
      <c r="NEZ29" s="42"/>
      <c r="NFA29" s="42"/>
      <c r="NFB29" s="42"/>
      <c r="NFC29" s="42"/>
      <c r="NFD29" s="42"/>
      <c r="NFE29" s="42"/>
      <c r="NFF29" s="42"/>
      <c r="NFG29" s="42"/>
      <c r="NFH29" s="42"/>
      <c r="NFI29" s="42"/>
      <c r="NFJ29" s="42"/>
      <c r="NFK29" s="42"/>
      <c r="NFL29" s="42"/>
      <c r="NFM29" s="42"/>
      <c r="NFN29" s="42"/>
      <c r="NFO29" s="42"/>
      <c r="NFP29" s="42"/>
      <c r="NFQ29" s="42"/>
      <c r="NFR29" s="42"/>
      <c r="NFS29" s="42"/>
      <c r="NFT29" s="42"/>
      <c r="NFU29" s="42"/>
      <c r="NFV29" s="42"/>
      <c r="NFW29" s="42"/>
      <c r="NFX29" s="42"/>
      <c r="NFY29" s="42"/>
      <c r="NFZ29" s="42"/>
      <c r="NGA29" s="42"/>
      <c r="NGB29" s="42"/>
      <c r="NGC29" s="42"/>
      <c r="NGD29" s="42"/>
      <c r="NGE29" s="42"/>
      <c r="NGF29" s="42"/>
      <c r="NGG29" s="42"/>
      <c r="NGH29" s="42"/>
      <c r="NGI29" s="42"/>
      <c r="NGJ29" s="42"/>
      <c r="NGK29" s="42"/>
      <c r="NGL29" s="42"/>
      <c r="NGM29" s="42"/>
      <c r="NGN29" s="42"/>
      <c r="NGO29" s="42"/>
      <c r="NGP29" s="42"/>
      <c r="NGQ29" s="42"/>
      <c r="NGR29" s="42"/>
      <c r="NGS29" s="42"/>
      <c r="NGT29" s="42"/>
      <c r="NGU29" s="42"/>
      <c r="NGV29" s="42"/>
      <c r="NGW29" s="42"/>
      <c r="NGX29" s="42"/>
      <c r="NGY29" s="42"/>
      <c r="NGZ29" s="42"/>
      <c r="NHA29" s="42"/>
      <c r="NHB29" s="42"/>
      <c r="NHC29" s="42"/>
      <c r="NHD29" s="42"/>
      <c r="NHE29" s="42"/>
      <c r="NHF29" s="42"/>
      <c r="NHG29" s="42"/>
      <c r="NHH29" s="42"/>
      <c r="NHI29" s="42"/>
      <c r="NHJ29" s="42"/>
      <c r="NHK29" s="42"/>
      <c r="NHL29" s="42"/>
      <c r="NHM29" s="42"/>
      <c r="NHN29" s="42"/>
      <c r="NHO29" s="42"/>
      <c r="NHP29" s="42"/>
      <c r="NHQ29" s="42"/>
      <c r="NHR29" s="42"/>
      <c r="NHS29" s="42"/>
      <c r="NHT29" s="42"/>
      <c r="NHU29" s="42"/>
      <c r="NHV29" s="42"/>
      <c r="NHW29" s="42"/>
      <c r="NHX29" s="42"/>
      <c r="NHY29" s="42"/>
      <c r="NHZ29" s="42"/>
      <c r="NIA29" s="42"/>
      <c r="NIB29" s="42"/>
      <c r="NIC29" s="42"/>
      <c r="NID29" s="42"/>
      <c r="NIE29" s="42"/>
      <c r="NIF29" s="42"/>
      <c r="NIG29" s="42"/>
      <c r="NIH29" s="42"/>
      <c r="NII29" s="42"/>
      <c r="NIJ29" s="42"/>
      <c r="NIK29" s="42"/>
      <c r="NIL29" s="42"/>
      <c r="NIM29" s="42"/>
      <c r="NIN29" s="42"/>
      <c r="NIO29" s="42"/>
      <c r="NIP29" s="42"/>
      <c r="NIQ29" s="42"/>
      <c r="NIR29" s="42"/>
      <c r="NIS29" s="42"/>
      <c r="NIT29" s="42"/>
      <c r="NIU29" s="42"/>
      <c r="NIV29" s="42"/>
      <c r="NIW29" s="42"/>
      <c r="NIX29" s="42"/>
      <c r="NIY29" s="42"/>
      <c r="NIZ29" s="42"/>
      <c r="NJA29" s="42"/>
      <c r="NJB29" s="42"/>
      <c r="NJC29" s="42"/>
      <c r="NJD29" s="42"/>
      <c r="NJE29" s="42"/>
      <c r="NJF29" s="42"/>
      <c r="NJG29" s="42"/>
      <c r="NJH29" s="42"/>
      <c r="NJI29" s="42"/>
      <c r="NJJ29" s="42"/>
      <c r="NJK29" s="42"/>
      <c r="NJL29" s="42"/>
      <c r="NJM29" s="42"/>
      <c r="NJN29" s="42"/>
      <c r="NJO29" s="42"/>
      <c r="NJP29" s="42"/>
      <c r="NJQ29" s="42"/>
      <c r="NJR29" s="42"/>
      <c r="NJS29" s="42"/>
      <c r="NJT29" s="42"/>
      <c r="NJU29" s="42"/>
      <c r="NJV29" s="42"/>
      <c r="NJW29" s="42"/>
      <c r="NJX29" s="42"/>
      <c r="NJY29" s="42"/>
      <c r="NJZ29" s="42"/>
      <c r="NKA29" s="42"/>
      <c r="NKB29" s="42"/>
      <c r="NKC29" s="42"/>
      <c r="NKD29" s="42"/>
      <c r="NKE29" s="42"/>
      <c r="NKF29" s="42"/>
      <c r="NKG29" s="42"/>
      <c r="NKH29" s="42"/>
      <c r="NKI29" s="42"/>
      <c r="NKJ29" s="42"/>
      <c r="NKK29" s="42"/>
      <c r="NKL29" s="42"/>
      <c r="NKM29" s="42"/>
      <c r="NKN29" s="42"/>
      <c r="NKO29" s="42"/>
      <c r="NKP29" s="42"/>
      <c r="NKQ29" s="42"/>
      <c r="NKR29" s="42"/>
      <c r="NKS29" s="42"/>
      <c r="NKT29" s="42"/>
      <c r="NKU29" s="42"/>
      <c r="NKV29" s="42"/>
      <c r="NKW29" s="42"/>
      <c r="NKX29" s="42"/>
      <c r="NKY29" s="42"/>
      <c r="NKZ29" s="42"/>
      <c r="NLA29" s="42"/>
      <c r="NLB29" s="42"/>
      <c r="NLC29" s="42"/>
      <c r="NLD29" s="42"/>
      <c r="NLE29" s="42"/>
      <c r="NLF29" s="42"/>
      <c r="NLG29" s="42"/>
      <c r="NLH29" s="42"/>
      <c r="NLI29" s="42"/>
      <c r="NLJ29" s="42"/>
      <c r="NLK29" s="42"/>
      <c r="NLL29" s="42"/>
      <c r="NLM29" s="42"/>
      <c r="NLN29" s="42"/>
      <c r="NLO29" s="42"/>
      <c r="NLP29" s="42"/>
      <c r="NLQ29" s="42"/>
      <c r="NLR29" s="42"/>
      <c r="NLS29" s="42"/>
      <c r="NLT29" s="42"/>
      <c r="NLU29" s="42"/>
      <c r="NLV29" s="42"/>
      <c r="NLW29" s="42"/>
      <c r="NLX29" s="42"/>
      <c r="NLY29" s="42"/>
      <c r="NLZ29" s="42"/>
      <c r="NMA29" s="42"/>
      <c r="NMB29" s="42"/>
      <c r="NMC29" s="42"/>
      <c r="NMD29" s="42"/>
      <c r="NME29" s="42"/>
      <c r="NMF29" s="42"/>
      <c r="NMG29" s="42"/>
      <c r="NMH29" s="42"/>
      <c r="NMI29" s="42"/>
      <c r="NMJ29" s="42"/>
      <c r="NMK29" s="42"/>
      <c r="NML29" s="42"/>
      <c r="NMM29" s="42"/>
      <c r="NMN29" s="42"/>
      <c r="NMO29" s="42"/>
      <c r="NMP29" s="42"/>
      <c r="NMQ29" s="42"/>
      <c r="NMR29" s="42"/>
      <c r="NMS29" s="42"/>
      <c r="NMT29" s="42"/>
      <c r="NMU29" s="42"/>
      <c r="NMV29" s="42"/>
      <c r="NMW29" s="42"/>
      <c r="NMX29" s="42"/>
      <c r="NMY29" s="42"/>
      <c r="NMZ29" s="42"/>
      <c r="NNA29" s="42"/>
      <c r="NNB29" s="42"/>
      <c r="NNC29" s="42"/>
      <c r="NND29" s="42"/>
      <c r="NNE29" s="42"/>
      <c r="NNF29" s="42"/>
      <c r="NNG29" s="42"/>
      <c r="NNH29" s="42"/>
      <c r="NNI29" s="42"/>
      <c r="NNJ29" s="42"/>
      <c r="NNK29" s="42"/>
      <c r="NNL29" s="42"/>
      <c r="NNM29" s="42"/>
      <c r="NNN29" s="42"/>
      <c r="NNO29" s="42"/>
      <c r="NNP29" s="42"/>
      <c r="NNQ29" s="42"/>
      <c r="NNR29" s="42"/>
      <c r="NNS29" s="42"/>
      <c r="NNT29" s="42"/>
      <c r="NNU29" s="42"/>
      <c r="NNV29" s="42"/>
      <c r="NNW29" s="42"/>
      <c r="NNX29" s="42"/>
      <c r="NNY29" s="42"/>
      <c r="NNZ29" s="42"/>
      <c r="NOA29" s="42"/>
      <c r="NOB29" s="42"/>
      <c r="NOC29" s="42"/>
      <c r="NOD29" s="42"/>
      <c r="NOE29" s="42"/>
      <c r="NOF29" s="42"/>
      <c r="NOG29" s="42"/>
      <c r="NOH29" s="42"/>
      <c r="NOI29" s="42"/>
      <c r="NOJ29" s="42"/>
      <c r="NOK29" s="42"/>
      <c r="NOL29" s="42"/>
      <c r="NOM29" s="42"/>
      <c r="NON29" s="42"/>
      <c r="NOO29" s="42"/>
      <c r="NOP29" s="42"/>
      <c r="NOQ29" s="42"/>
      <c r="NOR29" s="42"/>
      <c r="NOS29" s="42"/>
      <c r="NOT29" s="42"/>
      <c r="NOU29" s="42"/>
      <c r="NOV29" s="42"/>
      <c r="NOW29" s="42"/>
      <c r="NOX29" s="42"/>
      <c r="NOY29" s="42"/>
      <c r="NOZ29" s="42"/>
      <c r="NPA29" s="42"/>
      <c r="NPB29" s="42"/>
      <c r="NPC29" s="42"/>
      <c r="NPD29" s="42"/>
      <c r="NPE29" s="42"/>
      <c r="NPF29" s="42"/>
      <c r="NPG29" s="42"/>
      <c r="NPH29" s="42"/>
      <c r="NPI29" s="42"/>
      <c r="NPJ29" s="42"/>
      <c r="NPK29" s="42"/>
      <c r="NPL29" s="42"/>
      <c r="NPM29" s="42"/>
      <c r="NPN29" s="42"/>
      <c r="NPO29" s="42"/>
      <c r="NPP29" s="42"/>
      <c r="NPQ29" s="42"/>
      <c r="NPR29" s="42"/>
      <c r="NPS29" s="42"/>
      <c r="NPT29" s="42"/>
      <c r="NPU29" s="42"/>
      <c r="NPV29" s="42"/>
      <c r="NPW29" s="42"/>
      <c r="NPX29" s="42"/>
      <c r="NPY29" s="42"/>
      <c r="NPZ29" s="42"/>
      <c r="NQA29" s="42"/>
      <c r="NQB29" s="42"/>
      <c r="NQC29" s="42"/>
      <c r="NQD29" s="42"/>
      <c r="NQE29" s="42"/>
      <c r="NQF29" s="42"/>
      <c r="NQG29" s="42"/>
      <c r="NQH29" s="42"/>
      <c r="NQI29" s="42"/>
      <c r="NQJ29" s="42"/>
      <c r="NQK29" s="42"/>
      <c r="NQL29" s="42"/>
      <c r="NQM29" s="42"/>
      <c r="NQN29" s="42"/>
      <c r="NQO29" s="42"/>
      <c r="NQP29" s="42"/>
      <c r="NQQ29" s="42"/>
      <c r="NQR29" s="42"/>
      <c r="NQS29" s="42"/>
      <c r="NQT29" s="42"/>
      <c r="NQU29" s="42"/>
      <c r="NQV29" s="42"/>
      <c r="NQW29" s="42"/>
      <c r="NQX29" s="42"/>
      <c r="NQY29" s="42"/>
      <c r="NQZ29" s="42"/>
      <c r="NRA29" s="42"/>
      <c r="NRB29" s="42"/>
      <c r="NRC29" s="42"/>
      <c r="NRD29" s="42"/>
      <c r="NRE29" s="42"/>
      <c r="NRF29" s="42"/>
      <c r="NRG29" s="42"/>
      <c r="NRH29" s="42"/>
      <c r="NRI29" s="42"/>
      <c r="NRJ29" s="42"/>
      <c r="NRK29" s="42"/>
      <c r="NRL29" s="42"/>
      <c r="NRM29" s="42"/>
      <c r="NRN29" s="42"/>
      <c r="NRO29" s="42"/>
      <c r="NRP29" s="42"/>
      <c r="NRQ29" s="42"/>
      <c r="NRR29" s="42"/>
      <c r="NRS29" s="42"/>
      <c r="NRT29" s="42"/>
      <c r="NRU29" s="42"/>
      <c r="NRV29" s="42"/>
      <c r="NRW29" s="42"/>
      <c r="NRX29" s="42"/>
      <c r="NRY29" s="42"/>
      <c r="NRZ29" s="42"/>
      <c r="NSA29" s="42"/>
      <c r="NSB29" s="42"/>
      <c r="NSC29" s="42"/>
      <c r="NSD29" s="42"/>
      <c r="NSE29" s="42"/>
      <c r="NSF29" s="42"/>
      <c r="NSG29" s="42"/>
      <c r="NSH29" s="42"/>
      <c r="NSI29" s="42"/>
      <c r="NSJ29" s="42"/>
      <c r="NSK29" s="42"/>
      <c r="NSL29" s="42"/>
      <c r="NSM29" s="42"/>
      <c r="NSN29" s="42"/>
      <c r="NSO29" s="42"/>
      <c r="NSP29" s="42"/>
      <c r="NSQ29" s="42"/>
      <c r="NSR29" s="42"/>
      <c r="NSS29" s="42"/>
      <c r="NST29" s="42"/>
      <c r="NSU29" s="42"/>
      <c r="NSV29" s="42"/>
      <c r="NSW29" s="42"/>
      <c r="NSX29" s="42"/>
      <c r="NSY29" s="42"/>
      <c r="NSZ29" s="42"/>
      <c r="NTA29" s="42"/>
      <c r="NTB29" s="42"/>
      <c r="NTC29" s="42"/>
      <c r="NTD29" s="42"/>
      <c r="NTE29" s="42"/>
      <c r="NTF29" s="42"/>
      <c r="NTG29" s="42"/>
      <c r="NTH29" s="42"/>
      <c r="NTI29" s="42"/>
      <c r="NTJ29" s="42"/>
      <c r="NTK29" s="42"/>
      <c r="NTL29" s="42"/>
      <c r="NTM29" s="42"/>
      <c r="NTN29" s="42"/>
      <c r="NTO29" s="42"/>
      <c r="NTP29" s="42"/>
      <c r="NTQ29" s="42"/>
      <c r="NTR29" s="42"/>
      <c r="NTS29" s="42"/>
      <c r="NTT29" s="42"/>
      <c r="NTU29" s="42"/>
      <c r="NTV29" s="42"/>
      <c r="NTW29" s="42"/>
      <c r="NTX29" s="42"/>
      <c r="NTY29" s="42"/>
      <c r="NTZ29" s="42"/>
      <c r="NUA29" s="42"/>
      <c r="NUB29" s="42"/>
      <c r="NUC29" s="42"/>
      <c r="NUD29" s="42"/>
      <c r="NUE29" s="42"/>
      <c r="NUF29" s="42"/>
      <c r="NUG29" s="42"/>
      <c r="NUH29" s="42"/>
      <c r="NUI29" s="42"/>
      <c r="NUJ29" s="42"/>
      <c r="NUK29" s="42"/>
      <c r="NUL29" s="42"/>
      <c r="NUM29" s="42"/>
      <c r="NUN29" s="42"/>
      <c r="NUO29" s="42"/>
      <c r="NUP29" s="42"/>
      <c r="NUQ29" s="42"/>
      <c r="NUR29" s="42"/>
      <c r="NUS29" s="42"/>
      <c r="NUT29" s="42"/>
      <c r="NUU29" s="42"/>
      <c r="NUV29" s="42"/>
      <c r="NUW29" s="42"/>
      <c r="NUX29" s="42"/>
      <c r="NUY29" s="42"/>
      <c r="NUZ29" s="42"/>
      <c r="NVA29" s="42"/>
      <c r="NVB29" s="42"/>
      <c r="NVC29" s="42"/>
      <c r="NVD29" s="42"/>
      <c r="NVE29" s="42"/>
      <c r="NVF29" s="42"/>
      <c r="NVG29" s="42"/>
      <c r="NVH29" s="42"/>
      <c r="NVI29" s="42"/>
      <c r="NVJ29" s="42"/>
      <c r="NVK29" s="42"/>
      <c r="NVL29" s="42"/>
      <c r="NVM29" s="42"/>
      <c r="NVN29" s="42"/>
      <c r="NVO29" s="42"/>
      <c r="NVP29" s="42"/>
      <c r="NVQ29" s="42"/>
      <c r="NVR29" s="42"/>
      <c r="NVS29" s="42"/>
      <c r="NVT29" s="42"/>
      <c r="NVU29" s="42"/>
      <c r="NVV29" s="42"/>
      <c r="NVW29" s="42"/>
      <c r="NVX29" s="42"/>
      <c r="NVY29" s="42"/>
      <c r="NVZ29" s="42"/>
      <c r="NWA29" s="42"/>
      <c r="NWB29" s="42"/>
      <c r="NWC29" s="42"/>
      <c r="NWD29" s="42"/>
      <c r="NWE29" s="42"/>
      <c r="NWF29" s="42"/>
      <c r="NWG29" s="42"/>
      <c r="NWH29" s="42"/>
      <c r="NWI29" s="42"/>
      <c r="NWJ29" s="42"/>
      <c r="NWK29" s="42"/>
      <c r="NWL29" s="42"/>
      <c r="NWM29" s="42"/>
      <c r="NWN29" s="42"/>
      <c r="NWO29" s="42"/>
      <c r="NWP29" s="42"/>
      <c r="NWQ29" s="42"/>
      <c r="NWR29" s="42"/>
      <c r="NWS29" s="42"/>
      <c r="NWT29" s="42"/>
      <c r="NWU29" s="42"/>
      <c r="NWV29" s="42"/>
      <c r="NWW29" s="42"/>
      <c r="NWX29" s="42"/>
      <c r="NWY29" s="42"/>
      <c r="NWZ29" s="42"/>
      <c r="NXA29" s="42"/>
      <c r="NXB29" s="42"/>
      <c r="NXC29" s="42"/>
      <c r="NXD29" s="42"/>
      <c r="NXE29" s="42"/>
      <c r="NXF29" s="42"/>
      <c r="NXG29" s="42"/>
      <c r="NXH29" s="42"/>
      <c r="NXI29" s="42"/>
      <c r="NXJ29" s="42"/>
      <c r="NXK29" s="42"/>
      <c r="NXL29" s="42"/>
      <c r="NXM29" s="42"/>
      <c r="NXN29" s="42"/>
      <c r="NXO29" s="42"/>
      <c r="NXP29" s="42"/>
      <c r="NXQ29" s="42"/>
      <c r="NXR29" s="42"/>
      <c r="NXS29" s="42"/>
      <c r="NXT29" s="42"/>
      <c r="NXU29" s="42"/>
      <c r="NXV29" s="42"/>
      <c r="NXW29" s="42"/>
      <c r="NXX29" s="42"/>
      <c r="NXY29" s="42"/>
      <c r="NXZ29" s="42"/>
      <c r="NYA29" s="42"/>
      <c r="NYB29" s="42"/>
      <c r="NYC29" s="42"/>
      <c r="NYD29" s="42"/>
      <c r="NYE29" s="42"/>
      <c r="NYF29" s="42"/>
      <c r="NYG29" s="42"/>
      <c r="NYH29" s="42"/>
      <c r="NYI29" s="42"/>
      <c r="NYJ29" s="42"/>
      <c r="NYK29" s="42"/>
      <c r="NYL29" s="42"/>
      <c r="NYM29" s="42"/>
      <c r="NYN29" s="42"/>
      <c r="NYO29" s="42"/>
      <c r="NYP29" s="42"/>
      <c r="NYQ29" s="42"/>
      <c r="NYR29" s="42"/>
      <c r="NYS29" s="42"/>
      <c r="NYT29" s="42"/>
      <c r="NYU29" s="42"/>
      <c r="NYV29" s="42"/>
      <c r="NYW29" s="42"/>
      <c r="NYX29" s="42"/>
      <c r="NYY29" s="42"/>
      <c r="NYZ29" s="42"/>
      <c r="NZA29" s="42"/>
      <c r="NZB29" s="42"/>
      <c r="NZC29" s="42"/>
      <c r="NZD29" s="42"/>
      <c r="NZE29" s="42"/>
      <c r="NZF29" s="42"/>
      <c r="NZG29" s="42"/>
      <c r="NZH29" s="42"/>
      <c r="NZI29" s="42"/>
      <c r="NZJ29" s="42"/>
      <c r="NZK29" s="42"/>
      <c r="NZL29" s="42"/>
      <c r="NZM29" s="42"/>
      <c r="NZN29" s="42"/>
      <c r="NZO29" s="42"/>
      <c r="NZP29" s="42"/>
      <c r="NZQ29" s="42"/>
      <c r="NZR29" s="42"/>
      <c r="NZS29" s="42"/>
      <c r="NZT29" s="42"/>
      <c r="NZU29" s="42"/>
      <c r="NZV29" s="42"/>
      <c r="NZW29" s="42"/>
      <c r="NZX29" s="42"/>
      <c r="NZY29" s="42"/>
      <c r="NZZ29" s="42"/>
      <c r="OAA29" s="42"/>
      <c r="OAB29" s="42"/>
      <c r="OAC29" s="42"/>
      <c r="OAD29" s="42"/>
      <c r="OAE29" s="42"/>
      <c r="OAF29" s="42"/>
      <c r="OAG29" s="42"/>
      <c r="OAH29" s="42"/>
      <c r="OAI29" s="42"/>
      <c r="OAJ29" s="42"/>
      <c r="OAK29" s="42"/>
      <c r="OAL29" s="42"/>
      <c r="OAM29" s="42"/>
      <c r="OAN29" s="42"/>
      <c r="OAO29" s="42"/>
      <c r="OAP29" s="42"/>
      <c r="OAQ29" s="42"/>
      <c r="OAR29" s="42"/>
      <c r="OAS29" s="42"/>
      <c r="OAT29" s="42"/>
      <c r="OAU29" s="42"/>
      <c r="OAV29" s="42"/>
      <c r="OAW29" s="42"/>
      <c r="OAX29" s="42"/>
      <c r="OAY29" s="42"/>
      <c r="OAZ29" s="42"/>
      <c r="OBA29" s="42"/>
      <c r="OBB29" s="42"/>
      <c r="OBC29" s="42"/>
      <c r="OBD29" s="42"/>
      <c r="OBE29" s="42"/>
      <c r="OBF29" s="42"/>
      <c r="OBG29" s="42"/>
      <c r="OBH29" s="42"/>
      <c r="OBI29" s="42"/>
      <c r="OBJ29" s="42"/>
      <c r="OBK29" s="42"/>
      <c r="OBL29" s="42"/>
      <c r="OBM29" s="42"/>
      <c r="OBN29" s="42"/>
      <c r="OBO29" s="42"/>
      <c r="OBP29" s="42"/>
      <c r="OBQ29" s="42"/>
      <c r="OBR29" s="42"/>
      <c r="OBS29" s="42"/>
      <c r="OBT29" s="42"/>
      <c r="OBU29" s="42"/>
      <c r="OBV29" s="42"/>
      <c r="OBW29" s="42"/>
      <c r="OBX29" s="42"/>
      <c r="OBY29" s="42"/>
      <c r="OBZ29" s="42"/>
      <c r="OCA29" s="42"/>
      <c r="OCB29" s="42"/>
      <c r="OCC29" s="42"/>
      <c r="OCD29" s="42"/>
      <c r="OCE29" s="42"/>
      <c r="OCF29" s="42"/>
      <c r="OCG29" s="42"/>
      <c r="OCH29" s="42"/>
      <c r="OCI29" s="42"/>
      <c r="OCJ29" s="42"/>
      <c r="OCK29" s="42"/>
      <c r="OCL29" s="42"/>
      <c r="OCM29" s="42"/>
      <c r="OCN29" s="42"/>
      <c r="OCO29" s="42"/>
      <c r="OCP29" s="42"/>
      <c r="OCQ29" s="42"/>
      <c r="OCR29" s="42"/>
      <c r="OCS29" s="42"/>
      <c r="OCT29" s="42"/>
      <c r="OCU29" s="42"/>
      <c r="OCV29" s="42"/>
      <c r="OCW29" s="42"/>
      <c r="OCX29" s="42"/>
      <c r="OCY29" s="42"/>
      <c r="OCZ29" s="42"/>
      <c r="ODA29" s="42"/>
      <c r="ODB29" s="42"/>
      <c r="ODC29" s="42"/>
      <c r="ODD29" s="42"/>
      <c r="ODE29" s="42"/>
      <c r="ODF29" s="42"/>
      <c r="ODG29" s="42"/>
      <c r="ODH29" s="42"/>
      <c r="ODI29" s="42"/>
      <c r="ODJ29" s="42"/>
      <c r="ODK29" s="42"/>
      <c r="ODL29" s="42"/>
      <c r="ODM29" s="42"/>
      <c r="ODN29" s="42"/>
      <c r="ODO29" s="42"/>
      <c r="ODP29" s="42"/>
      <c r="ODQ29" s="42"/>
      <c r="ODR29" s="42"/>
      <c r="ODS29" s="42"/>
      <c r="ODT29" s="42"/>
      <c r="ODU29" s="42"/>
      <c r="ODV29" s="42"/>
      <c r="ODW29" s="42"/>
      <c r="ODX29" s="42"/>
      <c r="ODY29" s="42"/>
      <c r="ODZ29" s="42"/>
      <c r="OEA29" s="42"/>
      <c r="OEB29" s="42"/>
      <c r="OEC29" s="42"/>
      <c r="OED29" s="42"/>
      <c r="OEE29" s="42"/>
      <c r="OEF29" s="42"/>
      <c r="OEG29" s="42"/>
      <c r="OEH29" s="42"/>
      <c r="OEI29" s="42"/>
      <c r="OEJ29" s="42"/>
      <c r="OEK29" s="42"/>
      <c r="OEL29" s="42"/>
      <c r="OEM29" s="42"/>
      <c r="OEN29" s="42"/>
      <c r="OEO29" s="42"/>
      <c r="OEP29" s="42"/>
      <c r="OEQ29" s="42"/>
      <c r="OER29" s="42"/>
      <c r="OES29" s="42"/>
      <c r="OET29" s="42"/>
      <c r="OEU29" s="42"/>
      <c r="OEV29" s="42"/>
      <c r="OEW29" s="42"/>
      <c r="OEX29" s="42"/>
      <c r="OEY29" s="42"/>
      <c r="OEZ29" s="42"/>
      <c r="OFA29" s="42"/>
      <c r="OFB29" s="42"/>
      <c r="OFC29" s="42"/>
      <c r="OFD29" s="42"/>
      <c r="OFE29" s="42"/>
      <c r="OFF29" s="42"/>
      <c r="OFG29" s="42"/>
      <c r="OFH29" s="42"/>
      <c r="OFI29" s="42"/>
      <c r="OFJ29" s="42"/>
      <c r="OFK29" s="42"/>
      <c r="OFL29" s="42"/>
      <c r="OFM29" s="42"/>
      <c r="OFN29" s="42"/>
      <c r="OFO29" s="42"/>
      <c r="OFP29" s="42"/>
      <c r="OFQ29" s="42"/>
      <c r="OFR29" s="42"/>
      <c r="OFS29" s="42"/>
      <c r="OFT29" s="42"/>
      <c r="OFU29" s="42"/>
      <c r="OFV29" s="42"/>
      <c r="OFW29" s="42"/>
      <c r="OFX29" s="42"/>
      <c r="OFY29" s="42"/>
      <c r="OFZ29" s="42"/>
      <c r="OGA29" s="42"/>
      <c r="OGB29" s="42"/>
      <c r="OGC29" s="42"/>
      <c r="OGD29" s="42"/>
      <c r="OGE29" s="42"/>
      <c r="OGF29" s="42"/>
      <c r="OGG29" s="42"/>
      <c r="OGH29" s="42"/>
      <c r="OGI29" s="42"/>
      <c r="OGJ29" s="42"/>
      <c r="OGK29" s="42"/>
      <c r="OGL29" s="42"/>
      <c r="OGM29" s="42"/>
      <c r="OGN29" s="42"/>
      <c r="OGO29" s="42"/>
      <c r="OGP29" s="42"/>
      <c r="OGQ29" s="42"/>
      <c r="OGR29" s="42"/>
      <c r="OGS29" s="42"/>
      <c r="OGT29" s="42"/>
      <c r="OGU29" s="42"/>
      <c r="OGV29" s="42"/>
      <c r="OGW29" s="42"/>
      <c r="OGX29" s="42"/>
      <c r="OGY29" s="42"/>
      <c r="OGZ29" s="42"/>
      <c r="OHA29" s="42"/>
      <c r="OHB29" s="42"/>
      <c r="OHC29" s="42"/>
      <c r="OHD29" s="42"/>
      <c r="OHE29" s="42"/>
      <c r="OHF29" s="42"/>
      <c r="OHG29" s="42"/>
      <c r="OHH29" s="42"/>
      <c r="OHI29" s="42"/>
      <c r="OHJ29" s="42"/>
      <c r="OHK29" s="42"/>
      <c r="OHL29" s="42"/>
      <c r="OHM29" s="42"/>
      <c r="OHN29" s="42"/>
      <c r="OHO29" s="42"/>
      <c r="OHP29" s="42"/>
      <c r="OHQ29" s="42"/>
      <c r="OHR29" s="42"/>
      <c r="OHS29" s="42"/>
      <c r="OHT29" s="42"/>
      <c r="OHU29" s="42"/>
      <c r="OHV29" s="42"/>
      <c r="OHW29" s="42"/>
      <c r="OHX29" s="42"/>
      <c r="OHY29" s="42"/>
      <c r="OHZ29" s="42"/>
      <c r="OIA29" s="42"/>
      <c r="OIB29" s="42"/>
      <c r="OIC29" s="42"/>
      <c r="OID29" s="42"/>
      <c r="OIE29" s="42"/>
      <c r="OIF29" s="42"/>
      <c r="OIG29" s="42"/>
      <c r="OIH29" s="42"/>
      <c r="OII29" s="42"/>
      <c r="OIJ29" s="42"/>
      <c r="OIK29" s="42"/>
      <c r="OIL29" s="42"/>
      <c r="OIM29" s="42"/>
      <c r="OIN29" s="42"/>
      <c r="OIO29" s="42"/>
      <c r="OIP29" s="42"/>
      <c r="OIQ29" s="42"/>
      <c r="OIR29" s="42"/>
      <c r="OIS29" s="42"/>
      <c r="OIT29" s="42"/>
      <c r="OIU29" s="42"/>
      <c r="OIV29" s="42"/>
      <c r="OIW29" s="42"/>
      <c r="OIX29" s="42"/>
      <c r="OIY29" s="42"/>
      <c r="OIZ29" s="42"/>
      <c r="OJA29" s="42"/>
      <c r="OJB29" s="42"/>
      <c r="OJC29" s="42"/>
      <c r="OJD29" s="42"/>
      <c r="OJE29" s="42"/>
      <c r="OJF29" s="42"/>
      <c r="OJG29" s="42"/>
      <c r="OJH29" s="42"/>
      <c r="OJI29" s="42"/>
      <c r="OJJ29" s="42"/>
      <c r="OJK29" s="42"/>
      <c r="OJL29" s="42"/>
      <c r="OJM29" s="42"/>
      <c r="OJN29" s="42"/>
      <c r="OJO29" s="42"/>
      <c r="OJP29" s="42"/>
      <c r="OJQ29" s="42"/>
      <c r="OJR29" s="42"/>
      <c r="OJS29" s="42"/>
      <c r="OJT29" s="42"/>
      <c r="OJU29" s="42"/>
      <c r="OJV29" s="42"/>
      <c r="OJW29" s="42"/>
      <c r="OJX29" s="42"/>
      <c r="OJY29" s="42"/>
      <c r="OJZ29" s="42"/>
      <c r="OKA29" s="42"/>
      <c r="OKB29" s="42"/>
      <c r="OKC29" s="42"/>
      <c r="OKD29" s="42"/>
      <c r="OKE29" s="42"/>
      <c r="OKF29" s="42"/>
      <c r="OKG29" s="42"/>
      <c r="OKH29" s="42"/>
      <c r="OKI29" s="42"/>
      <c r="OKJ29" s="42"/>
      <c r="OKK29" s="42"/>
      <c r="OKL29" s="42"/>
      <c r="OKM29" s="42"/>
      <c r="OKN29" s="42"/>
      <c r="OKO29" s="42"/>
      <c r="OKP29" s="42"/>
      <c r="OKQ29" s="42"/>
      <c r="OKR29" s="42"/>
      <c r="OKS29" s="42"/>
      <c r="OKT29" s="42"/>
      <c r="OKU29" s="42"/>
      <c r="OKV29" s="42"/>
      <c r="OKW29" s="42"/>
      <c r="OKX29" s="42"/>
      <c r="OKY29" s="42"/>
      <c r="OKZ29" s="42"/>
      <c r="OLA29" s="42"/>
      <c r="OLB29" s="42"/>
      <c r="OLC29" s="42"/>
      <c r="OLD29" s="42"/>
      <c r="OLE29" s="42"/>
      <c r="OLF29" s="42"/>
      <c r="OLG29" s="42"/>
      <c r="OLH29" s="42"/>
      <c r="OLI29" s="42"/>
      <c r="OLJ29" s="42"/>
      <c r="OLK29" s="42"/>
      <c r="OLL29" s="42"/>
      <c r="OLM29" s="42"/>
      <c r="OLN29" s="42"/>
      <c r="OLO29" s="42"/>
      <c r="OLP29" s="42"/>
      <c r="OLQ29" s="42"/>
      <c r="OLR29" s="42"/>
      <c r="OLS29" s="42"/>
      <c r="OLT29" s="42"/>
      <c r="OLU29" s="42"/>
      <c r="OLV29" s="42"/>
      <c r="OLW29" s="42"/>
      <c r="OLX29" s="42"/>
      <c r="OLY29" s="42"/>
      <c r="OLZ29" s="42"/>
      <c r="OMA29" s="42"/>
      <c r="OMB29" s="42"/>
      <c r="OMC29" s="42"/>
      <c r="OMD29" s="42"/>
      <c r="OME29" s="42"/>
      <c r="OMF29" s="42"/>
      <c r="OMG29" s="42"/>
      <c r="OMH29" s="42"/>
      <c r="OMI29" s="42"/>
      <c r="OMJ29" s="42"/>
      <c r="OMK29" s="42"/>
      <c r="OML29" s="42"/>
      <c r="OMM29" s="42"/>
      <c r="OMN29" s="42"/>
      <c r="OMO29" s="42"/>
      <c r="OMP29" s="42"/>
      <c r="OMQ29" s="42"/>
      <c r="OMR29" s="42"/>
      <c r="OMS29" s="42"/>
      <c r="OMT29" s="42"/>
      <c r="OMU29" s="42"/>
      <c r="OMV29" s="42"/>
      <c r="OMW29" s="42"/>
      <c r="OMX29" s="42"/>
      <c r="OMY29" s="42"/>
      <c r="OMZ29" s="42"/>
      <c r="ONA29" s="42"/>
      <c r="ONB29" s="42"/>
      <c r="ONC29" s="42"/>
      <c r="OND29" s="42"/>
      <c r="ONE29" s="42"/>
      <c r="ONF29" s="42"/>
      <c r="ONG29" s="42"/>
      <c r="ONH29" s="42"/>
      <c r="ONI29" s="42"/>
      <c r="ONJ29" s="42"/>
      <c r="ONK29" s="42"/>
      <c r="ONL29" s="42"/>
      <c r="ONM29" s="42"/>
      <c r="ONN29" s="42"/>
      <c r="ONO29" s="42"/>
      <c r="ONP29" s="42"/>
      <c r="ONQ29" s="42"/>
      <c r="ONR29" s="42"/>
      <c r="ONS29" s="42"/>
      <c r="ONT29" s="42"/>
      <c r="ONU29" s="42"/>
      <c r="ONV29" s="42"/>
      <c r="ONW29" s="42"/>
      <c r="ONX29" s="42"/>
      <c r="ONY29" s="42"/>
      <c r="ONZ29" s="42"/>
      <c r="OOA29" s="42"/>
      <c r="OOB29" s="42"/>
      <c r="OOC29" s="42"/>
      <c r="OOD29" s="42"/>
      <c r="OOE29" s="42"/>
      <c r="OOF29" s="42"/>
      <c r="OOG29" s="42"/>
      <c r="OOH29" s="42"/>
      <c r="OOI29" s="42"/>
      <c r="OOJ29" s="42"/>
      <c r="OOK29" s="42"/>
      <c r="OOL29" s="42"/>
      <c r="OOM29" s="42"/>
      <c r="OON29" s="42"/>
      <c r="OOO29" s="42"/>
      <c r="OOP29" s="42"/>
      <c r="OOQ29" s="42"/>
      <c r="OOR29" s="42"/>
      <c r="OOS29" s="42"/>
      <c r="OOT29" s="42"/>
      <c r="OOU29" s="42"/>
      <c r="OOV29" s="42"/>
      <c r="OOW29" s="42"/>
      <c r="OOX29" s="42"/>
      <c r="OOY29" s="42"/>
      <c r="OOZ29" s="42"/>
      <c r="OPA29" s="42"/>
      <c r="OPB29" s="42"/>
      <c r="OPC29" s="42"/>
      <c r="OPD29" s="42"/>
      <c r="OPE29" s="42"/>
      <c r="OPF29" s="42"/>
      <c r="OPG29" s="42"/>
      <c r="OPH29" s="42"/>
      <c r="OPI29" s="42"/>
      <c r="OPJ29" s="42"/>
      <c r="OPK29" s="42"/>
      <c r="OPL29" s="42"/>
      <c r="OPM29" s="42"/>
      <c r="OPN29" s="42"/>
      <c r="OPO29" s="42"/>
      <c r="OPP29" s="42"/>
      <c r="OPQ29" s="42"/>
      <c r="OPR29" s="42"/>
      <c r="OPS29" s="42"/>
      <c r="OPT29" s="42"/>
      <c r="OPU29" s="42"/>
      <c r="OPV29" s="42"/>
      <c r="OPW29" s="42"/>
      <c r="OPX29" s="42"/>
      <c r="OPY29" s="42"/>
      <c r="OPZ29" s="42"/>
      <c r="OQA29" s="42"/>
      <c r="OQB29" s="42"/>
      <c r="OQC29" s="42"/>
      <c r="OQD29" s="42"/>
      <c r="OQE29" s="42"/>
      <c r="OQF29" s="42"/>
      <c r="OQG29" s="42"/>
      <c r="OQH29" s="42"/>
      <c r="OQI29" s="42"/>
      <c r="OQJ29" s="42"/>
      <c r="OQK29" s="42"/>
      <c r="OQL29" s="42"/>
      <c r="OQM29" s="42"/>
      <c r="OQN29" s="42"/>
      <c r="OQO29" s="42"/>
      <c r="OQP29" s="42"/>
      <c r="OQQ29" s="42"/>
      <c r="OQR29" s="42"/>
      <c r="OQS29" s="42"/>
      <c r="OQT29" s="42"/>
      <c r="OQU29" s="42"/>
      <c r="OQV29" s="42"/>
      <c r="OQW29" s="42"/>
      <c r="OQX29" s="42"/>
      <c r="OQY29" s="42"/>
      <c r="OQZ29" s="42"/>
      <c r="ORA29" s="42"/>
      <c r="ORB29" s="42"/>
      <c r="ORC29" s="42"/>
      <c r="ORD29" s="42"/>
      <c r="ORE29" s="42"/>
      <c r="ORF29" s="42"/>
      <c r="ORG29" s="42"/>
      <c r="ORH29" s="42"/>
      <c r="ORI29" s="42"/>
      <c r="ORJ29" s="42"/>
      <c r="ORK29" s="42"/>
      <c r="ORL29" s="42"/>
      <c r="ORM29" s="42"/>
      <c r="ORN29" s="42"/>
      <c r="ORO29" s="42"/>
      <c r="ORP29" s="42"/>
      <c r="ORQ29" s="42"/>
      <c r="ORR29" s="42"/>
      <c r="ORS29" s="42"/>
      <c r="ORT29" s="42"/>
      <c r="ORU29" s="42"/>
      <c r="ORV29" s="42"/>
      <c r="ORW29" s="42"/>
      <c r="ORX29" s="42"/>
      <c r="ORY29" s="42"/>
      <c r="ORZ29" s="42"/>
      <c r="OSA29" s="42"/>
      <c r="OSB29" s="42"/>
      <c r="OSC29" s="42"/>
      <c r="OSD29" s="42"/>
      <c r="OSE29" s="42"/>
      <c r="OSF29" s="42"/>
      <c r="OSG29" s="42"/>
      <c r="OSH29" s="42"/>
      <c r="OSI29" s="42"/>
      <c r="OSJ29" s="42"/>
      <c r="OSK29" s="42"/>
      <c r="OSL29" s="42"/>
      <c r="OSM29" s="42"/>
      <c r="OSN29" s="42"/>
      <c r="OSO29" s="42"/>
      <c r="OSP29" s="42"/>
      <c r="OSQ29" s="42"/>
      <c r="OSR29" s="42"/>
      <c r="OSS29" s="42"/>
      <c r="OST29" s="42"/>
      <c r="OSU29" s="42"/>
      <c r="OSV29" s="42"/>
      <c r="OSW29" s="42"/>
      <c r="OSX29" s="42"/>
      <c r="OSY29" s="42"/>
      <c r="OSZ29" s="42"/>
      <c r="OTA29" s="42"/>
      <c r="OTB29" s="42"/>
      <c r="OTC29" s="42"/>
      <c r="OTD29" s="42"/>
      <c r="OTE29" s="42"/>
      <c r="OTF29" s="42"/>
      <c r="OTG29" s="42"/>
      <c r="OTH29" s="42"/>
      <c r="OTI29" s="42"/>
      <c r="OTJ29" s="42"/>
      <c r="OTK29" s="42"/>
      <c r="OTL29" s="42"/>
      <c r="OTM29" s="42"/>
      <c r="OTN29" s="42"/>
      <c r="OTO29" s="42"/>
      <c r="OTP29" s="42"/>
      <c r="OTQ29" s="42"/>
      <c r="OTR29" s="42"/>
      <c r="OTS29" s="42"/>
      <c r="OTT29" s="42"/>
      <c r="OTU29" s="42"/>
      <c r="OTV29" s="42"/>
      <c r="OTW29" s="42"/>
      <c r="OTX29" s="42"/>
      <c r="OTY29" s="42"/>
      <c r="OTZ29" s="42"/>
      <c r="OUA29" s="42"/>
      <c r="OUB29" s="42"/>
      <c r="OUC29" s="42"/>
      <c r="OUD29" s="42"/>
      <c r="OUE29" s="42"/>
      <c r="OUF29" s="42"/>
      <c r="OUG29" s="42"/>
      <c r="OUH29" s="42"/>
      <c r="OUI29" s="42"/>
      <c r="OUJ29" s="42"/>
      <c r="OUK29" s="42"/>
      <c r="OUL29" s="42"/>
      <c r="OUM29" s="42"/>
      <c r="OUN29" s="42"/>
      <c r="OUO29" s="42"/>
      <c r="OUP29" s="42"/>
      <c r="OUQ29" s="42"/>
      <c r="OUR29" s="42"/>
      <c r="OUS29" s="42"/>
      <c r="OUT29" s="42"/>
      <c r="OUU29" s="42"/>
      <c r="OUV29" s="42"/>
      <c r="OUW29" s="42"/>
      <c r="OUX29" s="42"/>
      <c r="OUY29" s="42"/>
      <c r="OUZ29" s="42"/>
      <c r="OVA29" s="42"/>
      <c r="OVB29" s="42"/>
      <c r="OVC29" s="42"/>
      <c r="OVD29" s="42"/>
      <c r="OVE29" s="42"/>
      <c r="OVF29" s="42"/>
      <c r="OVG29" s="42"/>
      <c r="OVH29" s="42"/>
      <c r="OVI29" s="42"/>
      <c r="OVJ29" s="42"/>
      <c r="OVK29" s="42"/>
      <c r="OVL29" s="42"/>
      <c r="OVM29" s="42"/>
      <c r="OVN29" s="42"/>
      <c r="OVO29" s="42"/>
      <c r="OVP29" s="42"/>
      <c r="OVQ29" s="42"/>
      <c r="OVR29" s="42"/>
      <c r="OVS29" s="42"/>
      <c r="OVT29" s="42"/>
      <c r="OVU29" s="42"/>
      <c r="OVV29" s="42"/>
      <c r="OVW29" s="42"/>
      <c r="OVX29" s="42"/>
      <c r="OVY29" s="42"/>
      <c r="OVZ29" s="42"/>
      <c r="OWA29" s="42"/>
      <c r="OWB29" s="42"/>
      <c r="OWC29" s="42"/>
      <c r="OWD29" s="42"/>
      <c r="OWE29" s="42"/>
      <c r="OWF29" s="42"/>
      <c r="OWG29" s="42"/>
      <c r="OWH29" s="42"/>
      <c r="OWI29" s="42"/>
      <c r="OWJ29" s="42"/>
      <c r="OWK29" s="42"/>
      <c r="OWL29" s="42"/>
      <c r="OWM29" s="42"/>
      <c r="OWN29" s="42"/>
      <c r="OWO29" s="42"/>
      <c r="OWP29" s="42"/>
      <c r="OWQ29" s="42"/>
      <c r="OWR29" s="42"/>
      <c r="OWS29" s="42"/>
      <c r="OWT29" s="42"/>
      <c r="OWU29" s="42"/>
      <c r="OWV29" s="42"/>
      <c r="OWW29" s="42"/>
      <c r="OWX29" s="42"/>
      <c r="OWY29" s="42"/>
      <c r="OWZ29" s="42"/>
      <c r="OXA29" s="42"/>
      <c r="OXB29" s="42"/>
      <c r="OXC29" s="42"/>
      <c r="OXD29" s="42"/>
      <c r="OXE29" s="42"/>
      <c r="OXF29" s="42"/>
      <c r="OXG29" s="42"/>
      <c r="OXH29" s="42"/>
      <c r="OXI29" s="42"/>
      <c r="OXJ29" s="42"/>
      <c r="OXK29" s="42"/>
      <c r="OXL29" s="42"/>
      <c r="OXM29" s="42"/>
      <c r="OXN29" s="42"/>
      <c r="OXO29" s="42"/>
      <c r="OXP29" s="42"/>
      <c r="OXQ29" s="42"/>
      <c r="OXR29" s="42"/>
      <c r="OXS29" s="42"/>
      <c r="OXT29" s="42"/>
      <c r="OXU29" s="42"/>
      <c r="OXV29" s="42"/>
      <c r="OXW29" s="42"/>
      <c r="OXX29" s="42"/>
      <c r="OXY29" s="42"/>
      <c r="OXZ29" s="42"/>
      <c r="OYA29" s="42"/>
      <c r="OYB29" s="42"/>
      <c r="OYC29" s="42"/>
      <c r="OYD29" s="42"/>
      <c r="OYE29" s="42"/>
      <c r="OYF29" s="42"/>
      <c r="OYG29" s="42"/>
      <c r="OYH29" s="42"/>
      <c r="OYI29" s="42"/>
      <c r="OYJ29" s="42"/>
      <c r="OYK29" s="42"/>
      <c r="OYL29" s="42"/>
      <c r="OYM29" s="42"/>
      <c r="OYN29" s="42"/>
      <c r="OYO29" s="42"/>
      <c r="OYP29" s="42"/>
      <c r="OYQ29" s="42"/>
      <c r="OYR29" s="42"/>
      <c r="OYS29" s="42"/>
      <c r="OYT29" s="42"/>
      <c r="OYU29" s="42"/>
      <c r="OYV29" s="42"/>
      <c r="OYW29" s="42"/>
      <c r="OYX29" s="42"/>
      <c r="OYY29" s="42"/>
      <c r="OYZ29" s="42"/>
      <c r="OZA29" s="42"/>
      <c r="OZB29" s="42"/>
      <c r="OZC29" s="42"/>
      <c r="OZD29" s="42"/>
      <c r="OZE29" s="42"/>
      <c r="OZF29" s="42"/>
      <c r="OZG29" s="42"/>
      <c r="OZH29" s="42"/>
      <c r="OZI29" s="42"/>
      <c r="OZJ29" s="42"/>
      <c r="OZK29" s="42"/>
      <c r="OZL29" s="42"/>
      <c r="OZM29" s="42"/>
      <c r="OZN29" s="42"/>
      <c r="OZO29" s="42"/>
      <c r="OZP29" s="42"/>
      <c r="OZQ29" s="42"/>
      <c r="OZR29" s="42"/>
      <c r="OZS29" s="42"/>
      <c r="OZT29" s="42"/>
      <c r="OZU29" s="42"/>
      <c r="OZV29" s="42"/>
      <c r="OZW29" s="42"/>
      <c r="OZX29" s="42"/>
      <c r="OZY29" s="42"/>
      <c r="OZZ29" s="42"/>
      <c r="PAA29" s="42"/>
      <c r="PAB29" s="42"/>
      <c r="PAC29" s="42"/>
      <c r="PAD29" s="42"/>
      <c r="PAE29" s="42"/>
      <c r="PAF29" s="42"/>
      <c r="PAG29" s="42"/>
      <c r="PAH29" s="42"/>
      <c r="PAI29" s="42"/>
      <c r="PAJ29" s="42"/>
      <c r="PAK29" s="42"/>
      <c r="PAL29" s="42"/>
      <c r="PAM29" s="42"/>
      <c r="PAN29" s="42"/>
      <c r="PAO29" s="42"/>
      <c r="PAP29" s="42"/>
      <c r="PAQ29" s="42"/>
      <c r="PAR29" s="42"/>
      <c r="PAS29" s="42"/>
      <c r="PAT29" s="42"/>
      <c r="PAU29" s="42"/>
      <c r="PAV29" s="42"/>
      <c r="PAW29" s="42"/>
      <c r="PAX29" s="42"/>
      <c r="PAY29" s="42"/>
      <c r="PAZ29" s="42"/>
      <c r="PBA29" s="42"/>
      <c r="PBB29" s="42"/>
      <c r="PBC29" s="42"/>
      <c r="PBD29" s="42"/>
      <c r="PBE29" s="42"/>
      <c r="PBF29" s="42"/>
      <c r="PBG29" s="42"/>
      <c r="PBH29" s="42"/>
      <c r="PBI29" s="42"/>
      <c r="PBJ29" s="42"/>
      <c r="PBK29" s="42"/>
      <c r="PBL29" s="42"/>
      <c r="PBM29" s="42"/>
      <c r="PBN29" s="42"/>
      <c r="PBO29" s="42"/>
      <c r="PBP29" s="42"/>
      <c r="PBQ29" s="42"/>
      <c r="PBR29" s="42"/>
      <c r="PBS29" s="42"/>
      <c r="PBT29" s="42"/>
      <c r="PBU29" s="42"/>
      <c r="PBV29" s="42"/>
      <c r="PBW29" s="42"/>
      <c r="PBX29" s="42"/>
      <c r="PBY29" s="42"/>
      <c r="PBZ29" s="42"/>
      <c r="PCA29" s="42"/>
      <c r="PCB29" s="42"/>
      <c r="PCC29" s="42"/>
      <c r="PCD29" s="42"/>
      <c r="PCE29" s="42"/>
      <c r="PCF29" s="42"/>
      <c r="PCG29" s="42"/>
      <c r="PCH29" s="42"/>
      <c r="PCI29" s="42"/>
      <c r="PCJ29" s="42"/>
      <c r="PCK29" s="42"/>
      <c r="PCL29" s="42"/>
      <c r="PCM29" s="42"/>
      <c r="PCN29" s="42"/>
      <c r="PCO29" s="42"/>
      <c r="PCP29" s="42"/>
      <c r="PCQ29" s="42"/>
      <c r="PCR29" s="42"/>
      <c r="PCS29" s="42"/>
      <c r="PCT29" s="42"/>
      <c r="PCU29" s="42"/>
      <c r="PCV29" s="42"/>
      <c r="PCW29" s="42"/>
      <c r="PCX29" s="42"/>
      <c r="PCY29" s="42"/>
      <c r="PCZ29" s="42"/>
      <c r="PDA29" s="42"/>
      <c r="PDB29" s="42"/>
      <c r="PDC29" s="42"/>
      <c r="PDD29" s="42"/>
      <c r="PDE29" s="42"/>
      <c r="PDF29" s="42"/>
      <c r="PDG29" s="42"/>
      <c r="PDH29" s="42"/>
      <c r="PDI29" s="42"/>
      <c r="PDJ29" s="42"/>
      <c r="PDK29" s="42"/>
      <c r="PDL29" s="42"/>
      <c r="PDM29" s="42"/>
      <c r="PDN29" s="42"/>
      <c r="PDO29" s="42"/>
      <c r="PDP29" s="42"/>
      <c r="PDQ29" s="42"/>
      <c r="PDR29" s="42"/>
      <c r="PDS29" s="42"/>
      <c r="PDT29" s="42"/>
      <c r="PDU29" s="42"/>
      <c r="PDV29" s="42"/>
      <c r="PDW29" s="42"/>
      <c r="PDX29" s="42"/>
      <c r="PDY29" s="42"/>
      <c r="PDZ29" s="42"/>
      <c r="PEA29" s="42"/>
      <c r="PEB29" s="42"/>
      <c r="PEC29" s="42"/>
      <c r="PED29" s="42"/>
      <c r="PEE29" s="42"/>
      <c r="PEF29" s="42"/>
      <c r="PEG29" s="42"/>
      <c r="PEH29" s="42"/>
      <c r="PEI29" s="42"/>
      <c r="PEJ29" s="42"/>
      <c r="PEK29" s="42"/>
      <c r="PEL29" s="42"/>
      <c r="PEM29" s="42"/>
      <c r="PEN29" s="42"/>
      <c r="PEO29" s="42"/>
      <c r="PEP29" s="42"/>
      <c r="PEQ29" s="42"/>
      <c r="PER29" s="42"/>
      <c r="PES29" s="42"/>
      <c r="PET29" s="42"/>
      <c r="PEU29" s="42"/>
      <c r="PEV29" s="42"/>
      <c r="PEW29" s="42"/>
      <c r="PEX29" s="42"/>
      <c r="PEY29" s="42"/>
      <c r="PEZ29" s="42"/>
      <c r="PFA29" s="42"/>
      <c r="PFB29" s="42"/>
      <c r="PFC29" s="42"/>
      <c r="PFD29" s="42"/>
      <c r="PFE29" s="42"/>
      <c r="PFF29" s="42"/>
      <c r="PFG29" s="42"/>
      <c r="PFH29" s="42"/>
      <c r="PFI29" s="42"/>
      <c r="PFJ29" s="42"/>
      <c r="PFK29" s="42"/>
      <c r="PFL29" s="42"/>
      <c r="PFM29" s="42"/>
      <c r="PFN29" s="42"/>
      <c r="PFO29" s="42"/>
      <c r="PFP29" s="42"/>
      <c r="PFQ29" s="42"/>
      <c r="PFR29" s="42"/>
      <c r="PFS29" s="42"/>
      <c r="PFT29" s="42"/>
      <c r="PFU29" s="42"/>
      <c r="PFV29" s="42"/>
      <c r="PFW29" s="42"/>
      <c r="PFX29" s="42"/>
      <c r="PFY29" s="42"/>
      <c r="PFZ29" s="42"/>
      <c r="PGA29" s="42"/>
      <c r="PGB29" s="42"/>
      <c r="PGC29" s="42"/>
      <c r="PGD29" s="42"/>
      <c r="PGE29" s="42"/>
      <c r="PGF29" s="42"/>
      <c r="PGG29" s="42"/>
      <c r="PGH29" s="42"/>
      <c r="PGI29" s="42"/>
      <c r="PGJ29" s="42"/>
      <c r="PGK29" s="42"/>
      <c r="PGL29" s="42"/>
      <c r="PGM29" s="42"/>
      <c r="PGN29" s="42"/>
      <c r="PGO29" s="42"/>
      <c r="PGP29" s="42"/>
      <c r="PGQ29" s="42"/>
      <c r="PGR29" s="42"/>
      <c r="PGS29" s="42"/>
      <c r="PGT29" s="42"/>
      <c r="PGU29" s="42"/>
      <c r="PGV29" s="42"/>
      <c r="PGW29" s="42"/>
      <c r="PGX29" s="42"/>
      <c r="PGY29" s="42"/>
      <c r="PGZ29" s="42"/>
      <c r="PHA29" s="42"/>
      <c r="PHB29" s="42"/>
      <c r="PHC29" s="42"/>
      <c r="PHD29" s="42"/>
      <c r="PHE29" s="42"/>
      <c r="PHF29" s="42"/>
      <c r="PHG29" s="42"/>
      <c r="PHH29" s="42"/>
      <c r="PHI29" s="42"/>
      <c r="PHJ29" s="42"/>
      <c r="PHK29" s="42"/>
      <c r="PHL29" s="42"/>
      <c r="PHM29" s="42"/>
      <c r="PHN29" s="42"/>
      <c r="PHO29" s="42"/>
      <c r="PHP29" s="42"/>
      <c r="PHQ29" s="42"/>
      <c r="PHR29" s="42"/>
      <c r="PHS29" s="42"/>
      <c r="PHT29" s="42"/>
      <c r="PHU29" s="42"/>
      <c r="PHV29" s="42"/>
      <c r="PHW29" s="42"/>
      <c r="PHX29" s="42"/>
      <c r="PHY29" s="42"/>
      <c r="PHZ29" s="42"/>
      <c r="PIA29" s="42"/>
      <c r="PIB29" s="42"/>
      <c r="PIC29" s="42"/>
      <c r="PID29" s="42"/>
      <c r="PIE29" s="42"/>
      <c r="PIF29" s="42"/>
      <c r="PIG29" s="42"/>
      <c r="PIH29" s="42"/>
      <c r="PII29" s="42"/>
      <c r="PIJ29" s="42"/>
      <c r="PIK29" s="42"/>
      <c r="PIL29" s="42"/>
      <c r="PIM29" s="42"/>
      <c r="PIN29" s="42"/>
      <c r="PIO29" s="42"/>
      <c r="PIP29" s="42"/>
      <c r="PIQ29" s="42"/>
      <c r="PIR29" s="42"/>
      <c r="PIS29" s="42"/>
      <c r="PIT29" s="42"/>
      <c r="PIU29" s="42"/>
      <c r="PIV29" s="42"/>
      <c r="PIW29" s="42"/>
      <c r="PIX29" s="42"/>
      <c r="PIY29" s="42"/>
      <c r="PIZ29" s="42"/>
      <c r="PJA29" s="42"/>
      <c r="PJB29" s="42"/>
      <c r="PJC29" s="42"/>
      <c r="PJD29" s="42"/>
      <c r="PJE29" s="42"/>
      <c r="PJF29" s="42"/>
      <c r="PJG29" s="42"/>
      <c r="PJH29" s="42"/>
      <c r="PJI29" s="42"/>
      <c r="PJJ29" s="42"/>
      <c r="PJK29" s="42"/>
      <c r="PJL29" s="42"/>
      <c r="PJM29" s="42"/>
      <c r="PJN29" s="42"/>
      <c r="PJO29" s="42"/>
      <c r="PJP29" s="42"/>
      <c r="PJQ29" s="42"/>
      <c r="PJR29" s="42"/>
      <c r="PJS29" s="42"/>
      <c r="PJT29" s="42"/>
      <c r="PJU29" s="42"/>
      <c r="PJV29" s="42"/>
      <c r="PJW29" s="42"/>
      <c r="PJX29" s="42"/>
      <c r="PJY29" s="42"/>
      <c r="PJZ29" s="42"/>
      <c r="PKA29" s="42"/>
      <c r="PKB29" s="42"/>
      <c r="PKC29" s="42"/>
      <c r="PKD29" s="42"/>
      <c r="PKE29" s="42"/>
      <c r="PKF29" s="42"/>
      <c r="PKG29" s="42"/>
      <c r="PKH29" s="42"/>
      <c r="PKI29" s="42"/>
      <c r="PKJ29" s="42"/>
      <c r="PKK29" s="42"/>
      <c r="PKL29" s="42"/>
      <c r="PKM29" s="42"/>
      <c r="PKN29" s="42"/>
      <c r="PKO29" s="42"/>
      <c r="PKP29" s="42"/>
      <c r="PKQ29" s="42"/>
      <c r="PKR29" s="42"/>
      <c r="PKS29" s="42"/>
      <c r="PKT29" s="42"/>
      <c r="PKU29" s="42"/>
      <c r="PKV29" s="42"/>
      <c r="PKW29" s="42"/>
      <c r="PKX29" s="42"/>
      <c r="PKY29" s="42"/>
      <c r="PKZ29" s="42"/>
      <c r="PLA29" s="42"/>
      <c r="PLB29" s="42"/>
      <c r="PLC29" s="42"/>
      <c r="PLD29" s="42"/>
      <c r="PLE29" s="42"/>
      <c r="PLF29" s="42"/>
      <c r="PLG29" s="42"/>
      <c r="PLH29" s="42"/>
      <c r="PLI29" s="42"/>
      <c r="PLJ29" s="42"/>
      <c r="PLK29" s="42"/>
      <c r="PLL29" s="42"/>
      <c r="PLM29" s="42"/>
      <c r="PLN29" s="42"/>
      <c r="PLO29" s="42"/>
      <c r="PLP29" s="42"/>
      <c r="PLQ29" s="42"/>
      <c r="PLR29" s="42"/>
      <c r="PLS29" s="42"/>
      <c r="PLT29" s="42"/>
      <c r="PLU29" s="42"/>
      <c r="PLV29" s="42"/>
      <c r="PLW29" s="42"/>
      <c r="PLX29" s="42"/>
      <c r="PLY29" s="42"/>
      <c r="PLZ29" s="42"/>
      <c r="PMA29" s="42"/>
      <c r="PMB29" s="42"/>
      <c r="PMC29" s="42"/>
      <c r="PMD29" s="42"/>
      <c r="PME29" s="42"/>
      <c r="PMF29" s="42"/>
      <c r="PMG29" s="42"/>
      <c r="PMH29" s="42"/>
      <c r="PMI29" s="42"/>
      <c r="PMJ29" s="42"/>
      <c r="PMK29" s="42"/>
      <c r="PML29" s="42"/>
      <c r="PMM29" s="42"/>
      <c r="PMN29" s="42"/>
      <c r="PMO29" s="42"/>
      <c r="PMP29" s="42"/>
      <c r="PMQ29" s="42"/>
      <c r="PMR29" s="42"/>
      <c r="PMS29" s="42"/>
      <c r="PMT29" s="42"/>
      <c r="PMU29" s="42"/>
      <c r="PMV29" s="42"/>
      <c r="PMW29" s="42"/>
      <c r="PMX29" s="42"/>
      <c r="PMY29" s="42"/>
      <c r="PMZ29" s="42"/>
      <c r="PNA29" s="42"/>
      <c r="PNB29" s="42"/>
      <c r="PNC29" s="42"/>
      <c r="PND29" s="42"/>
      <c r="PNE29" s="42"/>
      <c r="PNF29" s="42"/>
      <c r="PNG29" s="42"/>
      <c r="PNH29" s="42"/>
      <c r="PNI29" s="42"/>
      <c r="PNJ29" s="42"/>
      <c r="PNK29" s="42"/>
      <c r="PNL29" s="42"/>
      <c r="PNM29" s="42"/>
      <c r="PNN29" s="42"/>
      <c r="PNO29" s="42"/>
      <c r="PNP29" s="42"/>
      <c r="PNQ29" s="42"/>
      <c r="PNR29" s="42"/>
      <c r="PNS29" s="42"/>
      <c r="PNT29" s="42"/>
      <c r="PNU29" s="42"/>
      <c r="PNV29" s="42"/>
      <c r="PNW29" s="42"/>
      <c r="PNX29" s="42"/>
      <c r="PNY29" s="42"/>
      <c r="PNZ29" s="42"/>
      <c r="POA29" s="42"/>
      <c r="POB29" s="42"/>
      <c r="POC29" s="42"/>
      <c r="POD29" s="42"/>
      <c r="POE29" s="42"/>
      <c r="POF29" s="42"/>
      <c r="POG29" s="42"/>
      <c r="POH29" s="42"/>
      <c r="POI29" s="42"/>
      <c r="POJ29" s="42"/>
      <c r="POK29" s="42"/>
      <c r="POL29" s="42"/>
      <c r="POM29" s="42"/>
      <c r="PON29" s="42"/>
      <c r="POO29" s="42"/>
      <c r="POP29" s="42"/>
      <c r="POQ29" s="42"/>
      <c r="POR29" s="42"/>
      <c r="POS29" s="42"/>
      <c r="POT29" s="42"/>
      <c r="POU29" s="42"/>
      <c r="POV29" s="42"/>
      <c r="POW29" s="42"/>
      <c r="POX29" s="42"/>
      <c r="POY29" s="42"/>
      <c r="POZ29" s="42"/>
      <c r="PPA29" s="42"/>
      <c r="PPB29" s="42"/>
      <c r="PPC29" s="42"/>
      <c r="PPD29" s="42"/>
      <c r="PPE29" s="42"/>
      <c r="PPF29" s="42"/>
      <c r="PPG29" s="42"/>
      <c r="PPH29" s="42"/>
      <c r="PPI29" s="42"/>
      <c r="PPJ29" s="42"/>
      <c r="PPK29" s="42"/>
      <c r="PPL29" s="42"/>
      <c r="PPM29" s="42"/>
      <c r="PPN29" s="42"/>
      <c r="PPO29" s="42"/>
      <c r="PPP29" s="42"/>
      <c r="PPQ29" s="42"/>
      <c r="PPR29" s="42"/>
      <c r="PPS29" s="42"/>
      <c r="PPT29" s="42"/>
      <c r="PPU29" s="42"/>
      <c r="PPV29" s="42"/>
      <c r="PPW29" s="42"/>
      <c r="PPX29" s="42"/>
      <c r="PPY29" s="42"/>
      <c r="PPZ29" s="42"/>
      <c r="PQA29" s="42"/>
      <c r="PQB29" s="42"/>
      <c r="PQC29" s="42"/>
      <c r="PQD29" s="42"/>
      <c r="PQE29" s="42"/>
      <c r="PQF29" s="42"/>
      <c r="PQG29" s="42"/>
      <c r="PQH29" s="42"/>
      <c r="PQI29" s="42"/>
      <c r="PQJ29" s="42"/>
      <c r="PQK29" s="42"/>
      <c r="PQL29" s="42"/>
      <c r="PQM29" s="42"/>
      <c r="PQN29" s="42"/>
      <c r="PQO29" s="42"/>
      <c r="PQP29" s="42"/>
      <c r="PQQ29" s="42"/>
      <c r="PQR29" s="42"/>
      <c r="PQS29" s="42"/>
      <c r="PQT29" s="42"/>
      <c r="PQU29" s="42"/>
      <c r="PQV29" s="42"/>
      <c r="PQW29" s="42"/>
      <c r="PQX29" s="42"/>
      <c r="PQY29" s="42"/>
      <c r="PQZ29" s="42"/>
      <c r="PRA29" s="42"/>
      <c r="PRB29" s="42"/>
      <c r="PRC29" s="42"/>
      <c r="PRD29" s="42"/>
      <c r="PRE29" s="42"/>
      <c r="PRF29" s="42"/>
      <c r="PRG29" s="42"/>
      <c r="PRH29" s="42"/>
      <c r="PRI29" s="42"/>
      <c r="PRJ29" s="42"/>
      <c r="PRK29" s="42"/>
      <c r="PRL29" s="42"/>
      <c r="PRM29" s="42"/>
      <c r="PRN29" s="42"/>
      <c r="PRO29" s="42"/>
      <c r="PRP29" s="42"/>
      <c r="PRQ29" s="42"/>
      <c r="PRR29" s="42"/>
      <c r="PRS29" s="42"/>
      <c r="PRT29" s="42"/>
      <c r="PRU29" s="42"/>
      <c r="PRV29" s="42"/>
      <c r="PRW29" s="42"/>
      <c r="PRX29" s="42"/>
      <c r="PRY29" s="42"/>
      <c r="PRZ29" s="42"/>
      <c r="PSA29" s="42"/>
      <c r="PSB29" s="42"/>
      <c r="PSC29" s="42"/>
      <c r="PSD29" s="42"/>
      <c r="PSE29" s="42"/>
      <c r="PSF29" s="42"/>
      <c r="PSG29" s="42"/>
      <c r="PSH29" s="42"/>
      <c r="PSI29" s="42"/>
      <c r="PSJ29" s="42"/>
      <c r="PSK29" s="42"/>
      <c r="PSL29" s="42"/>
      <c r="PSM29" s="42"/>
      <c r="PSN29" s="42"/>
      <c r="PSO29" s="42"/>
      <c r="PSP29" s="42"/>
      <c r="PSQ29" s="42"/>
      <c r="PSR29" s="42"/>
      <c r="PSS29" s="42"/>
      <c r="PST29" s="42"/>
      <c r="PSU29" s="42"/>
      <c r="PSV29" s="42"/>
      <c r="PSW29" s="42"/>
      <c r="PSX29" s="42"/>
      <c r="PSY29" s="42"/>
      <c r="PSZ29" s="42"/>
      <c r="PTA29" s="42"/>
      <c r="PTB29" s="42"/>
      <c r="PTC29" s="42"/>
      <c r="PTD29" s="42"/>
      <c r="PTE29" s="42"/>
      <c r="PTF29" s="42"/>
      <c r="PTG29" s="42"/>
      <c r="PTH29" s="42"/>
      <c r="PTI29" s="42"/>
      <c r="PTJ29" s="42"/>
      <c r="PTK29" s="42"/>
      <c r="PTL29" s="42"/>
      <c r="PTM29" s="42"/>
      <c r="PTN29" s="42"/>
      <c r="PTO29" s="42"/>
      <c r="PTP29" s="42"/>
      <c r="PTQ29" s="42"/>
      <c r="PTR29" s="42"/>
      <c r="PTS29" s="42"/>
      <c r="PTT29" s="42"/>
      <c r="PTU29" s="42"/>
      <c r="PTV29" s="42"/>
      <c r="PTW29" s="42"/>
      <c r="PTX29" s="42"/>
      <c r="PTY29" s="42"/>
      <c r="PTZ29" s="42"/>
      <c r="PUA29" s="42"/>
      <c r="PUB29" s="42"/>
      <c r="PUC29" s="42"/>
      <c r="PUD29" s="42"/>
      <c r="PUE29" s="42"/>
      <c r="PUF29" s="42"/>
      <c r="PUG29" s="42"/>
      <c r="PUH29" s="42"/>
      <c r="PUI29" s="42"/>
      <c r="PUJ29" s="42"/>
      <c r="PUK29" s="42"/>
      <c r="PUL29" s="42"/>
      <c r="PUM29" s="42"/>
      <c r="PUN29" s="42"/>
      <c r="PUO29" s="42"/>
      <c r="PUP29" s="42"/>
      <c r="PUQ29" s="42"/>
      <c r="PUR29" s="42"/>
      <c r="PUS29" s="42"/>
      <c r="PUT29" s="42"/>
      <c r="PUU29" s="42"/>
      <c r="PUV29" s="42"/>
      <c r="PUW29" s="42"/>
      <c r="PUX29" s="42"/>
      <c r="PUY29" s="42"/>
      <c r="PUZ29" s="42"/>
      <c r="PVA29" s="42"/>
      <c r="PVB29" s="42"/>
      <c r="PVC29" s="42"/>
      <c r="PVD29" s="42"/>
      <c r="PVE29" s="42"/>
      <c r="PVF29" s="42"/>
      <c r="PVG29" s="42"/>
      <c r="PVH29" s="42"/>
      <c r="PVI29" s="42"/>
      <c r="PVJ29" s="42"/>
      <c r="PVK29" s="42"/>
      <c r="PVL29" s="42"/>
      <c r="PVM29" s="42"/>
      <c r="PVN29" s="42"/>
      <c r="PVO29" s="42"/>
      <c r="PVP29" s="42"/>
      <c r="PVQ29" s="42"/>
      <c r="PVR29" s="42"/>
      <c r="PVS29" s="42"/>
      <c r="PVT29" s="42"/>
      <c r="PVU29" s="42"/>
      <c r="PVV29" s="42"/>
      <c r="PVW29" s="42"/>
      <c r="PVX29" s="42"/>
      <c r="PVY29" s="42"/>
      <c r="PVZ29" s="42"/>
      <c r="PWA29" s="42"/>
      <c r="PWB29" s="42"/>
      <c r="PWC29" s="42"/>
      <c r="PWD29" s="42"/>
      <c r="PWE29" s="42"/>
      <c r="PWF29" s="42"/>
      <c r="PWG29" s="42"/>
      <c r="PWH29" s="42"/>
      <c r="PWI29" s="42"/>
      <c r="PWJ29" s="42"/>
      <c r="PWK29" s="42"/>
      <c r="PWL29" s="42"/>
      <c r="PWM29" s="42"/>
      <c r="PWN29" s="42"/>
      <c r="PWO29" s="42"/>
      <c r="PWP29" s="42"/>
      <c r="PWQ29" s="42"/>
      <c r="PWR29" s="42"/>
      <c r="PWS29" s="42"/>
      <c r="PWT29" s="42"/>
      <c r="PWU29" s="42"/>
      <c r="PWV29" s="42"/>
      <c r="PWW29" s="42"/>
      <c r="PWX29" s="42"/>
      <c r="PWY29" s="42"/>
      <c r="PWZ29" s="42"/>
      <c r="PXA29" s="42"/>
      <c r="PXB29" s="42"/>
      <c r="PXC29" s="42"/>
      <c r="PXD29" s="42"/>
      <c r="PXE29" s="42"/>
      <c r="PXF29" s="42"/>
      <c r="PXG29" s="42"/>
      <c r="PXH29" s="42"/>
      <c r="PXI29" s="42"/>
      <c r="PXJ29" s="42"/>
      <c r="PXK29" s="42"/>
      <c r="PXL29" s="42"/>
      <c r="PXM29" s="42"/>
      <c r="PXN29" s="42"/>
      <c r="PXO29" s="42"/>
      <c r="PXP29" s="42"/>
      <c r="PXQ29" s="42"/>
      <c r="PXR29" s="42"/>
      <c r="PXS29" s="42"/>
      <c r="PXT29" s="42"/>
      <c r="PXU29" s="42"/>
      <c r="PXV29" s="42"/>
      <c r="PXW29" s="42"/>
      <c r="PXX29" s="42"/>
      <c r="PXY29" s="42"/>
      <c r="PXZ29" s="42"/>
      <c r="PYA29" s="42"/>
      <c r="PYB29" s="42"/>
      <c r="PYC29" s="42"/>
      <c r="PYD29" s="42"/>
      <c r="PYE29" s="42"/>
      <c r="PYF29" s="42"/>
      <c r="PYG29" s="42"/>
      <c r="PYH29" s="42"/>
      <c r="PYI29" s="42"/>
      <c r="PYJ29" s="42"/>
      <c r="PYK29" s="42"/>
      <c r="PYL29" s="42"/>
      <c r="PYM29" s="42"/>
      <c r="PYN29" s="42"/>
      <c r="PYO29" s="42"/>
      <c r="PYP29" s="42"/>
      <c r="PYQ29" s="42"/>
      <c r="PYR29" s="42"/>
      <c r="PYS29" s="42"/>
      <c r="PYT29" s="42"/>
      <c r="PYU29" s="42"/>
      <c r="PYV29" s="42"/>
      <c r="PYW29" s="42"/>
      <c r="PYX29" s="42"/>
      <c r="PYY29" s="42"/>
      <c r="PYZ29" s="42"/>
      <c r="PZA29" s="42"/>
      <c r="PZB29" s="42"/>
      <c r="PZC29" s="42"/>
      <c r="PZD29" s="42"/>
      <c r="PZE29" s="42"/>
      <c r="PZF29" s="42"/>
      <c r="PZG29" s="42"/>
      <c r="PZH29" s="42"/>
      <c r="PZI29" s="42"/>
      <c r="PZJ29" s="42"/>
      <c r="PZK29" s="42"/>
      <c r="PZL29" s="42"/>
      <c r="PZM29" s="42"/>
      <c r="PZN29" s="42"/>
      <c r="PZO29" s="42"/>
      <c r="PZP29" s="42"/>
      <c r="PZQ29" s="42"/>
      <c r="PZR29" s="42"/>
      <c r="PZS29" s="42"/>
      <c r="PZT29" s="42"/>
      <c r="PZU29" s="42"/>
      <c r="PZV29" s="42"/>
      <c r="PZW29" s="42"/>
      <c r="PZX29" s="42"/>
      <c r="PZY29" s="42"/>
      <c r="PZZ29" s="42"/>
      <c r="QAA29" s="42"/>
      <c r="QAB29" s="42"/>
      <c r="QAC29" s="42"/>
      <c r="QAD29" s="42"/>
      <c r="QAE29" s="42"/>
      <c r="QAF29" s="42"/>
      <c r="QAG29" s="42"/>
      <c r="QAH29" s="42"/>
      <c r="QAI29" s="42"/>
      <c r="QAJ29" s="42"/>
      <c r="QAK29" s="42"/>
      <c r="QAL29" s="42"/>
      <c r="QAM29" s="42"/>
      <c r="QAN29" s="42"/>
      <c r="QAO29" s="42"/>
      <c r="QAP29" s="42"/>
      <c r="QAQ29" s="42"/>
      <c r="QAR29" s="42"/>
      <c r="QAS29" s="42"/>
      <c r="QAT29" s="42"/>
      <c r="QAU29" s="42"/>
      <c r="QAV29" s="42"/>
      <c r="QAW29" s="42"/>
      <c r="QAX29" s="42"/>
      <c r="QAY29" s="42"/>
      <c r="QAZ29" s="42"/>
      <c r="QBA29" s="42"/>
      <c r="QBB29" s="42"/>
      <c r="QBC29" s="42"/>
      <c r="QBD29" s="42"/>
      <c r="QBE29" s="42"/>
      <c r="QBF29" s="42"/>
      <c r="QBG29" s="42"/>
      <c r="QBH29" s="42"/>
      <c r="QBI29" s="42"/>
      <c r="QBJ29" s="42"/>
      <c r="QBK29" s="42"/>
      <c r="QBL29" s="42"/>
      <c r="QBM29" s="42"/>
      <c r="QBN29" s="42"/>
      <c r="QBO29" s="42"/>
      <c r="QBP29" s="42"/>
      <c r="QBQ29" s="42"/>
      <c r="QBR29" s="42"/>
      <c r="QBS29" s="42"/>
      <c r="QBT29" s="42"/>
      <c r="QBU29" s="42"/>
      <c r="QBV29" s="42"/>
      <c r="QBW29" s="42"/>
      <c r="QBX29" s="42"/>
      <c r="QBY29" s="42"/>
      <c r="QBZ29" s="42"/>
      <c r="QCA29" s="42"/>
      <c r="QCB29" s="42"/>
      <c r="QCC29" s="42"/>
      <c r="QCD29" s="42"/>
      <c r="QCE29" s="42"/>
      <c r="QCF29" s="42"/>
      <c r="QCG29" s="42"/>
      <c r="QCH29" s="42"/>
      <c r="QCI29" s="42"/>
      <c r="QCJ29" s="42"/>
      <c r="QCK29" s="42"/>
      <c r="QCL29" s="42"/>
      <c r="QCM29" s="42"/>
      <c r="QCN29" s="42"/>
      <c r="QCO29" s="42"/>
      <c r="QCP29" s="42"/>
      <c r="QCQ29" s="42"/>
      <c r="QCR29" s="42"/>
      <c r="QCS29" s="42"/>
      <c r="QCT29" s="42"/>
      <c r="QCU29" s="42"/>
      <c r="QCV29" s="42"/>
      <c r="QCW29" s="42"/>
      <c r="QCX29" s="42"/>
      <c r="QCY29" s="42"/>
      <c r="QCZ29" s="42"/>
      <c r="QDA29" s="42"/>
      <c r="QDB29" s="42"/>
      <c r="QDC29" s="42"/>
      <c r="QDD29" s="42"/>
      <c r="QDE29" s="42"/>
      <c r="QDF29" s="42"/>
      <c r="QDG29" s="42"/>
      <c r="QDH29" s="42"/>
      <c r="QDI29" s="42"/>
      <c r="QDJ29" s="42"/>
      <c r="QDK29" s="42"/>
      <c r="QDL29" s="42"/>
      <c r="QDM29" s="42"/>
      <c r="QDN29" s="42"/>
      <c r="QDO29" s="42"/>
      <c r="QDP29" s="42"/>
      <c r="QDQ29" s="42"/>
      <c r="QDR29" s="42"/>
      <c r="QDS29" s="42"/>
      <c r="QDT29" s="42"/>
      <c r="QDU29" s="42"/>
      <c r="QDV29" s="42"/>
      <c r="QDW29" s="42"/>
      <c r="QDX29" s="42"/>
      <c r="QDY29" s="42"/>
      <c r="QDZ29" s="42"/>
      <c r="QEA29" s="42"/>
      <c r="QEB29" s="42"/>
      <c r="QEC29" s="42"/>
      <c r="QED29" s="42"/>
      <c r="QEE29" s="42"/>
      <c r="QEF29" s="42"/>
      <c r="QEG29" s="42"/>
      <c r="QEH29" s="42"/>
      <c r="QEI29" s="42"/>
      <c r="QEJ29" s="42"/>
      <c r="QEK29" s="42"/>
      <c r="QEL29" s="42"/>
      <c r="QEM29" s="42"/>
      <c r="QEN29" s="42"/>
      <c r="QEO29" s="42"/>
      <c r="QEP29" s="42"/>
      <c r="QEQ29" s="42"/>
      <c r="QER29" s="42"/>
      <c r="QES29" s="42"/>
      <c r="QET29" s="42"/>
      <c r="QEU29" s="42"/>
      <c r="QEV29" s="42"/>
      <c r="QEW29" s="42"/>
      <c r="QEX29" s="42"/>
      <c r="QEY29" s="42"/>
      <c r="QEZ29" s="42"/>
      <c r="QFA29" s="42"/>
      <c r="QFB29" s="42"/>
      <c r="QFC29" s="42"/>
      <c r="QFD29" s="42"/>
      <c r="QFE29" s="42"/>
      <c r="QFF29" s="42"/>
      <c r="QFG29" s="42"/>
      <c r="QFH29" s="42"/>
      <c r="QFI29" s="42"/>
      <c r="QFJ29" s="42"/>
      <c r="QFK29" s="42"/>
      <c r="QFL29" s="42"/>
      <c r="QFM29" s="42"/>
      <c r="QFN29" s="42"/>
      <c r="QFO29" s="42"/>
      <c r="QFP29" s="42"/>
      <c r="QFQ29" s="42"/>
      <c r="QFR29" s="42"/>
      <c r="QFS29" s="42"/>
      <c r="QFT29" s="42"/>
      <c r="QFU29" s="42"/>
      <c r="QFV29" s="42"/>
      <c r="QFW29" s="42"/>
      <c r="QFX29" s="42"/>
      <c r="QFY29" s="42"/>
      <c r="QFZ29" s="42"/>
      <c r="QGA29" s="42"/>
      <c r="QGB29" s="42"/>
      <c r="QGC29" s="42"/>
      <c r="QGD29" s="42"/>
      <c r="QGE29" s="42"/>
      <c r="QGF29" s="42"/>
      <c r="QGG29" s="42"/>
      <c r="QGH29" s="42"/>
      <c r="QGI29" s="42"/>
      <c r="QGJ29" s="42"/>
      <c r="QGK29" s="42"/>
      <c r="QGL29" s="42"/>
      <c r="QGM29" s="42"/>
      <c r="QGN29" s="42"/>
      <c r="QGO29" s="42"/>
      <c r="QGP29" s="42"/>
      <c r="QGQ29" s="42"/>
      <c r="QGR29" s="42"/>
      <c r="QGS29" s="42"/>
      <c r="QGT29" s="42"/>
      <c r="QGU29" s="42"/>
      <c r="QGV29" s="42"/>
      <c r="QGW29" s="42"/>
      <c r="QGX29" s="42"/>
      <c r="QGY29" s="42"/>
      <c r="QGZ29" s="42"/>
      <c r="QHA29" s="42"/>
      <c r="QHB29" s="42"/>
      <c r="QHC29" s="42"/>
      <c r="QHD29" s="42"/>
      <c r="QHE29" s="42"/>
      <c r="QHF29" s="42"/>
      <c r="QHG29" s="42"/>
      <c r="QHH29" s="42"/>
      <c r="QHI29" s="42"/>
      <c r="QHJ29" s="42"/>
      <c r="QHK29" s="42"/>
      <c r="QHL29" s="42"/>
      <c r="QHM29" s="42"/>
      <c r="QHN29" s="42"/>
      <c r="QHO29" s="42"/>
      <c r="QHP29" s="42"/>
      <c r="QHQ29" s="42"/>
      <c r="QHR29" s="42"/>
      <c r="QHS29" s="42"/>
      <c r="QHT29" s="42"/>
      <c r="QHU29" s="42"/>
      <c r="QHV29" s="42"/>
      <c r="QHW29" s="42"/>
      <c r="QHX29" s="42"/>
      <c r="QHY29" s="42"/>
      <c r="QHZ29" s="42"/>
      <c r="QIA29" s="42"/>
      <c r="QIB29" s="42"/>
      <c r="QIC29" s="42"/>
      <c r="QID29" s="42"/>
      <c r="QIE29" s="42"/>
      <c r="QIF29" s="42"/>
      <c r="QIG29" s="42"/>
      <c r="QIH29" s="42"/>
      <c r="QII29" s="42"/>
      <c r="QIJ29" s="42"/>
      <c r="QIK29" s="42"/>
      <c r="QIL29" s="42"/>
      <c r="QIM29" s="42"/>
      <c r="QIN29" s="42"/>
      <c r="QIO29" s="42"/>
      <c r="QIP29" s="42"/>
      <c r="QIQ29" s="42"/>
      <c r="QIR29" s="42"/>
      <c r="QIS29" s="42"/>
      <c r="QIT29" s="42"/>
      <c r="QIU29" s="42"/>
      <c r="QIV29" s="42"/>
      <c r="QIW29" s="42"/>
      <c r="QIX29" s="42"/>
      <c r="QIY29" s="42"/>
      <c r="QIZ29" s="42"/>
      <c r="QJA29" s="42"/>
      <c r="QJB29" s="42"/>
      <c r="QJC29" s="42"/>
      <c r="QJD29" s="42"/>
      <c r="QJE29" s="42"/>
      <c r="QJF29" s="42"/>
      <c r="QJG29" s="42"/>
      <c r="QJH29" s="42"/>
      <c r="QJI29" s="42"/>
      <c r="QJJ29" s="42"/>
      <c r="QJK29" s="42"/>
      <c r="QJL29" s="42"/>
      <c r="QJM29" s="42"/>
      <c r="QJN29" s="42"/>
      <c r="QJO29" s="42"/>
      <c r="QJP29" s="42"/>
      <c r="QJQ29" s="42"/>
      <c r="QJR29" s="42"/>
      <c r="QJS29" s="42"/>
      <c r="QJT29" s="42"/>
      <c r="QJU29" s="42"/>
      <c r="QJV29" s="42"/>
      <c r="QJW29" s="42"/>
      <c r="QJX29" s="42"/>
      <c r="QJY29" s="42"/>
      <c r="QJZ29" s="42"/>
      <c r="QKA29" s="42"/>
      <c r="QKB29" s="42"/>
      <c r="QKC29" s="42"/>
      <c r="QKD29" s="42"/>
      <c r="QKE29" s="42"/>
      <c r="QKF29" s="42"/>
      <c r="QKG29" s="42"/>
      <c r="QKH29" s="42"/>
      <c r="QKI29" s="42"/>
      <c r="QKJ29" s="42"/>
      <c r="QKK29" s="42"/>
      <c r="QKL29" s="42"/>
      <c r="QKM29" s="42"/>
      <c r="QKN29" s="42"/>
      <c r="QKO29" s="42"/>
      <c r="QKP29" s="42"/>
      <c r="QKQ29" s="42"/>
      <c r="QKR29" s="42"/>
      <c r="QKS29" s="42"/>
      <c r="QKT29" s="42"/>
      <c r="QKU29" s="42"/>
      <c r="QKV29" s="42"/>
      <c r="QKW29" s="42"/>
      <c r="QKX29" s="42"/>
      <c r="QKY29" s="42"/>
      <c r="QKZ29" s="42"/>
      <c r="QLA29" s="42"/>
      <c r="QLB29" s="42"/>
      <c r="QLC29" s="42"/>
      <c r="QLD29" s="42"/>
      <c r="QLE29" s="42"/>
      <c r="QLF29" s="42"/>
      <c r="QLG29" s="42"/>
      <c r="QLH29" s="42"/>
      <c r="QLI29" s="42"/>
      <c r="QLJ29" s="42"/>
      <c r="QLK29" s="42"/>
      <c r="QLL29" s="42"/>
      <c r="QLM29" s="42"/>
      <c r="QLN29" s="42"/>
      <c r="QLO29" s="42"/>
      <c r="QLP29" s="42"/>
      <c r="QLQ29" s="42"/>
      <c r="QLR29" s="42"/>
      <c r="QLS29" s="42"/>
      <c r="QLT29" s="42"/>
      <c r="QLU29" s="42"/>
      <c r="QLV29" s="42"/>
      <c r="QLW29" s="42"/>
      <c r="QLX29" s="42"/>
      <c r="QLY29" s="42"/>
      <c r="QLZ29" s="42"/>
      <c r="QMA29" s="42"/>
      <c r="QMB29" s="42"/>
      <c r="QMC29" s="42"/>
      <c r="QMD29" s="42"/>
      <c r="QME29" s="42"/>
      <c r="QMF29" s="42"/>
      <c r="QMG29" s="42"/>
      <c r="QMH29" s="42"/>
      <c r="QMI29" s="42"/>
      <c r="QMJ29" s="42"/>
      <c r="QMK29" s="42"/>
      <c r="QML29" s="42"/>
      <c r="QMM29" s="42"/>
      <c r="QMN29" s="42"/>
      <c r="QMO29" s="42"/>
      <c r="QMP29" s="42"/>
      <c r="QMQ29" s="42"/>
      <c r="QMR29" s="42"/>
      <c r="QMS29" s="42"/>
      <c r="QMT29" s="42"/>
      <c r="QMU29" s="42"/>
      <c r="QMV29" s="42"/>
      <c r="QMW29" s="42"/>
      <c r="QMX29" s="42"/>
      <c r="QMY29" s="42"/>
      <c r="QMZ29" s="42"/>
      <c r="QNA29" s="42"/>
      <c r="QNB29" s="42"/>
      <c r="QNC29" s="42"/>
      <c r="QND29" s="42"/>
      <c r="QNE29" s="42"/>
      <c r="QNF29" s="42"/>
      <c r="QNG29" s="42"/>
      <c r="QNH29" s="42"/>
      <c r="QNI29" s="42"/>
      <c r="QNJ29" s="42"/>
      <c r="QNK29" s="42"/>
      <c r="QNL29" s="42"/>
      <c r="QNM29" s="42"/>
      <c r="QNN29" s="42"/>
      <c r="QNO29" s="42"/>
      <c r="QNP29" s="42"/>
      <c r="QNQ29" s="42"/>
      <c r="QNR29" s="42"/>
      <c r="QNS29" s="42"/>
      <c r="QNT29" s="42"/>
      <c r="QNU29" s="42"/>
      <c r="QNV29" s="42"/>
      <c r="QNW29" s="42"/>
      <c r="QNX29" s="42"/>
      <c r="QNY29" s="42"/>
      <c r="QNZ29" s="42"/>
      <c r="QOA29" s="42"/>
      <c r="QOB29" s="42"/>
      <c r="QOC29" s="42"/>
      <c r="QOD29" s="42"/>
      <c r="QOE29" s="42"/>
      <c r="QOF29" s="42"/>
      <c r="QOG29" s="42"/>
      <c r="QOH29" s="42"/>
      <c r="QOI29" s="42"/>
      <c r="QOJ29" s="42"/>
      <c r="QOK29" s="42"/>
      <c r="QOL29" s="42"/>
      <c r="QOM29" s="42"/>
      <c r="QON29" s="42"/>
      <c r="QOO29" s="42"/>
      <c r="QOP29" s="42"/>
      <c r="QOQ29" s="42"/>
      <c r="QOR29" s="42"/>
      <c r="QOS29" s="42"/>
      <c r="QOT29" s="42"/>
      <c r="QOU29" s="42"/>
      <c r="QOV29" s="42"/>
      <c r="QOW29" s="42"/>
      <c r="QOX29" s="42"/>
      <c r="QOY29" s="42"/>
      <c r="QOZ29" s="42"/>
      <c r="QPA29" s="42"/>
      <c r="QPB29" s="42"/>
      <c r="QPC29" s="42"/>
      <c r="QPD29" s="42"/>
      <c r="QPE29" s="42"/>
      <c r="QPF29" s="42"/>
      <c r="QPG29" s="42"/>
      <c r="QPH29" s="42"/>
      <c r="QPI29" s="42"/>
      <c r="QPJ29" s="42"/>
      <c r="QPK29" s="42"/>
      <c r="QPL29" s="42"/>
      <c r="QPM29" s="42"/>
      <c r="QPN29" s="42"/>
      <c r="QPO29" s="42"/>
      <c r="QPP29" s="42"/>
      <c r="QPQ29" s="42"/>
      <c r="QPR29" s="42"/>
      <c r="QPS29" s="42"/>
      <c r="QPT29" s="42"/>
      <c r="QPU29" s="42"/>
      <c r="QPV29" s="42"/>
      <c r="QPW29" s="42"/>
      <c r="QPX29" s="42"/>
      <c r="QPY29" s="42"/>
      <c r="QPZ29" s="42"/>
      <c r="QQA29" s="42"/>
      <c r="QQB29" s="42"/>
      <c r="QQC29" s="42"/>
      <c r="QQD29" s="42"/>
      <c r="QQE29" s="42"/>
      <c r="QQF29" s="42"/>
      <c r="QQG29" s="42"/>
      <c r="QQH29" s="42"/>
      <c r="QQI29" s="42"/>
      <c r="QQJ29" s="42"/>
      <c r="QQK29" s="42"/>
      <c r="QQL29" s="42"/>
      <c r="QQM29" s="42"/>
      <c r="QQN29" s="42"/>
      <c r="QQO29" s="42"/>
      <c r="QQP29" s="42"/>
      <c r="QQQ29" s="42"/>
      <c r="QQR29" s="42"/>
      <c r="QQS29" s="42"/>
      <c r="QQT29" s="42"/>
      <c r="QQU29" s="42"/>
      <c r="QQV29" s="42"/>
      <c r="QQW29" s="42"/>
      <c r="QQX29" s="42"/>
      <c r="QQY29" s="42"/>
      <c r="QQZ29" s="42"/>
      <c r="QRA29" s="42"/>
      <c r="QRB29" s="42"/>
      <c r="QRC29" s="42"/>
      <c r="QRD29" s="42"/>
      <c r="QRE29" s="42"/>
      <c r="QRF29" s="42"/>
      <c r="QRG29" s="42"/>
      <c r="QRH29" s="42"/>
      <c r="QRI29" s="42"/>
      <c r="QRJ29" s="42"/>
      <c r="QRK29" s="42"/>
      <c r="QRL29" s="42"/>
      <c r="QRM29" s="42"/>
      <c r="QRN29" s="42"/>
      <c r="QRO29" s="42"/>
      <c r="QRP29" s="42"/>
      <c r="QRQ29" s="42"/>
      <c r="QRR29" s="42"/>
      <c r="QRS29" s="42"/>
      <c r="QRT29" s="42"/>
      <c r="QRU29" s="42"/>
      <c r="QRV29" s="42"/>
      <c r="QRW29" s="42"/>
      <c r="QRX29" s="42"/>
      <c r="QRY29" s="42"/>
      <c r="QRZ29" s="42"/>
      <c r="QSA29" s="42"/>
      <c r="QSB29" s="42"/>
      <c r="QSC29" s="42"/>
      <c r="QSD29" s="42"/>
      <c r="QSE29" s="42"/>
      <c r="QSF29" s="42"/>
      <c r="QSG29" s="42"/>
      <c r="QSH29" s="42"/>
      <c r="QSI29" s="42"/>
      <c r="QSJ29" s="42"/>
      <c r="QSK29" s="42"/>
      <c r="QSL29" s="42"/>
      <c r="QSM29" s="42"/>
      <c r="QSN29" s="42"/>
      <c r="QSO29" s="42"/>
      <c r="QSP29" s="42"/>
      <c r="QSQ29" s="42"/>
      <c r="QSR29" s="42"/>
      <c r="QSS29" s="42"/>
      <c r="QST29" s="42"/>
      <c r="QSU29" s="42"/>
      <c r="QSV29" s="42"/>
      <c r="QSW29" s="42"/>
      <c r="QSX29" s="42"/>
      <c r="QSY29" s="42"/>
      <c r="QSZ29" s="42"/>
      <c r="QTA29" s="42"/>
      <c r="QTB29" s="42"/>
      <c r="QTC29" s="42"/>
      <c r="QTD29" s="42"/>
      <c r="QTE29" s="42"/>
      <c r="QTF29" s="42"/>
      <c r="QTG29" s="42"/>
      <c r="QTH29" s="42"/>
      <c r="QTI29" s="42"/>
      <c r="QTJ29" s="42"/>
      <c r="QTK29" s="42"/>
      <c r="QTL29" s="42"/>
      <c r="QTM29" s="42"/>
      <c r="QTN29" s="42"/>
      <c r="QTO29" s="42"/>
      <c r="QTP29" s="42"/>
      <c r="QTQ29" s="42"/>
      <c r="QTR29" s="42"/>
      <c r="QTS29" s="42"/>
      <c r="QTT29" s="42"/>
      <c r="QTU29" s="42"/>
      <c r="QTV29" s="42"/>
      <c r="QTW29" s="42"/>
      <c r="QTX29" s="42"/>
      <c r="QTY29" s="42"/>
      <c r="QTZ29" s="42"/>
      <c r="QUA29" s="42"/>
      <c r="QUB29" s="42"/>
      <c r="QUC29" s="42"/>
      <c r="QUD29" s="42"/>
      <c r="QUE29" s="42"/>
      <c r="QUF29" s="42"/>
      <c r="QUG29" s="42"/>
      <c r="QUH29" s="42"/>
      <c r="QUI29" s="42"/>
      <c r="QUJ29" s="42"/>
      <c r="QUK29" s="42"/>
      <c r="QUL29" s="42"/>
      <c r="QUM29" s="42"/>
      <c r="QUN29" s="42"/>
      <c r="QUO29" s="42"/>
      <c r="QUP29" s="42"/>
      <c r="QUQ29" s="42"/>
      <c r="QUR29" s="42"/>
      <c r="QUS29" s="42"/>
      <c r="QUT29" s="42"/>
      <c r="QUU29" s="42"/>
      <c r="QUV29" s="42"/>
      <c r="QUW29" s="42"/>
      <c r="QUX29" s="42"/>
      <c r="QUY29" s="42"/>
      <c r="QUZ29" s="42"/>
      <c r="QVA29" s="42"/>
      <c r="QVB29" s="42"/>
      <c r="QVC29" s="42"/>
      <c r="QVD29" s="42"/>
      <c r="QVE29" s="42"/>
      <c r="QVF29" s="42"/>
      <c r="QVG29" s="42"/>
      <c r="QVH29" s="42"/>
      <c r="QVI29" s="42"/>
      <c r="QVJ29" s="42"/>
      <c r="QVK29" s="42"/>
      <c r="QVL29" s="42"/>
      <c r="QVM29" s="42"/>
      <c r="QVN29" s="42"/>
      <c r="QVO29" s="42"/>
      <c r="QVP29" s="42"/>
      <c r="QVQ29" s="42"/>
      <c r="QVR29" s="42"/>
      <c r="QVS29" s="42"/>
      <c r="QVT29" s="42"/>
      <c r="QVU29" s="42"/>
      <c r="QVV29" s="42"/>
      <c r="QVW29" s="42"/>
      <c r="QVX29" s="42"/>
      <c r="QVY29" s="42"/>
      <c r="QVZ29" s="42"/>
      <c r="QWA29" s="42"/>
      <c r="QWB29" s="42"/>
      <c r="QWC29" s="42"/>
      <c r="QWD29" s="42"/>
      <c r="QWE29" s="42"/>
      <c r="QWF29" s="42"/>
      <c r="QWG29" s="42"/>
      <c r="QWH29" s="42"/>
      <c r="QWI29" s="42"/>
      <c r="QWJ29" s="42"/>
      <c r="QWK29" s="42"/>
      <c r="QWL29" s="42"/>
      <c r="QWM29" s="42"/>
      <c r="QWN29" s="42"/>
      <c r="QWO29" s="42"/>
      <c r="QWP29" s="42"/>
      <c r="QWQ29" s="42"/>
      <c r="QWR29" s="42"/>
      <c r="QWS29" s="42"/>
      <c r="QWT29" s="42"/>
      <c r="QWU29" s="42"/>
      <c r="QWV29" s="42"/>
      <c r="QWW29" s="42"/>
      <c r="QWX29" s="42"/>
      <c r="QWY29" s="42"/>
      <c r="QWZ29" s="42"/>
      <c r="QXA29" s="42"/>
      <c r="QXB29" s="42"/>
      <c r="QXC29" s="42"/>
      <c r="QXD29" s="42"/>
      <c r="QXE29" s="42"/>
      <c r="QXF29" s="42"/>
      <c r="QXG29" s="42"/>
      <c r="QXH29" s="42"/>
      <c r="QXI29" s="42"/>
      <c r="QXJ29" s="42"/>
      <c r="QXK29" s="42"/>
      <c r="QXL29" s="42"/>
      <c r="QXM29" s="42"/>
      <c r="QXN29" s="42"/>
      <c r="QXO29" s="42"/>
      <c r="QXP29" s="42"/>
      <c r="QXQ29" s="42"/>
      <c r="QXR29" s="42"/>
      <c r="QXS29" s="42"/>
      <c r="QXT29" s="42"/>
      <c r="QXU29" s="42"/>
      <c r="QXV29" s="42"/>
      <c r="QXW29" s="42"/>
      <c r="QXX29" s="42"/>
      <c r="QXY29" s="42"/>
      <c r="QXZ29" s="42"/>
      <c r="QYA29" s="42"/>
      <c r="QYB29" s="42"/>
      <c r="QYC29" s="42"/>
      <c r="QYD29" s="42"/>
      <c r="QYE29" s="42"/>
      <c r="QYF29" s="42"/>
      <c r="QYG29" s="42"/>
      <c r="QYH29" s="42"/>
      <c r="QYI29" s="42"/>
      <c r="QYJ29" s="42"/>
      <c r="QYK29" s="42"/>
      <c r="QYL29" s="42"/>
      <c r="QYM29" s="42"/>
      <c r="QYN29" s="42"/>
      <c r="QYO29" s="42"/>
      <c r="QYP29" s="42"/>
      <c r="QYQ29" s="42"/>
      <c r="QYR29" s="42"/>
      <c r="QYS29" s="42"/>
      <c r="QYT29" s="42"/>
      <c r="QYU29" s="42"/>
      <c r="QYV29" s="42"/>
      <c r="QYW29" s="42"/>
      <c r="QYX29" s="42"/>
      <c r="QYY29" s="42"/>
      <c r="QYZ29" s="42"/>
      <c r="QZA29" s="42"/>
      <c r="QZB29" s="42"/>
      <c r="QZC29" s="42"/>
      <c r="QZD29" s="42"/>
      <c r="QZE29" s="42"/>
      <c r="QZF29" s="42"/>
      <c r="QZG29" s="42"/>
      <c r="QZH29" s="42"/>
      <c r="QZI29" s="42"/>
      <c r="QZJ29" s="42"/>
      <c r="QZK29" s="42"/>
      <c r="QZL29" s="42"/>
      <c r="QZM29" s="42"/>
      <c r="QZN29" s="42"/>
      <c r="QZO29" s="42"/>
      <c r="QZP29" s="42"/>
      <c r="QZQ29" s="42"/>
      <c r="QZR29" s="42"/>
      <c r="QZS29" s="42"/>
      <c r="QZT29" s="42"/>
      <c r="QZU29" s="42"/>
      <c r="QZV29" s="42"/>
      <c r="QZW29" s="42"/>
      <c r="QZX29" s="42"/>
      <c r="QZY29" s="42"/>
      <c r="QZZ29" s="42"/>
      <c r="RAA29" s="42"/>
      <c r="RAB29" s="42"/>
      <c r="RAC29" s="42"/>
      <c r="RAD29" s="42"/>
      <c r="RAE29" s="42"/>
      <c r="RAF29" s="42"/>
      <c r="RAG29" s="42"/>
      <c r="RAH29" s="42"/>
      <c r="RAI29" s="42"/>
      <c r="RAJ29" s="42"/>
      <c r="RAK29" s="42"/>
      <c r="RAL29" s="42"/>
      <c r="RAM29" s="42"/>
      <c r="RAN29" s="42"/>
      <c r="RAO29" s="42"/>
      <c r="RAP29" s="42"/>
      <c r="RAQ29" s="42"/>
      <c r="RAR29" s="42"/>
      <c r="RAS29" s="42"/>
      <c r="RAT29" s="42"/>
      <c r="RAU29" s="42"/>
      <c r="RAV29" s="42"/>
      <c r="RAW29" s="42"/>
      <c r="RAX29" s="42"/>
      <c r="RAY29" s="42"/>
      <c r="RAZ29" s="42"/>
      <c r="RBA29" s="42"/>
      <c r="RBB29" s="42"/>
      <c r="RBC29" s="42"/>
      <c r="RBD29" s="42"/>
      <c r="RBE29" s="42"/>
      <c r="RBF29" s="42"/>
      <c r="RBG29" s="42"/>
      <c r="RBH29" s="42"/>
      <c r="RBI29" s="42"/>
      <c r="RBJ29" s="42"/>
      <c r="RBK29" s="42"/>
      <c r="RBL29" s="42"/>
      <c r="RBM29" s="42"/>
      <c r="RBN29" s="42"/>
      <c r="RBO29" s="42"/>
      <c r="RBP29" s="42"/>
      <c r="RBQ29" s="42"/>
      <c r="RBR29" s="42"/>
      <c r="RBS29" s="42"/>
      <c r="RBT29" s="42"/>
      <c r="RBU29" s="42"/>
      <c r="RBV29" s="42"/>
      <c r="RBW29" s="42"/>
      <c r="RBX29" s="42"/>
      <c r="RBY29" s="42"/>
      <c r="RBZ29" s="42"/>
      <c r="RCA29" s="42"/>
      <c r="RCB29" s="42"/>
      <c r="RCC29" s="42"/>
      <c r="RCD29" s="42"/>
      <c r="RCE29" s="42"/>
      <c r="RCF29" s="42"/>
      <c r="RCG29" s="42"/>
      <c r="RCH29" s="42"/>
      <c r="RCI29" s="42"/>
      <c r="RCJ29" s="42"/>
      <c r="RCK29" s="42"/>
      <c r="RCL29" s="42"/>
      <c r="RCM29" s="42"/>
      <c r="RCN29" s="42"/>
      <c r="RCO29" s="42"/>
      <c r="RCP29" s="42"/>
      <c r="RCQ29" s="42"/>
      <c r="RCR29" s="42"/>
      <c r="RCS29" s="42"/>
      <c r="RCT29" s="42"/>
      <c r="RCU29" s="42"/>
      <c r="RCV29" s="42"/>
      <c r="RCW29" s="42"/>
      <c r="RCX29" s="42"/>
      <c r="RCY29" s="42"/>
      <c r="RCZ29" s="42"/>
      <c r="RDA29" s="42"/>
      <c r="RDB29" s="42"/>
      <c r="RDC29" s="42"/>
      <c r="RDD29" s="42"/>
      <c r="RDE29" s="42"/>
      <c r="RDF29" s="42"/>
      <c r="RDG29" s="42"/>
      <c r="RDH29" s="42"/>
      <c r="RDI29" s="42"/>
      <c r="RDJ29" s="42"/>
      <c r="RDK29" s="42"/>
      <c r="RDL29" s="42"/>
      <c r="RDM29" s="42"/>
      <c r="RDN29" s="42"/>
      <c r="RDO29" s="42"/>
      <c r="RDP29" s="42"/>
      <c r="RDQ29" s="42"/>
      <c r="RDR29" s="42"/>
      <c r="RDS29" s="42"/>
      <c r="RDT29" s="42"/>
      <c r="RDU29" s="42"/>
      <c r="RDV29" s="42"/>
      <c r="RDW29" s="42"/>
      <c r="RDX29" s="42"/>
      <c r="RDY29" s="42"/>
      <c r="RDZ29" s="42"/>
      <c r="REA29" s="42"/>
      <c r="REB29" s="42"/>
      <c r="REC29" s="42"/>
      <c r="RED29" s="42"/>
      <c r="REE29" s="42"/>
      <c r="REF29" s="42"/>
      <c r="REG29" s="42"/>
      <c r="REH29" s="42"/>
      <c r="REI29" s="42"/>
      <c r="REJ29" s="42"/>
      <c r="REK29" s="42"/>
      <c r="REL29" s="42"/>
      <c r="REM29" s="42"/>
      <c r="REN29" s="42"/>
      <c r="REO29" s="42"/>
      <c r="REP29" s="42"/>
      <c r="REQ29" s="42"/>
      <c r="RER29" s="42"/>
      <c r="RES29" s="42"/>
      <c r="RET29" s="42"/>
      <c r="REU29" s="42"/>
      <c r="REV29" s="42"/>
      <c r="REW29" s="42"/>
      <c r="REX29" s="42"/>
      <c r="REY29" s="42"/>
      <c r="REZ29" s="42"/>
      <c r="RFA29" s="42"/>
      <c r="RFB29" s="42"/>
      <c r="RFC29" s="42"/>
      <c r="RFD29" s="42"/>
      <c r="RFE29" s="42"/>
      <c r="RFF29" s="42"/>
      <c r="RFG29" s="42"/>
      <c r="RFH29" s="42"/>
      <c r="RFI29" s="42"/>
      <c r="RFJ29" s="42"/>
      <c r="RFK29" s="42"/>
      <c r="RFL29" s="42"/>
      <c r="RFM29" s="42"/>
      <c r="RFN29" s="42"/>
      <c r="RFO29" s="42"/>
      <c r="RFP29" s="42"/>
      <c r="RFQ29" s="42"/>
      <c r="RFR29" s="42"/>
      <c r="RFS29" s="42"/>
      <c r="RFT29" s="42"/>
      <c r="RFU29" s="42"/>
      <c r="RFV29" s="42"/>
      <c r="RFW29" s="42"/>
      <c r="RFX29" s="42"/>
      <c r="RFY29" s="42"/>
      <c r="RFZ29" s="42"/>
      <c r="RGA29" s="42"/>
      <c r="RGB29" s="42"/>
      <c r="RGC29" s="42"/>
      <c r="RGD29" s="42"/>
      <c r="RGE29" s="42"/>
      <c r="RGF29" s="42"/>
      <c r="RGG29" s="42"/>
      <c r="RGH29" s="42"/>
      <c r="RGI29" s="42"/>
      <c r="RGJ29" s="42"/>
      <c r="RGK29" s="42"/>
      <c r="RGL29" s="42"/>
      <c r="RGM29" s="42"/>
      <c r="RGN29" s="42"/>
      <c r="RGO29" s="42"/>
      <c r="RGP29" s="42"/>
      <c r="RGQ29" s="42"/>
      <c r="RGR29" s="42"/>
      <c r="RGS29" s="42"/>
      <c r="RGT29" s="42"/>
      <c r="RGU29" s="42"/>
      <c r="RGV29" s="42"/>
      <c r="RGW29" s="42"/>
      <c r="RGX29" s="42"/>
      <c r="RGY29" s="42"/>
      <c r="RGZ29" s="42"/>
      <c r="RHA29" s="42"/>
      <c r="RHB29" s="42"/>
      <c r="RHC29" s="42"/>
      <c r="RHD29" s="42"/>
      <c r="RHE29" s="42"/>
      <c r="RHF29" s="42"/>
      <c r="RHG29" s="42"/>
      <c r="RHH29" s="42"/>
      <c r="RHI29" s="42"/>
      <c r="RHJ29" s="42"/>
      <c r="RHK29" s="42"/>
      <c r="RHL29" s="42"/>
      <c r="RHM29" s="42"/>
      <c r="RHN29" s="42"/>
      <c r="RHO29" s="42"/>
      <c r="RHP29" s="42"/>
      <c r="RHQ29" s="42"/>
      <c r="RHR29" s="42"/>
      <c r="RHS29" s="42"/>
      <c r="RHT29" s="42"/>
      <c r="RHU29" s="42"/>
      <c r="RHV29" s="42"/>
      <c r="RHW29" s="42"/>
      <c r="RHX29" s="42"/>
      <c r="RHY29" s="42"/>
      <c r="RHZ29" s="42"/>
      <c r="RIA29" s="42"/>
      <c r="RIB29" s="42"/>
      <c r="RIC29" s="42"/>
      <c r="RID29" s="42"/>
      <c r="RIE29" s="42"/>
      <c r="RIF29" s="42"/>
      <c r="RIG29" s="42"/>
      <c r="RIH29" s="42"/>
      <c r="RII29" s="42"/>
      <c r="RIJ29" s="42"/>
      <c r="RIK29" s="42"/>
      <c r="RIL29" s="42"/>
      <c r="RIM29" s="42"/>
      <c r="RIN29" s="42"/>
      <c r="RIO29" s="42"/>
      <c r="RIP29" s="42"/>
      <c r="RIQ29" s="42"/>
      <c r="RIR29" s="42"/>
      <c r="RIS29" s="42"/>
      <c r="RIT29" s="42"/>
      <c r="RIU29" s="42"/>
      <c r="RIV29" s="42"/>
      <c r="RIW29" s="42"/>
      <c r="RIX29" s="42"/>
      <c r="RIY29" s="42"/>
      <c r="RIZ29" s="42"/>
      <c r="RJA29" s="42"/>
      <c r="RJB29" s="42"/>
      <c r="RJC29" s="42"/>
      <c r="RJD29" s="42"/>
      <c r="RJE29" s="42"/>
      <c r="RJF29" s="42"/>
      <c r="RJG29" s="42"/>
      <c r="RJH29" s="42"/>
      <c r="RJI29" s="42"/>
      <c r="RJJ29" s="42"/>
      <c r="RJK29" s="42"/>
      <c r="RJL29" s="42"/>
      <c r="RJM29" s="42"/>
      <c r="RJN29" s="42"/>
      <c r="RJO29" s="42"/>
      <c r="RJP29" s="42"/>
      <c r="RJQ29" s="42"/>
      <c r="RJR29" s="42"/>
      <c r="RJS29" s="42"/>
      <c r="RJT29" s="42"/>
      <c r="RJU29" s="42"/>
      <c r="RJV29" s="42"/>
      <c r="RJW29" s="42"/>
      <c r="RJX29" s="42"/>
      <c r="RJY29" s="42"/>
      <c r="RJZ29" s="42"/>
      <c r="RKA29" s="42"/>
      <c r="RKB29" s="42"/>
      <c r="RKC29" s="42"/>
      <c r="RKD29" s="42"/>
      <c r="RKE29" s="42"/>
      <c r="RKF29" s="42"/>
      <c r="RKG29" s="42"/>
      <c r="RKH29" s="42"/>
      <c r="RKI29" s="42"/>
      <c r="RKJ29" s="42"/>
      <c r="RKK29" s="42"/>
      <c r="RKL29" s="42"/>
      <c r="RKM29" s="42"/>
      <c r="RKN29" s="42"/>
      <c r="RKO29" s="42"/>
      <c r="RKP29" s="42"/>
      <c r="RKQ29" s="42"/>
      <c r="RKR29" s="42"/>
      <c r="RKS29" s="42"/>
      <c r="RKT29" s="42"/>
      <c r="RKU29" s="42"/>
      <c r="RKV29" s="42"/>
      <c r="RKW29" s="42"/>
      <c r="RKX29" s="42"/>
      <c r="RKY29" s="42"/>
      <c r="RKZ29" s="42"/>
      <c r="RLA29" s="42"/>
      <c r="RLB29" s="42"/>
      <c r="RLC29" s="42"/>
      <c r="RLD29" s="42"/>
      <c r="RLE29" s="42"/>
      <c r="RLF29" s="42"/>
      <c r="RLG29" s="42"/>
      <c r="RLH29" s="42"/>
      <c r="RLI29" s="42"/>
      <c r="RLJ29" s="42"/>
      <c r="RLK29" s="42"/>
      <c r="RLL29" s="42"/>
      <c r="RLM29" s="42"/>
      <c r="RLN29" s="42"/>
      <c r="RLO29" s="42"/>
      <c r="RLP29" s="42"/>
      <c r="RLQ29" s="42"/>
      <c r="RLR29" s="42"/>
      <c r="RLS29" s="42"/>
      <c r="RLT29" s="42"/>
      <c r="RLU29" s="42"/>
      <c r="RLV29" s="42"/>
      <c r="RLW29" s="42"/>
      <c r="RLX29" s="42"/>
      <c r="RLY29" s="42"/>
      <c r="RLZ29" s="42"/>
      <c r="RMA29" s="42"/>
      <c r="RMB29" s="42"/>
      <c r="RMC29" s="42"/>
      <c r="RMD29" s="42"/>
      <c r="RME29" s="42"/>
      <c r="RMF29" s="42"/>
      <c r="RMG29" s="42"/>
      <c r="RMH29" s="42"/>
      <c r="RMI29" s="42"/>
      <c r="RMJ29" s="42"/>
      <c r="RMK29" s="42"/>
      <c r="RML29" s="42"/>
      <c r="RMM29" s="42"/>
      <c r="RMN29" s="42"/>
      <c r="RMO29" s="42"/>
      <c r="RMP29" s="42"/>
      <c r="RMQ29" s="42"/>
      <c r="RMR29" s="42"/>
      <c r="RMS29" s="42"/>
      <c r="RMT29" s="42"/>
      <c r="RMU29" s="42"/>
      <c r="RMV29" s="42"/>
      <c r="RMW29" s="42"/>
      <c r="RMX29" s="42"/>
      <c r="RMY29" s="42"/>
      <c r="RMZ29" s="42"/>
      <c r="RNA29" s="42"/>
      <c r="RNB29" s="42"/>
      <c r="RNC29" s="42"/>
      <c r="RND29" s="42"/>
      <c r="RNE29" s="42"/>
      <c r="RNF29" s="42"/>
      <c r="RNG29" s="42"/>
      <c r="RNH29" s="42"/>
      <c r="RNI29" s="42"/>
      <c r="RNJ29" s="42"/>
      <c r="RNK29" s="42"/>
      <c r="RNL29" s="42"/>
      <c r="RNM29" s="42"/>
      <c r="RNN29" s="42"/>
      <c r="RNO29" s="42"/>
      <c r="RNP29" s="42"/>
      <c r="RNQ29" s="42"/>
      <c r="RNR29" s="42"/>
      <c r="RNS29" s="42"/>
      <c r="RNT29" s="42"/>
      <c r="RNU29" s="42"/>
      <c r="RNV29" s="42"/>
      <c r="RNW29" s="42"/>
      <c r="RNX29" s="42"/>
      <c r="RNY29" s="42"/>
      <c r="RNZ29" s="42"/>
      <c r="ROA29" s="42"/>
      <c r="ROB29" s="42"/>
      <c r="ROC29" s="42"/>
      <c r="ROD29" s="42"/>
      <c r="ROE29" s="42"/>
      <c r="ROF29" s="42"/>
      <c r="ROG29" s="42"/>
      <c r="ROH29" s="42"/>
      <c r="ROI29" s="42"/>
      <c r="ROJ29" s="42"/>
      <c r="ROK29" s="42"/>
      <c r="ROL29" s="42"/>
      <c r="ROM29" s="42"/>
      <c r="RON29" s="42"/>
      <c r="ROO29" s="42"/>
      <c r="ROP29" s="42"/>
      <c r="ROQ29" s="42"/>
      <c r="ROR29" s="42"/>
      <c r="ROS29" s="42"/>
      <c r="ROT29" s="42"/>
      <c r="ROU29" s="42"/>
      <c r="ROV29" s="42"/>
      <c r="ROW29" s="42"/>
      <c r="ROX29" s="42"/>
      <c r="ROY29" s="42"/>
      <c r="ROZ29" s="42"/>
      <c r="RPA29" s="42"/>
      <c r="RPB29" s="42"/>
      <c r="RPC29" s="42"/>
      <c r="RPD29" s="42"/>
      <c r="RPE29" s="42"/>
      <c r="RPF29" s="42"/>
      <c r="RPG29" s="42"/>
      <c r="RPH29" s="42"/>
      <c r="RPI29" s="42"/>
      <c r="RPJ29" s="42"/>
      <c r="RPK29" s="42"/>
      <c r="RPL29" s="42"/>
      <c r="RPM29" s="42"/>
      <c r="RPN29" s="42"/>
      <c r="RPO29" s="42"/>
      <c r="RPP29" s="42"/>
      <c r="RPQ29" s="42"/>
      <c r="RPR29" s="42"/>
      <c r="RPS29" s="42"/>
      <c r="RPT29" s="42"/>
      <c r="RPU29" s="42"/>
      <c r="RPV29" s="42"/>
      <c r="RPW29" s="42"/>
      <c r="RPX29" s="42"/>
      <c r="RPY29" s="42"/>
      <c r="RPZ29" s="42"/>
      <c r="RQA29" s="42"/>
      <c r="RQB29" s="42"/>
      <c r="RQC29" s="42"/>
      <c r="RQD29" s="42"/>
      <c r="RQE29" s="42"/>
      <c r="RQF29" s="42"/>
      <c r="RQG29" s="42"/>
      <c r="RQH29" s="42"/>
      <c r="RQI29" s="42"/>
      <c r="RQJ29" s="42"/>
      <c r="RQK29" s="42"/>
      <c r="RQL29" s="42"/>
      <c r="RQM29" s="42"/>
      <c r="RQN29" s="42"/>
      <c r="RQO29" s="42"/>
      <c r="RQP29" s="42"/>
      <c r="RQQ29" s="42"/>
      <c r="RQR29" s="42"/>
      <c r="RQS29" s="42"/>
      <c r="RQT29" s="42"/>
      <c r="RQU29" s="42"/>
      <c r="RQV29" s="42"/>
      <c r="RQW29" s="42"/>
      <c r="RQX29" s="42"/>
      <c r="RQY29" s="42"/>
      <c r="RQZ29" s="42"/>
      <c r="RRA29" s="42"/>
      <c r="RRB29" s="42"/>
      <c r="RRC29" s="42"/>
      <c r="RRD29" s="42"/>
      <c r="RRE29" s="42"/>
      <c r="RRF29" s="42"/>
      <c r="RRG29" s="42"/>
      <c r="RRH29" s="42"/>
      <c r="RRI29" s="42"/>
      <c r="RRJ29" s="42"/>
      <c r="RRK29" s="42"/>
      <c r="RRL29" s="42"/>
      <c r="RRM29" s="42"/>
      <c r="RRN29" s="42"/>
      <c r="RRO29" s="42"/>
      <c r="RRP29" s="42"/>
      <c r="RRQ29" s="42"/>
      <c r="RRR29" s="42"/>
      <c r="RRS29" s="42"/>
      <c r="RRT29" s="42"/>
      <c r="RRU29" s="42"/>
      <c r="RRV29" s="42"/>
      <c r="RRW29" s="42"/>
      <c r="RRX29" s="42"/>
      <c r="RRY29" s="42"/>
      <c r="RRZ29" s="42"/>
      <c r="RSA29" s="42"/>
      <c r="RSB29" s="42"/>
      <c r="RSC29" s="42"/>
      <c r="RSD29" s="42"/>
      <c r="RSE29" s="42"/>
      <c r="RSF29" s="42"/>
      <c r="RSG29" s="42"/>
      <c r="RSH29" s="42"/>
      <c r="RSI29" s="42"/>
      <c r="RSJ29" s="42"/>
      <c r="RSK29" s="42"/>
      <c r="RSL29" s="42"/>
      <c r="RSM29" s="42"/>
      <c r="RSN29" s="42"/>
      <c r="RSO29" s="42"/>
      <c r="RSP29" s="42"/>
      <c r="RSQ29" s="42"/>
      <c r="RSR29" s="42"/>
      <c r="RSS29" s="42"/>
      <c r="RST29" s="42"/>
      <c r="RSU29" s="42"/>
      <c r="RSV29" s="42"/>
      <c r="RSW29" s="42"/>
      <c r="RSX29" s="42"/>
      <c r="RSY29" s="42"/>
      <c r="RSZ29" s="42"/>
      <c r="RTA29" s="42"/>
      <c r="RTB29" s="42"/>
      <c r="RTC29" s="42"/>
      <c r="RTD29" s="42"/>
      <c r="RTE29" s="42"/>
      <c r="RTF29" s="42"/>
      <c r="RTG29" s="42"/>
      <c r="RTH29" s="42"/>
      <c r="RTI29" s="42"/>
      <c r="RTJ29" s="42"/>
      <c r="RTK29" s="42"/>
      <c r="RTL29" s="42"/>
      <c r="RTM29" s="42"/>
      <c r="RTN29" s="42"/>
      <c r="RTO29" s="42"/>
      <c r="RTP29" s="42"/>
      <c r="RTQ29" s="42"/>
      <c r="RTR29" s="42"/>
      <c r="RTS29" s="42"/>
      <c r="RTT29" s="42"/>
      <c r="RTU29" s="42"/>
      <c r="RTV29" s="42"/>
      <c r="RTW29" s="42"/>
      <c r="RTX29" s="42"/>
      <c r="RTY29" s="42"/>
      <c r="RTZ29" s="42"/>
      <c r="RUA29" s="42"/>
      <c r="RUB29" s="42"/>
      <c r="RUC29" s="42"/>
      <c r="RUD29" s="42"/>
      <c r="RUE29" s="42"/>
      <c r="RUF29" s="42"/>
      <c r="RUG29" s="42"/>
      <c r="RUH29" s="42"/>
      <c r="RUI29" s="42"/>
      <c r="RUJ29" s="42"/>
      <c r="RUK29" s="42"/>
      <c r="RUL29" s="42"/>
      <c r="RUM29" s="42"/>
      <c r="RUN29" s="42"/>
      <c r="RUO29" s="42"/>
      <c r="RUP29" s="42"/>
      <c r="RUQ29" s="42"/>
      <c r="RUR29" s="42"/>
      <c r="RUS29" s="42"/>
      <c r="RUT29" s="42"/>
      <c r="RUU29" s="42"/>
      <c r="RUV29" s="42"/>
      <c r="RUW29" s="42"/>
      <c r="RUX29" s="42"/>
      <c r="RUY29" s="42"/>
      <c r="RUZ29" s="42"/>
      <c r="RVA29" s="42"/>
      <c r="RVB29" s="42"/>
      <c r="RVC29" s="42"/>
      <c r="RVD29" s="42"/>
      <c r="RVE29" s="42"/>
      <c r="RVF29" s="42"/>
      <c r="RVG29" s="42"/>
      <c r="RVH29" s="42"/>
      <c r="RVI29" s="42"/>
      <c r="RVJ29" s="42"/>
      <c r="RVK29" s="42"/>
      <c r="RVL29" s="42"/>
      <c r="RVM29" s="42"/>
      <c r="RVN29" s="42"/>
      <c r="RVO29" s="42"/>
      <c r="RVP29" s="42"/>
      <c r="RVQ29" s="42"/>
      <c r="RVR29" s="42"/>
      <c r="RVS29" s="42"/>
      <c r="RVT29" s="42"/>
      <c r="RVU29" s="42"/>
      <c r="RVV29" s="42"/>
      <c r="RVW29" s="42"/>
      <c r="RVX29" s="42"/>
      <c r="RVY29" s="42"/>
      <c r="RVZ29" s="42"/>
      <c r="RWA29" s="42"/>
      <c r="RWB29" s="42"/>
      <c r="RWC29" s="42"/>
      <c r="RWD29" s="42"/>
      <c r="RWE29" s="42"/>
      <c r="RWF29" s="42"/>
      <c r="RWG29" s="42"/>
      <c r="RWH29" s="42"/>
      <c r="RWI29" s="42"/>
      <c r="RWJ29" s="42"/>
      <c r="RWK29" s="42"/>
      <c r="RWL29" s="42"/>
      <c r="RWM29" s="42"/>
      <c r="RWN29" s="42"/>
      <c r="RWO29" s="42"/>
      <c r="RWP29" s="42"/>
      <c r="RWQ29" s="42"/>
      <c r="RWR29" s="42"/>
      <c r="RWS29" s="42"/>
      <c r="RWT29" s="42"/>
      <c r="RWU29" s="42"/>
      <c r="RWV29" s="42"/>
      <c r="RWW29" s="42"/>
      <c r="RWX29" s="42"/>
      <c r="RWY29" s="42"/>
      <c r="RWZ29" s="42"/>
      <c r="RXA29" s="42"/>
      <c r="RXB29" s="42"/>
      <c r="RXC29" s="42"/>
      <c r="RXD29" s="42"/>
      <c r="RXE29" s="42"/>
      <c r="RXF29" s="42"/>
      <c r="RXG29" s="42"/>
      <c r="RXH29" s="42"/>
      <c r="RXI29" s="42"/>
      <c r="RXJ29" s="42"/>
      <c r="RXK29" s="42"/>
      <c r="RXL29" s="42"/>
      <c r="RXM29" s="42"/>
      <c r="RXN29" s="42"/>
      <c r="RXO29" s="42"/>
      <c r="RXP29" s="42"/>
      <c r="RXQ29" s="42"/>
      <c r="RXR29" s="42"/>
      <c r="RXS29" s="42"/>
      <c r="RXT29" s="42"/>
      <c r="RXU29" s="42"/>
      <c r="RXV29" s="42"/>
      <c r="RXW29" s="42"/>
      <c r="RXX29" s="42"/>
      <c r="RXY29" s="42"/>
      <c r="RXZ29" s="42"/>
      <c r="RYA29" s="42"/>
      <c r="RYB29" s="42"/>
      <c r="RYC29" s="42"/>
      <c r="RYD29" s="42"/>
      <c r="RYE29" s="42"/>
      <c r="RYF29" s="42"/>
      <c r="RYG29" s="42"/>
      <c r="RYH29" s="42"/>
      <c r="RYI29" s="42"/>
      <c r="RYJ29" s="42"/>
      <c r="RYK29" s="42"/>
      <c r="RYL29" s="42"/>
      <c r="RYM29" s="42"/>
      <c r="RYN29" s="42"/>
      <c r="RYO29" s="42"/>
      <c r="RYP29" s="42"/>
      <c r="RYQ29" s="42"/>
      <c r="RYR29" s="42"/>
      <c r="RYS29" s="42"/>
      <c r="RYT29" s="42"/>
      <c r="RYU29" s="42"/>
      <c r="RYV29" s="42"/>
      <c r="RYW29" s="42"/>
      <c r="RYX29" s="42"/>
      <c r="RYY29" s="42"/>
      <c r="RYZ29" s="42"/>
      <c r="RZA29" s="42"/>
      <c r="RZB29" s="42"/>
      <c r="RZC29" s="42"/>
      <c r="RZD29" s="42"/>
      <c r="RZE29" s="42"/>
      <c r="RZF29" s="42"/>
      <c r="RZG29" s="42"/>
      <c r="RZH29" s="42"/>
      <c r="RZI29" s="42"/>
      <c r="RZJ29" s="42"/>
      <c r="RZK29" s="42"/>
      <c r="RZL29" s="42"/>
      <c r="RZM29" s="42"/>
      <c r="RZN29" s="42"/>
      <c r="RZO29" s="42"/>
      <c r="RZP29" s="42"/>
      <c r="RZQ29" s="42"/>
      <c r="RZR29" s="42"/>
      <c r="RZS29" s="42"/>
      <c r="RZT29" s="42"/>
      <c r="RZU29" s="42"/>
      <c r="RZV29" s="42"/>
      <c r="RZW29" s="42"/>
      <c r="RZX29" s="42"/>
      <c r="RZY29" s="42"/>
      <c r="RZZ29" s="42"/>
      <c r="SAA29" s="42"/>
      <c r="SAB29" s="42"/>
      <c r="SAC29" s="42"/>
      <c r="SAD29" s="42"/>
      <c r="SAE29" s="42"/>
      <c r="SAF29" s="42"/>
      <c r="SAG29" s="42"/>
      <c r="SAH29" s="42"/>
      <c r="SAI29" s="42"/>
      <c r="SAJ29" s="42"/>
      <c r="SAK29" s="42"/>
      <c r="SAL29" s="42"/>
      <c r="SAM29" s="42"/>
      <c r="SAN29" s="42"/>
      <c r="SAO29" s="42"/>
      <c r="SAP29" s="42"/>
      <c r="SAQ29" s="42"/>
      <c r="SAR29" s="42"/>
      <c r="SAS29" s="42"/>
      <c r="SAT29" s="42"/>
      <c r="SAU29" s="42"/>
      <c r="SAV29" s="42"/>
      <c r="SAW29" s="42"/>
      <c r="SAX29" s="42"/>
      <c r="SAY29" s="42"/>
      <c r="SAZ29" s="42"/>
      <c r="SBA29" s="42"/>
      <c r="SBB29" s="42"/>
      <c r="SBC29" s="42"/>
      <c r="SBD29" s="42"/>
      <c r="SBE29" s="42"/>
      <c r="SBF29" s="42"/>
      <c r="SBG29" s="42"/>
      <c r="SBH29" s="42"/>
      <c r="SBI29" s="42"/>
      <c r="SBJ29" s="42"/>
      <c r="SBK29" s="42"/>
      <c r="SBL29" s="42"/>
      <c r="SBM29" s="42"/>
      <c r="SBN29" s="42"/>
      <c r="SBO29" s="42"/>
      <c r="SBP29" s="42"/>
      <c r="SBQ29" s="42"/>
      <c r="SBR29" s="42"/>
      <c r="SBS29" s="42"/>
      <c r="SBT29" s="42"/>
      <c r="SBU29" s="42"/>
      <c r="SBV29" s="42"/>
      <c r="SBW29" s="42"/>
      <c r="SBX29" s="42"/>
      <c r="SBY29" s="42"/>
      <c r="SBZ29" s="42"/>
      <c r="SCA29" s="42"/>
      <c r="SCB29" s="42"/>
      <c r="SCC29" s="42"/>
      <c r="SCD29" s="42"/>
      <c r="SCE29" s="42"/>
      <c r="SCF29" s="42"/>
      <c r="SCG29" s="42"/>
      <c r="SCH29" s="42"/>
      <c r="SCI29" s="42"/>
      <c r="SCJ29" s="42"/>
      <c r="SCK29" s="42"/>
      <c r="SCL29" s="42"/>
      <c r="SCM29" s="42"/>
      <c r="SCN29" s="42"/>
      <c r="SCO29" s="42"/>
      <c r="SCP29" s="42"/>
      <c r="SCQ29" s="42"/>
      <c r="SCR29" s="42"/>
      <c r="SCS29" s="42"/>
      <c r="SCT29" s="42"/>
      <c r="SCU29" s="42"/>
      <c r="SCV29" s="42"/>
      <c r="SCW29" s="42"/>
      <c r="SCX29" s="42"/>
      <c r="SCY29" s="42"/>
      <c r="SCZ29" s="42"/>
      <c r="SDA29" s="42"/>
      <c r="SDB29" s="42"/>
      <c r="SDC29" s="42"/>
      <c r="SDD29" s="42"/>
      <c r="SDE29" s="42"/>
      <c r="SDF29" s="42"/>
      <c r="SDG29" s="42"/>
      <c r="SDH29" s="42"/>
      <c r="SDI29" s="42"/>
      <c r="SDJ29" s="42"/>
      <c r="SDK29" s="42"/>
      <c r="SDL29" s="42"/>
      <c r="SDM29" s="42"/>
      <c r="SDN29" s="42"/>
      <c r="SDO29" s="42"/>
      <c r="SDP29" s="42"/>
      <c r="SDQ29" s="42"/>
      <c r="SDR29" s="42"/>
      <c r="SDS29" s="42"/>
      <c r="SDT29" s="42"/>
      <c r="SDU29" s="42"/>
      <c r="SDV29" s="42"/>
      <c r="SDW29" s="42"/>
      <c r="SDX29" s="42"/>
      <c r="SDY29" s="42"/>
      <c r="SDZ29" s="42"/>
      <c r="SEA29" s="42"/>
      <c r="SEB29" s="42"/>
      <c r="SEC29" s="42"/>
      <c r="SED29" s="42"/>
      <c r="SEE29" s="42"/>
      <c r="SEF29" s="42"/>
      <c r="SEG29" s="42"/>
      <c r="SEH29" s="42"/>
      <c r="SEI29" s="42"/>
      <c r="SEJ29" s="42"/>
      <c r="SEK29" s="42"/>
      <c r="SEL29" s="42"/>
      <c r="SEM29" s="42"/>
      <c r="SEN29" s="42"/>
      <c r="SEO29" s="42"/>
      <c r="SEP29" s="42"/>
      <c r="SEQ29" s="42"/>
      <c r="SER29" s="42"/>
      <c r="SES29" s="42"/>
      <c r="SET29" s="42"/>
      <c r="SEU29" s="42"/>
      <c r="SEV29" s="42"/>
      <c r="SEW29" s="42"/>
      <c r="SEX29" s="42"/>
      <c r="SEY29" s="42"/>
      <c r="SEZ29" s="42"/>
      <c r="SFA29" s="42"/>
      <c r="SFB29" s="42"/>
      <c r="SFC29" s="42"/>
      <c r="SFD29" s="42"/>
      <c r="SFE29" s="42"/>
      <c r="SFF29" s="42"/>
      <c r="SFG29" s="42"/>
      <c r="SFH29" s="42"/>
      <c r="SFI29" s="42"/>
      <c r="SFJ29" s="42"/>
      <c r="SFK29" s="42"/>
      <c r="SFL29" s="42"/>
      <c r="SFM29" s="42"/>
      <c r="SFN29" s="42"/>
      <c r="SFO29" s="42"/>
      <c r="SFP29" s="42"/>
      <c r="SFQ29" s="42"/>
      <c r="SFR29" s="42"/>
      <c r="SFS29" s="42"/>
      <c r="SFT29" s="42"/>
      <c r="SFU29" s="42"/>
      <c r="SFV29" s="42"/>
      <c r="SFW29" s="42"/>
      <c r="SFX29" s="42"/>
      <c r="SFY29" s="42"/>
      <c r="SFZ29" s="42"/>
      <c r="SGA29" s="42"/>
      <c r="SGB29" s="42"/>
      <c r="SGC29" s="42"/>
      <c r="SGD29" s="42"/>
      <c r="SGE29" s="42"/>
      <c r="SGF29" s="42"/>
      <c r="SGG29" s="42"/>
      <c r="SGH29" s="42"/>
      <c r="SGI29" s="42"/>
      <c r="SGJ29" s="42"/>
      <c r="SGK29" s="42"/>
      <c r="SGL29" s="42"/>
      <c r="SGM29" s="42"/>
      <c r="SGN29" s="42"/>
      <c r="SGO29" s="42"/>
      <c r="SGP29" s="42"/>
      <c r="SGQ29" s="42"/>
      <c r="SGR29" s="42"/>
      <c r="SGS29" s="42"/>
      <c r="SGT29" s="42"/>
      <c r="SGU29" s="42"/>
      <c r="SGV29" s="42"/>
      <c r="SGW29" s="42"/>
      <c r="SGX29" s="42"/>
      <c r="SGY29" s="42"/>
      <c r="SGZ29" s="42"/>
      <c r="SHA29" s="42"/>
      <c r="SHB29" s="42"/>
      <c r="SHC29" s="42"/>
      <c r="SHD29" s="42"/>
      <c r="SHE29" s="42"/>
      <c r="SHF29" s="42"/>
      <c r="SHG29" s="42"/>
      <c r="SHH29" s="42"/>
      <c r="SHI29" s="42"/>
      <c r="SHJ29" s="42"/>
      <c r="SHK29" s="42"/>
      <c r="SHL29" s="42"/>
      <c r="SHM29" s="42"/>
      <c r="SHN29" s="42"/>
      <c r="SHO29" s="42"/>
      <c r="SHP29" s="42"/>
      <c r="SHQ29" s="42"/>
      <c r="SHR29" s="42"/>
      <c r="SHS29" s="42"/>
      <c r="SHT29" s="42"/>
      <c r="SHU29" s="42"/>
      <c r="SHV29" s="42"/>
      <c r="SHW29" s="42"/>
      <c r="SHX29" s="42"/>
      <c r="SHY29" s="42"/>
      <c r="SHZ29" s="42"/>
      <c r="SIA29" s="42"/>
      <c r="SIB29" s="42"/>
      <c r="SIC29" s="42"/>
      <c r="SID29" s="42"/>
      <c r="SIE29" s="42"/>
      <c r="SIF29" s="42"/>
      <c r="SIG29" s="42"/>
      <c r="SIH29" s="42"/>
      <c r="SII29" s="42"/>
      <c r="SIJ29" s="42"/>
      <c r="SIK29" s="42"/>
      <c r="SIL29" s="42"/>
      <c r="SIM29" s="42"/>
      <c r="SIN29" s="42"/>
      <c r="SIO29" s="42"/>
      <c r="SIP29" s="42"/>
      <c r="SIQ29" s="42"/>
      <c r="SIR29" s="42"/>
      <c r="SIS29" s="42"/>
      <c r="SIT29" s="42"/>
      <c r="SIU29" s="42"/>
      <c r="SIV29" s="42"/>
      <c r="SIW29" s="42"/>
      <c r="SIX29" s="42"/>
      <c r="SIY29" s="42"/>
      <c r="SIZ29" s="42"/>
      <c r="SJA29" s="42"/>
      <c r="SJB29" s="42"/>
      <c r="SJC29" s="42"/>
      <c r="SJD29" s="42"/>
      <c r="SJE29" s="42"/>
      <c r="SJF29" s="42"/>
      <c r="SJG29" s="42"/>
      <c r="SJH29" s="42"/>
      <c r="SJI29" s="42"/>
      <c r="SJJ29" s="42"/>
      <c r="SJK29" s="42"/>
      <c r="SJL29" s="42"/>
      <c r="SJM29" s="42"/>
      <c r="SJN29" s="42"/>
      <c r="SJO29" s="42"/>
      <c r="SJP29" s="42"/>
      <c r="SJQ29" s="42"/>
      <c r="SJR29" s="42"/>
      <c r="SJS29" s="42"/>
      <c r="SJT29" s="42"/>
      <c r="SJU29" s="42"/>
      <c r="SJV29" s="42"/>
      <c r="SJW29" s="42"/>
      <c r="SJX29" s="42"/>
      <c r="SJY29" s="42"/>
      <c r="SJZ29" s="42"/>
      <c r="SKA29" s="42"/>
      <c r="SKB29" s="42"/>
      <c r="SKC29" s="42"/>
      <c r="SKD29" s="42"/>
      <c r="SKE29" s="42"/>
      <c r="SKF29" s="42"/>
      <c r="SKG29" s="42"/>
      <c r="SKH29" s="42"/>
      <c r="SKI29" s="42"/>
      <c r="SKJ29" s="42"/>
      <c r="SKK29" s="42"/>
      <c r="SKL29" s="42"/>
      <c r="SKM29" s="42"/>
      <c r="SKN29" s="42"/>
      <c r="SKO29" s="42"/>
      <c r="SKP29" s="42"/>
      <c r="SKQ29" s="42"/>
      <c r="SKR29" s="42"/>
      <c r="SKS29" s="42"/>
      <c r="SKT29" s="42"/>
      <c r="SKU29" s="42"/>
      <c r="SKV29" s="42"/>
      <c r="SKW29" s="42"/>
      <c r="SKX29" s="42"/>
      <c r="SKY29" s="42"/>
      <c r="SKZ29" s="42"/>
      <c r="SLA29" s="42"/>
      <c r="SLB29" s="42"/>
      <c r="SLC29" s="42"/>
      <c r="SLD29" s="42"/>
      <c r="SLE29" s="42"/>
      <c r="SLF29" s="42"/>
      <c r="SLG29" s="42"/>
      <c r="SLH29" s="42"/>
      <c r="SLI29" s="42"/>
      <c r="SLJ29" s="42"/>
      <c r="SLK29" s="42"/>
      <c r="SLL29" s="42"/>
      <c r="SLM29" s="42"/>
      <c r="SLN29" s="42"/>
      <c r="SLO29" s="42"/>
      <c r="SLP29" s="42"/>
      <c r="SLQ29" s="42"/>
      <c r="SLR29" s="42"/>
      <c r="SLS29" s="42"/>
      <c r="SLT29" s="42"/>
      <c r="SLU29" s="42"/>
      <c r="SLV29" s="42"/>
      <c r="SLW29" s="42"/>
      <c r="SLX29" s="42"/>
      <c r="SLY29" s="42"/>
      <c r="SLZ29" s="42"/>
      <c r="SMA29" s="42"/>
      <c r="SMB29" s="42"/>
      <c r="SMC29" s="42"/>
      <c r="SMD29" s="42"/>
      <c r="SME29" s="42"/>
      <c r="SMF29" s="42"/>
      <c r="SMG29" s="42"/>
      <c r="SMH29" s="42"/>
      <c r="SMI29" s="42"/>
      <c r="SMJ29" s="42"/>
      <c r="SMK29" s="42"/>
      <c r="SML29" s="42"/>
      <c r="SMM29" s="42"/>
      <c r="SMN29" s="42"/>
      <c r="SMO29" s="42"/>
      <c r="SMP29" s="42"/>
      <c r="SMQ29" s="42"/>
      <c r="SMR29" s="42"/>
      <c r="SMS29" s="42"/>
      <c r="SMT29" s="42"/>
      <c r="SMU29" s="42"/>
      <c r="SMV29" s="42"/>
      <c r="SMW29" s="42"/>
      <c r="SMX29" s="42"/>
      <c r="SMY29" s="42"/>
      <c r="SMZ29" s="42"/>
      <c r="SNA29" s="42"/>
      <c r="SNB29" s="42"/>
      <c r="SNC29" s="42"/>
      <c r="SND29" s="42"/>
      <c r="SNE29" s="42"/>
      <c r="SNF29" s="42"/>
      <c r="SNG29" s="42"/>
      <c r="SNH29" s="42"/>
      <c r="SNI29" s="42"/>
      <c r="SNJ29" s="42"/>
      <c r="SNK29" s="42"/>
      <c r="SNL29" s="42"/>
      <c r="SNM29" s="42"/>
      <c r="SNN29" s="42"/>
      <c r="SNO29" s="42"/>
      <c r="SNP29" s="42"/>
      <c r="SNQ29" s="42"/>
      <c r="SNR29" s="42"/>
      <c r="SNS29" s="42"/>
      <c r="SNT29" s="42"/>
      <c r="SNU29" s="42"/>
      <c r="SNV29" s="42"/>
      <c r="SNW29" s="42"/>
      <c r="SNX29" s="42"/>
      <c r="SNY29" s="42"/>
      <c r="SNZ29" s="42"/>
      <c r="SOA29" s="42"/>
      <c r="SOB29" s="42"/>
      <c r="SOC29" s="42"/>
      <c r="SOD29" s="42"/>
      <c r="SOE29" s="42"/>
      <c r="SOF29" s="42"/>
      <c r="SOG29" s="42"/>
      <c r="SOH29" s="42"/>
      <c r="SOI29" s="42"/>
      <c r="SOJ29" s="42"/>
      <c r="SOK29" s="42"/>
      <c r="SOL29" s="42"/>
      <c r="SOM29" s="42"/>
      <c r="SON29" s="42"/>
      <c r="SOO29" s="42"/>
      <c r="SOP29" s="42"/>
      <c r="SOQ29" s="42"/>
      <c r="SOR29" s="42"/>
      <c r="SOS29" s="42"/>
      <c r="SOT29" s="42"/>
      <c r="SOU29" s="42"/>
      <c r="SOV29" s="42"/>
      <c r="SOW29" s="42"/>
      <c r="SOX29" s="42"/>
      <c r="SOY29" s="42"/>
      <c r="SOZ29" s="42"/>
      <c r="SPA29" s="42"/>
      <c r="SPB29" s="42"/>
      <c r="SPC29" s="42"/>
      <c r="SPD29" s="42"/>
      <c r="SPE29" s="42"/>
      <c r="SPF29" s="42"/>
      <c r="SPG29" s="42"/>
      <c r="SPH29" s="42"/>
      <c r="SPI29" s="42"/>
      <c r="SPJ29" s="42"/>
      <c r="SPK29" s="42"/>
      <c r="SPL29" s="42"/>
      <c r="SPM29" s="42"/>
      <c r="SPN29" s="42"/>
      <c r="SPO29" s="42"/>
      <c r="SPP29" s="42"/>
      <c r="SPQ29" s="42"/>
      <c r="SPR29" s="42"/>
      <c r="SPS29" s="42"/>
      <c r="SPT29" s="42"/>
      <c r="SPU29" s="42"/>
      <c r="SPV29" s="42"/>
      <c r="SPW29" s="42"/>
      <c r="SPX29" s="42"/>
      <c r="SPY29" s="42"/>
      <c r="SPZ29" s="42"/>
      <c r="SQA29" s="42"/>
      <c r="SQB29" s="42"/>
      <c r="SQC29" s="42"/>
      <c r="SQD29" s="42"/>
      <c r="SQE29" s="42"/>
      <c r="SQF29" s="42"/>
      <c r="SQG29" s="42"/>
      <c r="SQH29" s="42"/>
      <c r="SQI29" s="42"/>
      <c r="SQJ29" s="42"/>
      <c r="SQK29" s="42"/>
      <c r="SQL29" s="42"/>
      <c r="SQM29" s="42"/>
      <c r="SQN29" s="42"/>
      <c r="SQO29" s="42"/>
      <c r="SQP29" s="42"/>
      <c r="SQQ29" s="42"/>
      <c r="SQR29" s="42"/>
      <c r="SQS29" s="42"/>
      <c r="SQT29" s="42"/>
      <c r="SQU29" s="42"/>
      <c r="SQV29" s="42"/>
      <c r="SQW29" s="42"/>
      <c r="SQX29" s="42"/>
      <c r="SQY29" s="42"/>
      <c r="SQZ29" s="42"/>
      <c r="SRA29" s="42"/>
      <c r="SRB29" s="42"/>
      <c r="SRC29" s="42"/>
      <c r="SRD29" s="42"/>
      <c r="SRE29" s="42"/>
      <c r="SRF29" s="42"/>
      <c r="SRG29" s="42"/>
      <c r="SRH29" s="42"/>
      <c r="SRI29" s="42"/>
      <c r="SRJ29" s="42"/>
      <c r="SRK29" s="42"/>
      <c r="SRL29" s="42"/>
      <c r="SRM29" s="42"/>
      <c r="SRN29" s="42"/>
      <c r="SRO29" s="42"/>
      <c r="SRP29" s="42"/>
      <c r="SRQ29" s="42"/>
      <c r="SRR29" s="42"/>
      <c r="SRS29" s="42"/>
      <c r="SRT29" s="42"/>
      <c r="SRU29" s="42"/>
      <c r="SRV29" s="42"/>
      <c r="SRW29" s="42"/>
      <c r="SRX29" s="42"/>
      <c r="SRY29" s="42"/>
      <c r="SRZ29" s="42"/>
      <c r="SSA29" s="42"/>
      <c r="SSB29" s="42"/>
      <c r="SSC29" s="42"/>
      <c r="SSD29" s="42"/>
      <c r="SSE29" s="42"/>
      <c r="SSF29" s="42"/>
      <c r="SSG29" s="42"/>
      <c r="SSH29" s="42"/>
      <c r="SSI29" s="42"/>
      <c r="SSJ29" s="42"/>
      <c r="SSK29" s="42"/>
      <c r="SSL29" s="42"/>
      <c r="SSM29" s="42"/>
      <c r="SSN29" s="42"/>
      <c r="SSO29" s="42"/>
      <c r="SSP29" s="42"/>
      <c r="SSQ29" s="42"/>
      <c r="SSR29" s="42"/>
      <c r="SSS29" s="42"/>
      <c r="SST29" s="42"/>
      <c r="SSU29" s="42"/>
      <c r="SSV29" s="42"/>
      <c r="SSW29" s="42"/>
      <c r="SSX29" s="42"/>
      <c r="SSY29" s="42"/>
      <c r="SSZ29" s="42"/>
      <c r="STA29" s="42"/>
      <c r="STB29" s="42"/>
      <c r="STC29" s="42"/>
      <c r="STD29" s="42"/>
      <c r="STE29" s="42"/>
      <c r="STF29" s="42"/>
      <c r="STG29" s="42"/>
      <c r="STH29" s="42"/>
      <c r="STI29" s="42"/>
      <c r="STJ29" s="42"/>
      <c r="STK29" s="42"/>
      <c r="STL29" s="42"/>
      <c r="STM29" s="42"/>
      <c r="STN29" s="42"/>
      <c r="STO29" s="42"/>
      <c r="STP29" s="42"/>
      <c r="STQ29" s="42"/>
      <c r="STR29" s="42"/>
      <c r="STS29" s="42"/>
      <c r="STT29" s="42"/>
      <c r="STU29" s="42"/>
      <c r="STV29" s="42"/>
      <c r="STW29" s="42"/>
      <c r="STX29" s="42"/>
      <c r="STY29" s="42"/>
      <c r="STZ29" s="42"/>
      <c r="SUA29" s="42"/>
      <c r="SUB29" s="42"/>
      <c r="SUC29" s="42"/>
      <c r="SUD29" s="42"/>
      <c r="SUE29" s="42"/>
      <c r="SUF29" s="42"/>
      <c r="SUG29" s="42"/>
      <c r="SUH29" s="42"/>
      <c r="SUI29" s="42"/>
      <c r="SUJ29" s="42"/>
      <c r="SUK29" s="42"/>
      <c r="SUL29" s="42"/>
      <c r="SUM29" s="42"/>
      <c r="SUN29" s="42"/>
      <c r="SUO29" s="42"/>
      <c r="SUP29" s="42"/>
      <c r="SUQ29" s="42"/>
      <c r="SUR29" s="42"/>
      <c r="SUS29" s="42"/>
      <c r="SUT29" s="42"/>
      <c r="SUU29" s="42"/>
      <c r="SUV29" s="42"/>
      <c r="SUW29" s="42"/>
      <c r="SUX29" s="42"/>
      <c r="SUY29" s="42"/>
      <c r="SUZ29" s="42"/>
      <c r="SVA29" s="42"/>
      <c r="SVB29" s="42"/>
      <c r="SVC29" s="42"/>
      <c r="SVD29" s="42"/>
      <c r="SVE29" s="42"/>
      <c r="SVF29" s="42"/>
      <c r="SVG29" s="42"/>
      <c r="SVH29" s="42"/>
      <c r="SVI29" s="42"/>
      <c r="SVJ29" s="42"/>
      <c r="SVK29" s="42"/>
      <c r="SVL29" s="42"/>
      <c r="SVM29" s="42"/>
      <c r="SVN29" s="42"/>
      <c r="SVO29" s="42"/>
      <c r="SVP29" s="42"/>
      <c r="SVQ29" s="42"/>
      <c r="SVR29" s="42"/>
      <c r="SVS29" s="42"/>
      <c r="SVT29" s="42"/>
      <c r="SVU29" s="42"/>
      <c r="SVV29" s="42"/>
      <c r="SVW29" s="42"/>
      <c r="SVX29" s="42"/>
      <c r="SVY29" s="42"/>
      <c r="SVZ29" s="42"/>
      <c r="SWA29" s="42"/>
      <c r="SWB29" s="42"/>
      <c r="SWC29" s="42"/>
      <c r="SWD29" s="42"/>
      <c r="SWE29" s="42"/>
      <c r="SWF29" s="42"/>
      <c r="SWG29" s="42"/>
      <c r="SWH29" s="42"/>
      <c r="SWI29" s="42"/>
      <c r="SWJ29" s="42"/>
      <c r="SWK29" s="42"/>
      <c r="SWL29" s="42"/>
      <c r="SWM29" s="42"/>
      <c r="SWN29" s="42"/>
      <c r="SWO29" s="42"/>
      <c r="SWP29" s="42"/>
      <c r="SWQ29" s="42"/>
      <c r="SWR29" s="42"/>
      <c r="SWS29" s="42"/>
      <c r="SWT29" s="42"/>
      <c r="SWU29" s="42"/>
      <c r="SWV29" s="42"/>
      <c r="SWW29" s="42"/>
      <c r="SWX29" s="42"/>
      <c r="SWY29" s="42"/>
      <c r="SWZ29" s="42"/>
      <c r="SXA29" s="42"/>
      <c r="SXB29" s="42"/>
      <c r="SXC29" s="42"/>
      <c r="SXD29" s="42"/>
      <c r="SXE29" s="42"/>
      <c r="SXF29" s="42"/>
      <c r="SXG29" s="42"/>
      <c r="SXH29" s="42"/>
      <c r="SXI29" s="42"/>
      <c r="SXJ29" s="42"/>
      <c r="SXK29" s="42"/>
      <c r="SXL29" s="42"/>
      <c r="SXM29" s="42"/>
      <c r="SXN29" s="42"/>
      <c r="SXO29" s="42"/>
      <c r="SXP29" s="42"/>
      <c r="SXQ29" s="42"/>
      <c r="SXR29" s="42"/>
      <c r="SXS29" s="42"/>
      <c r="SXT29" s="42"/>
      <c r="SXU29" s="42"/>
      <c r="SXV29" s="42"/>
      <c r="SXW29" s="42"/>
      <c r="SXX29" s="42"/>
      <c r="SXY29" s="42"/>
      <c r="SXZ29" s="42"/>
      <c r="SYA29" s="42"/>
      <c r="SYB29" s="42"/>
      <c r="SYC29" s="42"/>
      <c r="SYD29" s="42"/>
      <c r="SYE29" s="42"/>
      <c r="SYF29" s="42"/>
      <c r="SYG29" s="42"/>
      <c r="SYH29" s="42"/>
      <c r="SYI29" s="42"/>
      <c r="SYJ29" s="42"/>
      <c r="SYK29" s="42"/>
      <c r="SYL29" s="42"/>
      <c r="SYM29" s="42"/>
      <c r="SYN29" s="42"/>
      <c r="SYO29" s="42"/>
      <c r="SYP29" s="42"/>
      <c r="SYQ29" s="42"/>
      <c r="SYR29" s="42"/>
      <c r="SYS29" s="42"/>
      <c r="SYT29" s="42"/>
      <c r="SYU29" s="42"/>
      <c r="SYV29" s="42"/>
      <c r="SYW29" s="42"/>
      <c r="SYX29" s="42"/>
      <c r="SYY29" s="42"/>
      <c r="SYZ29" s="42"/>
      <c r="SZA29" s="42"/>
      <c r="SZB29" s="42"/>
      <c r="SZC29" s="42"/>
      <c r="SZD29" s="42"/>
      <c r="SZE29" s="42"/>
      <c r="SZF29" s="42"/>
      <c r="SZG29" s="42"/>
      <c r="SZH29" s="42"/>
      <c r="SZI29" s="42"/>
      <c r="SZJ29" s="42"/>
      <c r="SZK29" s="42"/>
      <c r="SZL29" s="42"/>
      <c r="SZM29" s="42"/>
      <c r="SZN29" s="42"/>
      <c r="SZO29" s="42"/>
      <c r="SZP29" s="42"/>
      <c r="SZQ29" s="42"/>
      <c r="SZR29" s="42"/>
      <c r="SZS29" s="42"/>
      <c r="SZT29" s="42"/>
      <c r="SZU29" s="42"/>
      <c r="SZV29" s="42"/>
      <c r="SZW29" s="42"/>
      <c r="SZX29" s="42"/>
      <c r="SZY29" s="42"/>
      <c r="SZZ29" s="42"/>
      <c r="TAA29" s="42"/>
      <c r="TAB29" s="42"/>
      <c r="TAC29" s="42"/>
      <c r="TAD29" s="42"/>
      <c r="TAE29" s="42"/>
      <c r="TAF29" s="42"/>
      <c r="TAG29" s="42"/>
      <c r="TAH29" s="42"/>
      <c r="TAI29" s="42"/>
      <c r="TAJ29" s="42"/>
      <c r="TAK29" s="42"/>
      <c r="TAL29" s="42"/>
      <c r="TAM29" s="42"/>
      <c r="TAN29" s="42"/>
      <c r="TAO29" s="42"/>
      <c r="TAP29" s="42"/>
      <c r="TAQ29" s="42"/>
      <c r="TAR29" s="42"/>
      <c r="TAS29" s="42"/>
      <c r="TAT29" s="42"/>
      <c r="TAU29" s="42"/>
      <c r="TAV29" s="42"/>
      <c r="TAW29" s="42"/>
      <c r="TAX29" s="42"/>
      <c r="TAY29" s="42"/>
      <c r="TAZ29" s="42"/>
      <c r="TBA29" s="42"/>
      <c r="TBB29" s="42"/>
      <c r="TBC29" s="42"/>
      <c r="TBD29" s="42"/>
      <c r="TBE29" s="42"/>
      <c r="TBF29" s="42"/>
      <c r="TBG29" s="42"/>
      <c r="TBH29" s="42"/>
      <c r="TBI29" s="42"/>
      <c r="TBJ29" s="42"/>
      <c r="TBK29" s="42"/>
      <c r="TBL29" s="42"/>
      <c r="TBM29" s="42"/>
      <c r="TBN29" s="42"/>
      <c r="TBO29" s="42"/>
      <c r="TBP29" s="42"/>
      <c r="TBQ29" s="42"/>
      <c r="TBR29" s="42"/>
      <c r="TBS29" s="42"/>
      <c r="TBT29" s="42"/>
      <c r="TBU29" s="42"/>
      <c r="TBV29" s="42"/>
      <c r="TBW29" s="42"/>
      <c r="TBX29" s="42"/>
      <c r="TBY29" s="42"/>
      <c r="TBZ29" s="42"/>
      <c r="TCA29" s="42"/>
      <c r="TCB29" s="42"/>
      <c r="TCC29" s="42"/>
      <c r="TCD29" s="42"/>
      <c r="TCE29" s="42"/>
      <c r="TCF29" s="42"/>
      <c r="TCG29" s="42"/>
      <c r="TCH29" s="42"/>
      <c r="TCI29" s="42"/>
      <c r="TCJ29" s="42"/>
      <c r="TCK29" s="42"/>
      <c r="TCL29" s="42"/>
      <c r="TCM29" s="42"/>
      <c r="TCN29" s="42"/>
      <c r="TCO29" s="42"/>
      <c r="TCP29" s="42"/>
      <c r="TCQ29" s="42"/>
      <c r="TCR29" s="42"/>
      <c r="TCS29" s="42"/>
      <c r="TCT29" s="42"/>
      <c r="TCU29" s="42"/>
      <c r="TCV29" s="42"/>
      <c r="TCW29" s="42"/>
      <c r="TCX29" s="42"/>
      <c r="TCY29" s="42"/>
      <c r="TCZ29" s="42"/>
      <c r="TDA29" s="42"/>
      <c r="TDB29" s="42"/>
      <c r="TDC29" s="42"/>
      <c r="TDD29" s="42"/>
      <c r="TDE29" s="42"/>
      <c r="TDF29" s="42"/>
      <c r="TDG29" s="42"/>
      <c r="TDH29" s="42"/>
      <c r="TDI29" s="42"/>
      <c r="TDJ29" s="42"/>
      <c r="TDK29" s="42"/>
      <c r="TDL29" s="42"/>
      <c r="TDM29" s="42"/>
      <c r="TDN29" s="42"/>
      <c r="TDO29" s="42"/>
      <c r="TDP29" s="42"/>
      <c r="TDQ29" s="42"/>
      <c r="TDR29" s="42"/>
      <c r="TDS29" s="42"/>
      <c r="TDT29" s="42"/>
      <c r="TDU29" s="42"/>
      <c r="TDV29" s="42"/>
      <c r="TDW29" s="42"/>
      <c r="TDX29" s="42"/>
      <c r="TDY29" s="42"/>
      <c r="TDZ29" s="42"/>
      <c r="TEA29" s="42"/>
      <c r="TEB29" s="42"/>
      <c r="TEC29" s="42"/>
      <c r="TED29" s="42"/>
      <c r="TEE29" s="42"/>
      <c r="TEF29" s="42"/>
      <c r="TEG29" s="42"/>
      <c r="TEH29" s="42"/>
      <c r="TEI29" s="42"/>
      <c r="TEJ29" s="42"/>
      <c r="TEK29" s="42"/>
      <c r="TEL29" s="42"/>
      <c r="TEM29" s="42"/>
      <c r="TEN29" s="42"/>
      <c r="TEO29" s="42"/>
      <c r="TEP29" s="42"/>
      <c r="TEQ29" s="42"/>
      <c r="TER29" s="42"/>
      <c r="TES29" s="42"/>
      <c r="TET29" s="42"/>
      <c r="TEU29" s="42"/>
      <c r="TEV29" s="42"/>
      <c r="TEW29" s="42"/>
      <c r="TEX29" s="42"/>
      <c r="TEY29" s="42"/>
      <c r="TEZ29" s="42"/>
      <c r="TFA29" s="42"/>
      <c r="TFB29" s="42"/>
      <c r="TFC29" s="42"/>
      <c r="TFD29" s="42"/>
      <c r="TFE29" s="42"/>
      <c r="TFF29" s="42"/>
      <c r="TFG29" s="42"/>
      <c r="TFH29" s="42"/>
      <c r="TFI29" s="42"/>
      <c r="TFJ29" s="42"/>
      <c r="TFK29" s="42"/>
      <c r="TFL29" s="42"/>
      <c r="TFM29" s="42"/>
      <c r="TFN29" s="42"/>
      <c r="TFO29" s="42"/>
      <c r="TFP29" s="42"/>
      <c r="TFQ29" s="42"/>
      <c r="TFR29" s="42"/>
      <c r="TFS29" s="42"/>
      <c r="TFT29" s="42"/>
      <c r="TFU29" s="42"/>
      <c r="TFV29" s="42"/>
      <c r="TFW29" s="42"/>
      <c r="TFX29" s="42"/>
      <c r="TFY29" s="42"/>
      <c r="TFZ29" s="42"/>
      <c r="TGA29" s="42"/>
      <c r="TGB29" s="42"/>
      <c r="TGC29" s="42"/>
      <c r="TGD29" s="42"/>
      <c r="TGE29" s="42"/>
      <c r="TGF29" s="42"/>
      <c r="TGG29" s="42"/>
      <c r="TGH29" s="42"/>
      <c r="TGI29" s="42"/>
      <c r="TGJ29" s="42"/>
      <c r="TGK29" s="42"/>
      <c r="TGL29" s="42"/>
      <c r="TGM29" s="42"/>
      <c r="TGN29" s="42"/>
      <c r="TGO29" s="42"/>
      <c r="TGP29" s="42"/>
      <c r="TGQ29" s="42"/>
      <c r="TGR29" s="42"/>
      <c r="TGS29" s="42"/>
      <c r="TGT29" s="42"/>
      <c r="TGU29" s="42"/>
      <c r="TGV29" s="42"/>
      <c r="TGW29" s="42"/>
      <c r="TGX29" s="42"/>
      <c r="TGY29" s="42"/>
      <c r="TGZ29" s="42"/>
      <c r="THA29" s="42"/>
      <c r="THB29" s="42"/>
      <c r="THC29" s="42"/>
      <c r="THD29" s="42"/>
      <c r="THE29" s="42"/>
      <c r="THF29" s="42"/>
      <c r="THG29" s="42"/>
      <c r="THH29" s="42"/>
      <c r="THI29" s="42"/>
      <c r="THJ29" s="42"/>
      <c r="THK29" s="42"/>
      <c r="THL29" s="42"/>
      <c r="THM29" s="42"/>
      <c r="THN29" s="42"/>
      <c r="THO29" s="42"/>
      <c r="THP29" s="42"/>
      <c r="THQ29" s="42"/>
      <c r="THR29" s="42"/>
      <c r="THS29" s="42"/>
      <c r="THT29" s="42"/>
      <c r="THU29" s="42"/>
      <c r="THV29" s="42"/>
      <c r="THW29" s="42"/>
      <c r="THX29" s="42"/>
      <c r="THY29" s="42"/>
      <c r="THZ29" s="42"/>
      <c r="TIA29" s="42"/>
      <c r="TIB29" s="42"/>
      <c r="TIC29" s="42"/>
      <c r="TID29" s="42"/>
      <c r="TIE29" s="42"/>
      <c r="TIF29" s="42"/>
      <c r="TIG29" s="42"/>
      <c r="TIH29" s="42"/>
      <c r="TII29" s="42"/>
      <c r="TIJ29" s="42"/>
      <c r="TIK29" s="42"/>
      <c r="TIL29" s="42"/>
      <c r="TIM29" s="42"/>
      <c r="TIN29" s="42"/>
      <c r="TIO29" s="42"/>
      <c r="TIP29" s="42"/>
      <c r="TIQ29" s="42"/>
      <c r="TIR29" s="42"/>
      <c r="TIS29" s="42"/>
      <c r="TIT29" s="42"/>
      <c r="TIU29" s="42"/>
      <c r="TIV29" s="42"/>
      <c r="TIW29" s="42"/>
      <c r="TIX29" s="42"/>
      <c r="TIY29" s="42"/>
      <c r="TIZ29" s="42"/>
      <c r="TJA29" s="42"/>
      <c r="TJB29" s="42"/>
      <c r="TJC29" s="42"/>
      <c r="TJD29" s="42"/>
      <c r="TJE29" s="42"/>
      <c r="TJF29" s="42"/>
      <c r="TJG29" s="42"/>
      <c r="TJH29" s="42"/>
      <c r="TJI29" s="42"/>
      <c r="TJJ29" s="42"/>
      <c r="TJK29" s="42"/>
      <c r="TJL29" s="42"/>
      <c r="TJM29" s="42"/>
      <c r="TJN29" s="42"/>
      <c r="TJO29" s="42"/>
      <c r="TJP29" s="42"/>
      <c r="TJQ29" s="42"/>
      <c r="TJR29" s="42"/>
      <c r="TJS29" s="42"/>
      <c r="TJT29" s="42"/>
      <c r="TJU29" s="42"/>
      <c r="TJV29" s="42"/>
      <c r="TJW29" s="42"/>
      <c r="TJX29" s="42"/>
      <c r="TJY29" s="42"/>
      <c r="TJZ29" s="42"/>
      <c r="TKA29" s="42"/>
      <c r="TKB29" s="42"/>
      <c r="TKC29" s="42"/>
      <c r="TKD29" s="42"/>
      <c r="TKE29" s="42"/>
      <c r="TKF29" s="42"/>
      <c r="TKG29" s="42"/>
      <c r="TKH29" s="42"/>
      <c r="TKI29" s="42"/>
      <c r="TKJ29" s="42"/>
      <c r="TKK29" s="42"/>
      <c r="TKL29" s="42"/>
      <c r="TKM29" s="42"/>
      <c r="TKN29" s="42"/>
      <c r="TKO29" s="42"/>
      <c r="TKP29" s="42"/>
      <c r="TKQ29" s="42"/>
      <c r="TKR29" s="42"/>
      <c r="TKS29" s="42"/>
      <c r="TKT29" s="42"/>
      <c r="TKU29" s="42"/>
      <c r="TKV29" s="42"/>
      <c r="TKW29" s="42"/>
      <c r="TKX29" s="42"/>
      <c r="TKY29" s="42"/>
      <c r="TKZ29" s="42"/>
      <c r="TLA29" s="42"/>
      <c r="TLB29" s="42"/>
      <c r="TLC29" s="42"/>
      <c r="TLD29" s="42"/>
      <c r="TLE29" s="42"/>
      <c r="TLF29" s="42"/>
      <c r="TLG29" s="42"/>
      <c r="TLH29" s="42"/>
      <c r="TLI29" s="42"/>
      <c r="TLJ29" s="42"/>
      <c r="TLK29" s="42"/>
      <c r="TLL29" s="42"/>
      <c r="TLM29" s="42"/>
      <c r="TLN29" s="42"/>
      <c r="TLO29" s="42"/>
      <c r="TLP29" s="42"/>
      <c r="TLQ29" s="42"/>
      <c r="TLR29" s="42"/>
      <c r="TLS29" s="42"/>
      <c r="TLT29" s="42"/>
      <c r="TLU29" s="42"/>
      <c r="TLV29" s="42"/>
      <c r="TLW29" s="42"/>
      <c r="TLX29" s="42"/>
      <c r="TLY29" s="42"/>
      <c r="TLZ29" s="42"/>
      <c r="TMA29" s="42"/>
      <c r="TMB29" s="42"/>
      <c r="TMC29" s="42"/>
      <c r="TMD29" s="42"/>
      <c r="TME29" s="42"/>
      <c r="TMF29" s="42"/>
      <c r="TMG29" s="42"/>
      <c r="TMH29" s="42"/>
      <c r="TMI29" s="42"/>
      <c r="TMJ29" s="42"/>
      <c r="TMK29" s="42"/>
      <c r="TML29" s="42"/>
      <c r="TMM29" s="42"/>
      <c r="TMN29" s="42"/>
      <c r="TMO29" s="42"/>
      <c r="TMP29" s="42"/>
      <c r="TMQ29" s="42"/>
      <c r="TMR29" s="42"/>
      <c r="TMS29" s="42"/>
      <c r="TMT29" s="42"/>
      <c r="TMU29" s="42"/>
      <c r="TMV29" s="42"/>
      <c r="TMW29" s="42"/>
      <c r="TMX29" s="42"/>
      <c r="TMY29" s="42"/>
      <c r="TMZ29" s="42"/>
      <c r="TNA29" s="42"/>
      <c r="TNB29" s="42"/>
      <c r="TNC29" s="42"/>
      <c r="TND29" s="42"/>
      <c r="TNE29" s="42"/>
      <c r="TNF29" s="42"/>
      <c r="TNG29" s="42"/>
      <c r="TNH29" s="42"/>
      <c r="TNI29" s="42"/>
      <c r="TNJ29" s="42"/>
      <c r="TNK29" s="42"/>
      <c r="TNL29" s="42"/>
      <c r="TNM29" s="42"/>
      <c r="TNN29" s="42"/>
      <c r="TNO29" s="42"/>
      <c r="TNP29" s="42"/>
      <c r="TNQ29" s="42"/>
      <c r="TNR29" s="42"/>
      <c r="TNS29" s="42"/>
      <c r="TNT29" s="42"/>
      <c r="TNU29" s="42"/>
      <c r="TNV29" s="42"/>
      <c r="TNW29" s="42"/>
      <c r="TNX29" s="42"/>
      <c r="TNY29" s="42"/>
      <c r="TNZ29" s="42"/>
      <c r="TOA29" s="42"/>
      <c r="TOB29" s="42"/>
      <c r="TOC29" s="42"/>
      <c r="TOD29" s="42"/>
      <c r="TOE29" s="42"/>
      <c r="TOF29" s="42"/>
      <c r="TOG29" s="42"/>
      <c r="TOH29" s="42"/>
      <c r="TOI29" s="42"/>
      <c r="TOJ29" s="42"/>
      <c r="TOK29" s="42"/>
      <c r="TOL29" s="42"/>
      <c r="TOM29" s="42"/>
      <c r="TON29" s="42"/>
      <c r="TOO29" s="42"/>
      <c r="TOP29" s="42"/>
      <c r="TOQ29" s="42"/>
      <c r="TOR29" s="42"/>
      <c r="TOS29" s="42"/>
      <c r="TOT29" s="42"/>
      <c r="TOU29" s="42"/>
      <c r="TOV29" s="42"/>
      <c r="TOW29" s="42"/>
      <c r="TOX29" s="42"/>
      <c r="TOY29" s="42"/>
      <c r="TOZ29" s="42"/>
      <c r="TPA29" s="42"/>
      <c r="TPB29" s="42"/>
      <c r="TPC29" s="42"/>
      <c r="TPD29" s="42"/>
      <c r="TPE29" s="42"/>
      <c r="TPF29" s="42"/>
      <c r="TPG29" s="42"/>
      <c r="TPH29" s="42"/>
      <c r="TPI29" s="42"/>
      <c r="TPJ29" s="42"/>
      <c r="TPK29" s="42"/>
      <c r="TPL29" s="42"/>
      <c r="TPM29" s="42"/>
      <c r="TPN29" s="42"/>
      <c r="TPO29" s="42"/>
      <c r="TPP29" s="42"/>
      <c r="TPQ29" s="42"/>
      <c r="TPR29" s="42"/>
      <c r="TPS29" s="42"/>
      <c r="TPT29" s="42"/>
      <c r="TPU29" s="42"/>
      <c r="TPV29" s="42"/>
      <c r="TPW29" s="42"/>
      <c r="TPX29" s="42"/>
      <c r="TPY29" s="42"/>
      <c r="TPZ29" s="42"/>
      <c r="TQA29" s="42"/>
      <c r="TQB29" s="42"/>
      <c r="TQC29" s="42"/>
      <c r="TQD29" s="42"/>
      <c r="TQE29" s="42"/>
      <c r="TQF29" s="42"/>
      <c r="TQG29" s="42"/>
      <c r="TQH29" s="42"/>
      <c r="TQI29" s="42"/>
      <c r="TQJ29" s="42"/>
      <c r="TQK29" s="42"/>
      <c r="TQL29" s="42"/>
      <c r="TQM29" s="42"/>
      <c r="TQN29" s="42"/>
      <c r="TQO29" s="42"/>
      <c r="TQP29" s="42"/>
      <c r="TQQ29" s="42"/>
      <c r="TQR29" s="42"/>
      <c r="TQS29" s="42"/>
      <c r="TQT29" s="42"/>
      <c r="TQU29" s="42"/>
      <c r="TQV29" s="42"/>
      <c r="TQW29" s="42"/>
      <c r="TQX29" s="42"/>
      <c r="TQY29" s="42"/>
      <c r="TQZ29" s="42"/>
      <c r="TRA29" s="42"/>
      <c r="TRB29" s="42"/>
      <c r="TRC29" s="42"/>
      <c r="TRD29" s="42"/>
      <c r="TRE29" s="42"/>
      <c r="TRF29" s="42"/>
      <c r="TRG29" s="42"/>
      <c r="TRH29" s="42"/>
      <c r="TRI29" s="42"/>
      <c r="TRJ29" s="42"/>
      <c r="TRK29" s="42"/>
      <c r="TRL29" s="42"/>
      <c r="TRM29" s="42"/>
      <c r="TRN29" s="42"/>
      <c r="TRO29" s="42"/>
      <c r="TRP29" s="42"/>
      <c r="TRQ29" s="42"/>
      <c r="TRR29" s="42"/>
      <c r="TRS29" s="42"/>
      <c r="TRT29" s="42"/>
      <c r="TRU29" s="42"/>
      <c r="TRV29" s="42"/>
      <c r="TRW29" s="42"/>
      <c r="TRX29" s="42"/>
      <c r="TRY29" s="42"/>
      <c r="TRZ29" s="42"/>
      <c r="TSA29" s="42"/>
      <c r="TSB29" s="42"/>
      <c r="TSC29" s="42"/>
      <c r="TSD29" s="42"/>
      <c r="TSE29" s="42"/>
      <c r="TSF29" s="42"/>
      <c r="TSG29" s="42"/>
      <c r="TSH29" s="42"/>
      <c r="TSI29" s="42"/>
      <c r="TSJ29" s="42"/>
      <c r="TSK29" s="42"/>
      <c r="TSL29" s="42"/>
      <c r="TSM29" s="42"/>
      <c r="TSN29" s="42"/>
      <c r="TSO29" s="42"/>
      <c r="TSP29" s="42"/>
      <c r="TSQ29" s="42"/>
      <c r="TSR29" s="42"/>
      <c r="TSS29" s="42"/>
      <c r="TST29" s="42"/>
      <c r="TSU29" s="42"/>
      <c r="TSV29" s="42"/>
      <c r="TSW29" s="42"/>
      <c r="TSX29" s="42"/>
      <c r="TSY29" s="42"/>
      <c r="TSZ29" s="42"/>
      <c r="TTA29" s="42"/>
      <c r="TTB29" s="42"/>
      <c r="TTC29" s="42"/>
      <c r="TTD29" s="42"/>
      <c r="TTE29" s="42"/>
      <c r="TTF29" s="42"/>
      <c r="TTG29" s="42"/>
      <c r="TTH29" s="42"/>
      <c r="TTI29" s="42"/>
      <c r="TTJ29" s="42"/>
      <c r="TTK29" s="42"/>
      <c r="TTL29" s="42"/>
      <c r="TTM29" s="42"/>
      <c r="TTN29" s="42"/>
      <c r="TTO29" s="42"/>
      <c r="TTP29" s="42"/>
      <c r="TTQ29" s="42"/>
      <c r="TTR29" s="42"/>
      <c r="TTS29" s="42"/>
      <c r="TTT29" s="42"/>
      <c r="TTU29" s="42"/>
      <c r="TTV29" s="42"/>
      <c r="TTW29" s="42"/>
      <c r="TTX29" s="42"/>
      <c r="TTY29" s="42"/>
      <c r="TTZ29" s="42"/>
      <c r="TUA29" s="42"/>
      <c r="TUB29" s="42"/>
      <c r="TUC29" s="42"/>
      <c r="TUD29" s="42"/>
      <c r="TUE29" s="42"/>
      <c r="TUF29" s="42"/>
      <c r="TUG29" s="42"/>
      <c r="TUH29" s="42"/>
      <c r="TUI29" s="42"/>
      <c r="TUJ29" s="42"/>
      <c r="TUK29" s="42"/>
      <c r="TUL29" s="42"/>
      <c r="TUM29" s="42"/>
      <c r="TUN29" s="42"/>
      <c r="TUO29" s="42"/>
      <c r="TUP29" s="42"/>
      <c r="TUQ29" s="42"/>
      <c r="TUR29" s="42"/>
      <c r="TUS29" s="42"/>
      <c r="TUT29" s="42"/>
      <c r="TUU29" s="42"/>
      <c r="TUV29" s="42"/>
      <c r="TUW29" s="42"/>
      <c r="TUX29" s="42"/>
      <c r="TUY29" s="42"/>
      <c r="TUZ29" s="42"/>
      <c r="TVA29" s="42"/>
      <c r="TVB29" s="42"/>
      <c r="TVC29" s="42"/>
      <c r="TVD29" s="42"/>
      <c r="TVE29" s="42"/>
      <c r="TVF29" s="42"/>
      <c r="TVG29" s="42"/>
      <c r="TVH29" s="42"/>
      <c r="TVI29" s="42"/>
      <c r="TVJ29" s="42"/>
      <c r="TVK29" s="42"/>
      <c r="TVL29" s="42"/>
      <c r="TVM29" s="42"/>
      <c r="TVN29" s="42"/>
      <c r="TVO29" s="42"/>
      <c r="TVP29" s="42"/>
      <c r="TVQ29" s="42"/>
      <c r="TVR29" s="42"/>
      <c r="TVS29" s="42"/>
      <c r="TVT29" s="42"/>
      <c r="TVU29" s="42"/>
      <c r="TVV29" s="42"/>
      <c r="TVW29" s="42"/>
      <c r="TVX29" s="42"/>
      <c r="TVY29" s="42"/>
      <c r="TVZ29" s="42"/>
      <c r="TWA29" s="42"/>
      <c r="TWB29" s="42"/>
      <c r="TWC29" s="42"/>
      <c r="TWD29" s="42"/>
      <c r="TWE29" s="42"/>
      <c r="TWF29" s="42"/>
      <c r="TWG29" s="42"/>
      <c r="TWH29" s="42"/>
      <c r="TWI29" s="42"/>
      <c r="TWJ29" s="42"/>
      <c r="TWK29" s="42"/>
      <c r="TWL29" s="42"/>
      <c r="TWM29" s="42"/>
      <c r="TWN29" s="42"/>
      <c r="TWO29" s="42"/>
      <c r="TWP29" s="42"/>
      <c r="TWQ29" s="42"/>
      <c r="TWR29" s="42"/>
      <c r="TWS29" s="42"/>
      <c r="TWT29" s="42"/>
      <c r="TWU29" s="42"/>
      <c r="TWV29" s="42"/>
      <c r="TWW29" s="42"/>
      <c r="TWX29" s="42"/>
      <c r="TWY29" s="42"/>
      <c r="TWZ29" s="42"/>
      <c r="TXA29" s="42"/>
      <c r="TXB29" s="42"/>
      <c r="TXC29" s="42"/>
      <c r="TXD29" s="42"/>
      <c r="TXE29" s="42"/>
      <c r="TXF29" s="42"/>
      <c r="TXG29" s="42"/>
      <c r="TXH29" s="42"/>
      <c r="TXI29" s="42"/>
      <c r="TXJ29" s="42"/>
      <c r="TXK29" s="42"/>
      <c r="TXL29" s="42"/>
      <c r="TXM29" s="42"/>
      <c r="TXN29" s="42"/>
      <c r="TXO29" s="42"/>
      <c r="TXP29" s="42"/>
      <c r="TXQ29" s="42"/>
      <c r="TXR29" s="42"/>
      <c r="TXS29" s="42"/>
      <c r="TXT29" s="42"/>
      <c r="TXU29" s="42"/>
      <c r="TXV29" s="42"/>
      <c r="TXW29" s="42"/>
      <c r="TXX29" s="42"/>
      <c r="TXY29" s="42"/>
      <c r="TXZ29" s="42"/>
      <c r="TYA29" s="42"/>
      <c r="TYB29" s="42"/>
      <c r="TYC29" s="42"/>
      <c r="TYD29" s="42"/>
      <c r="TYE29" s="42"/>
      <c r="TYF29" s="42"/>
      <c r="TYG29" s="42"/>
      <c r="TYH29" s="42"/>
      <c r="TYI29" s="42"/>
      <c r="TYJ29" s="42"/>
      <c r="TYK29" s="42"/>
      <c r="TYL29" s="42"/>
      <c r="TYM29" s="42"/>
      <c r="TYN29" s="42"/>
      <c r="TYO29" s="42"/>
      <c r="TYP29" s="42"/>
      <c r="TYQ29" s="42"/>
      <c r="TYR29" s="42"/>
      <c r="TYS29" s="42"/>
      <c r="TYT29" s="42"/>
      <c r="TYU29" s="42"/>
      <c r="TYV29" s="42"/>
      <c r="TYW29" s="42"/>
      <c r="TYX29" s="42"/>
      <c r="TYY29" s="42"/>
      <c r="TYZ29" s="42"/>
      <c r="TZA29" s="42"/>
      <c r="TZB29" s="42"/>
      <c r="TZC29" s="42"/>
      <c r="TZD29" s="42"/>
      <c r="TZE29" s="42"/>
      <c r="TZF29" s="42"/>
      <c r="TZG29" s="42"/>
      <c r="TZH29" s="42"/>
      <c r="TZI29" s="42"/>
      <c r="TZJ29" s="42"/>
      <c r="TZK29" s="42"/>
      <c r="TZL29" s="42"/>
      <c r="TZM29" s="42"/>
      <c r="TZN29" s="42"/>
      <c r="TZO29" s="42"/>
      <c r="TZP29" s="42"/>
      <c r="TZQ29" s="42"/>
      <c r="TZR29" s="42"/>
      <c r="TZS29" s="42"/>
      <c r="TZT29" s="42"/>
      <c r="TZU29" s="42"/>
      <c r="TZV29" s="42"/>
      <c r="TZW29" s="42"/>
      <c r="TZX29" s="42"/>
      <c r="TZY29" s="42"/>
      <c r="TZZ29" s="42"/>
      <c r="UAA29" s="42"/>
      <c r="UAB29" s="42"/>
      <c r="UAC29" s="42"/>
      <c r="UAD29" s="42"/>
      <c r="UAE29" s="42"/>
      <c r="UAF29" s="42"/>
      <c r="UAG29" s="42"/>
      <c r="UAH29" s="42"/>
      <c r="UAI29" s="42"/>
      <c r="UAJ29" s="42"/>
      <c r="UAK29" s="42"/>
      <c r="UAL29" s="42"/>
      <c r="UAM29" s="42"/>
      <c r="UAN29" s="42"/>
      <c r="UAO29" s="42"/>
      <c r="UAP29" s="42"/>
      <c r="UAQ29" s="42"/>
      <c r="UAR29" s="42"/>
      <c r="UAS29" s="42"/>
      <c r="UAT29" s="42"/>
      <c r="UAU29" s="42"/>
      <c r="UAV29" s="42"/>
      <c r="UAW29" s="42"/>
      <c r="UAX29" s="42"/>
      <c r="UAY29" s="42"/>
      <c r="UAZ29" s="42"/>
      <c r="UBA29" s="42"/>
      <c r="UBB29" s="42"/>
      <c r="UBC29" s="42"/>
      <c r="UBD29" s="42"/>
      <c r="UBE29" s="42"/>
      <c r="UBF29" s="42"/>
      <c r="UBG29" s="42"/>
      <c r="UBH29" s="42"/>
      <c r="UBI29" s="42"/>
      <c r="UBJ29" s="42"/>
      <c r="UBK29" s="42"/>
      <c r="UBL29" s="42"/>
      <c r="UBM29" s="42"/>
      <c r="UBN29" s="42"/>
      <c r="UBO29" s="42"/>
      <c r="UBP29" s="42"/>
      <c r="UBQ29" s="42"/>
      <c r="UBR29" s="42"/>
      <c r="UBS29" s="42"/>
      <c r="UBT29" s="42"/>
      <c r="UBU29" s="42"/>
      <c r="UBV29" s="42"/>
      <c r="UBW29" s="42"/>
      <c r="UBX29" s="42"/>
      <c r="UBY29" s="42"/>
      <c r="UBZ29" s="42"/>
      <c r="UCA29" s="42"/>
      <c r="UCB29" s="42"/>
      <c r="UCC29" s="42"/>
      <c r="UCD29" s="42"/>
      <c r="UCE29" s="42"/>
      <c r="UCF29" s="42"/>
      <c r="UCG29" s="42"/>
      <c r="UCH29" s="42"/>
      <c r="UCI29" s="42"/>
      <c r="UCJ29" s="42"/>
      <c r="UCK29" s="42"/>
      <c r="UCL29" s="42"/>
      <c r="UCM29" s="42"/>
      <c r="UCN29" s="42"/>
      <c r="UCO29" s="42"/>
      <c r="UCP29" s="42"/>
      <c r="UCQ29" s="42"/>
      <c r="UCR29" s="42"/>
      <c r="UCS29" s="42"/>
      <c r="UCT29" s="42"/>
      <c r="UCU29" s="42"/>
      <c r="UCV29" s="42"/>
      <c r="UCW29" s="42"/>
      <c r="UCX29" s="42"/>
      <c r="UCY29" s="42"/>
      <c r="UCZ29" s="42"/>
      <c r="UDA29" s="42"/>
      <c r="UDB29" s="42"/>
      <c r="UDC29" s="42"/>
      <c r="UDD29" s="42"/>
      <c r="UDE29" s="42"/>
      <c r="UDF29" s="42"/>
      <c r="UDG29" s="42"/>
      <c r="UDH29" s="42"/>
      <c r="UDI29" s="42"/>
      <c r="UDJ29" s="42"/>
      <c r="UDK29" s="42"/>
      <c r="UDL29" s="42"/>
      <c r="UDM29" s="42"/>
      <c r="UDN29" s="42"/>
      <c r="UDO29" s="42"/>
      <c r="UDP29" s="42"/>
      <c r="UDQ29" s="42"/>
      <c r="UDR29" s="42"/>
      <c r="UDS29" s="42"/>
      <c r="UDT29" s="42"/>
      <c r="UDU29" s="42"/>
      <c r="UDV29" s="42"/>
      <c r="UDW29" s="42"/>
      <c r="UDX29" s="42"/>
      <c r="UDY29" s="42"/>
      <c r="UDZ29" s="42"/>
      <c r="UEA29" s="42"/>
      <c r="UEB29" s="42"/>
      <c r="UEC29" s="42"/>
      <c r="UED29" s="42"/>
      <c r="UEE29" s="42"/>
      <c r="UEF29" s="42"/>
      <c r="UEG29" s="42"/>
      <c r="UEH29" s="42"/>
      <c r="UEI29" s="42"/>
      <c r="UEJ29" s="42"/>
      <c r="UEK29" s="42"/>
      <c r="UEL29" s="42"/>
      <c r="UEM29" s="42"/>
      <c r="UEN29" s="42"/>
      <c r="UEO29" s="42"/>
      <c r="UEP29" s="42"/>
      <c r="UEQ29" s="42"/>
      <c r="UER29" s="42"/>
      <c r="UES29" s="42"/>
      <c r="UET29" s="42"/>
      <c r="UEU29" s="42"/>
      <c r="UEV29" s="42"/>
      <c r="UEW29" s="42"/>
      <c r="UEX29" s="42"/>
      <c r="UEY29" s="42"/>
      <c r="UEZ29" s="42"/>
      <c r="UFA29" s="42"/>
      <c r="UFB29" s="42"/>
      <c r="UFC29" s="42"/>
      <c r="UFD29" s="42"/>
      <c r="UFE29" s="42"/>
      <c r="UFF29" s="42"/>
      <c r="UFG29" s="42"/>
      <c r="UFH29" s="42"/>
      <c r="UFI29" s="42"/>
      <c r="UFJ29" s="42"/>
      <c r="UFK29" s="42"/>
      <c r="UFL29" s="42"/>
      <c r="UFM29" s="42"/>
      <c r="UFN29" s="42"/>
      <c r="UFO29" s="42"/>
      <c r="UFP29" s="42"/>
      <c r="UFQ29" s="42"/>
      <c r="UFR29" s="42"/>
      <c r="UFS29" s="42"/>
      <c r="UFT29" s="42"/>
      <c r="UFU29" s="42"/>
      <c r="UFV29" s="42"/>
      <c r="UFW29" s="42"/>
      <c r="UFX29" s="42"/>
      <c r="UFY29" s="42"/>
      <c r="UFZ29" s="42"/>
      <c r="UGA29" s="42"/>
      <c r="UGB29" s="42"/>
      <c r="UGC29" s="42"/>
      <c r="UGD29" s="42"/>
      <c r="UGE29" s="42"/>
      <c r="UGF29" s="42"/>
      <c r="UGG29" s="42"/>
      <c r="UGH29" s="42"/>
      <c r="UGI29" s="42"/>
      <c r="UGJ29" s="42"/>
      <c r="UGK29" s="42"/>
      <c r="UGL29" s="42"/>
      <c r="UGM29" s="42"/>
      <c r="UGN29" s="42"/>
      <c r="UGO29" s="42"/>
      <c r="UGP29" s="42"/>
      <c r="UGQ29" s="42"/>
      <c r="UGR29" s="42"/>
      <c r="UGS29" s="42"/>
      <c r="UGT29" s="42"/>
      <c r="UGU29" s="42"/>
      <c r="UGV29" s="42"/>
      <c r="UGW29" s="42"/>
      <c r="UGX29" s="42"/>
      <c r="UGY29" s="42"/>
      <c r="UGZ29" s="42"/>
      <c r="UHA29" s="42"/>
      <c r="UHB29" s="42"/>
      <c r="UHC29" s="42"/>
      <c r="UHD29" s="42"/>
      <c r="UHE29" s="42"/>
      <c r="UHF29" s="42"/>
      <c r="UHG29" s="42"/>
      <c r="UHH29" s="42"/>
      <c r="UHI29" s="42"/>
      <c r="UHJ29" s="42"/>
      <c r="UHK29" s="42"/>
      <c r="UHL29" s="42"/>
      <c r="UHM29" s="42"/>
      <c r="UHN29" s="42"/>
      <c r="UHO29" s="42"/>
      <c r="UHP29" s="42"/>
      <c r="UHQ29" s="42"/>
      <c r="UHR29" s="42"/>
      <c r="UHS29" s="42"/>
      <c r="UHT29" s="42"/>
      <c r="UHU29" s="42"/>
      <c r="UHV29" s="42"/>
      <c r="UHW29" s="42"/>
      <c r="UHX29" s="42"/>
      <c r="UHY29" s="42"/>
      <c r="UHZ29" s="42"/>
      <c r="UIA29" s="42"/>
      <c r="UIB29" s="42"/>
      <c r="UIC29" s="42"/>
      <c r="UID29" s="42"/>
      <c r="UIE29" s="42"/>
      <c r="UIF29" s="42"/>
      <c r="UIG29" s="42"/>
      <c r="UIH29" s="42"/>
      <c r="UII29" s="42"/>
      <c r="UIJ29" s="42"/>
      <c r="UIK29" s="42"/>
      <c r="UIL29" s="42"/>
      <c r="UIM29" s="42"/>
      <c r="UIN29" s="42"/>
      <c r="UIO29" s="42"/>
      <c r="UIP29" s="42"/>
      <c r="UIQ29" s="42"/>
      <c r="UIR29" s="42"/>
      <c r="UIS29" s="42"/>
      <c r="UIT29" s="42"/>
      <c r="UIU29" s="42"/>
      <c r="UIV29" s="42"/>
      <c r="UIW29" s="42"/>
      <c r="UIX29" s="42"/>
      <c r="UIY29" s="42"/>
      <c r="UIZ29" s="42"/>
      <c r="UJA29" s="42"/>
      <c r="UJB29" s="42"/>
      <c r="UJC29" s="42"/>
      <c r="UJD29" s="42"/>
      <c r="UJE29" s="42"/>
      <c r="UJF29" s="42"/>
      <c r="UJG29" s="42"/>
      <c r="UJH29" s="42"/>
      <c r="UJI29" s="42"/>
      <c r="UJJ29" s="42"/>
      <c r="UJK29" s="42"/>
      <c r="UJL29" s="42"/>
      <c r="UJM29" s="42"/>
      <c r="UJN29" s="42"/>
      <c r="UJO29" s="42"/>
      <c r="UJP29" s="42"/>
      <c r="UJQ29" s="42"/>
      <c r="UJR29" s="42"/>
      <c r="UJS29" s="42"/>
      <c r="UJT29" s="42"/>
      <c r="UJU29" s="42"/>
      <c r="UJV29" s="42"/>
      <c r="UJW29" s="42"/>
      <c r="UJX29" s="42"/>
      <c r="UJY29" s="42"/>
      <c r="UJZ29" s="42"/>
      <c r="UKA29" s="42"/>
      <c r="UKB29" s="42"/>
      <c r="UKC29" s="42"/>
      <c r="UKD29" s="42"/>
      <c r="UKE29" s="42"/>
      <c r="UKF29" s="42"/>
      <c r="UKG29" s="42"/>
      <c r="UKH29" s="42"/>
      <c r="UKI29" s="42"/>
      <c r="UKJ29" s="42"/>
      <c r="UKK29" s="42"/>
      <c r="UKL29" s="42"/>
      <c r="UKM29" s="42"/>
      <c r="UKN29" s="42"/>
      <c r="UKO29" s="42"/>
      <c r="UKP29" s="42"/>
      <c r="UKQ29" s="42"/>
      <c r="UKR29" s="42"/>
      <c r="UKS29" s="42"/>
      <c r="UKT29" s="42"/>
      <c r="UKU29" s="42"/>
      <c r="UKV29" s="42"/>
      <c r="UKW29" s="42"/>
      <c r="UKX29" s="42"/>
      <c r="UKY29" s="42"/>
      <c r="UKZ29" s="42"/>
      <c r="ULA29" s="42"/>
      <c r="ULB29" s="42"/>
      <c r="ULC29" s="42"/>
      <c r="ULD29" s="42"/>
      <c r="ULE29" s="42"/>
      <c r="ULF29" s="42"/>
      <c r="ULG29" s="42"/>
      <c r="ULH29" s="42"/>
      <c r="ULI29" s="42"/>
      <c r="ULJ29" s="42"/>
      <c r="ULK29" s="42"/>
      <c r="ULL29" s="42"/>
      <c r="ULM29" s="42"/>
      <c r="ULN29" s="42"/>
      <c r="ULO29" s="42"/>
      <c r="ULP29" s="42"/>
      <c r="ULQ29" s="42"/>
      <c r="ULR29" s="42"/>
      <c r="ULS29" s="42"/>
      <c r="ULT29" s="42"/>
      <c r="ULU29" s="42"/>
      <c r="ULV29" s="42"/>
      <c r="ULW29" s="42"/>
      <c r="ULX29" s="42"/>
      <c r="ULY29" s="42"/>
      <c r="ULZ29" s="42"/>
      <c r="UMA29" s="42"/>
      <c r="UMB29" s="42"/>
      <c r="UMC29" s="42"/>
      <c r="UMD29" s="42"/>
      <c r="UME29" s="42"/>
      <c r="UMF29" s="42"/>
      <c r="UMG29" s="42"/>
      <c r="UMH29" s="42"/>
      <c r="UMI29" s="42"/>
      <c r="UMJ29" s="42"/>
      <c r="UMK29" s="42"/>
      <c r="UML29" s="42"/>
      <c r="UMM29" s="42"/>
      <c r="UMN29" s="42"/>
      <c r="UMO29" s="42"/>
      <c r="UMP29" s="42"/>
      <c r="UMQ29" s="42"/>
      <c r="UMR29" s="42"/>
      <c r="UMS29" s="42"/>
      <c r="UMT29" s="42"/>
      <c r="UMU29" s="42"/>
      <c r="UMV29" s="42"/>
      <c r="UMW29" s="42"/>
      <c r="UMX29" s="42"/>
      <c r="UMY29" s="42"/>
      <c r="UMZ29" s="42"/>
      <c r="UNA29" s="42"/>
      <c r="UNB29" s="42"/>
      <c r="UNC29" s="42"/>
      <c r="UND29" s="42"/>
      <c r="UNE29" s="42"/>
      <c r="UNF29" s="42"/>
      <c r="UNG29" s="42"/>
      <c r="UNH29" s="42"/>
      <c r="UNI29" s="42"/>
      <c r="UNJ29" s="42"/>
      <c r="UNK29" s="42"/>
      <c r="UNL29" s="42"/>
      <c r="UNM29" s="42"/>
      <c r="UNN29" s="42"/>
      <c r="UNO29" s="42"/>
      <c r="UNP29" s="42"/>
      <c r="UNQ29" s="42"/>
      <c r="UNR29" s="42"/>
      <c r="UNS29" s="42"/>
      <c r="UNT29" s="42"/>
      <c r="UNU29" s="42"/>
      <c r="UNV29" s="42"/>
      <c r="UNW29" s="42"/>
      <c r="UNX29" s="42"/>
      <c r="UNY29" s="42"/>
      <c r="UNZ29" s="42"/>
      <c r="UOA29" s="42"/>
      <c r="UOB29" s="42"/>
      <c r="UOC29" s="42"/>
      <c r="UOD29" s="42"/>
      <c r="UOE29" s="42"/>
      <c r="UOF29" s="42"/>
      <c r="UOG29" s="42"/>
      <c r="UOH29" s="42"/>
      <c r="UOI29" s="42"/>
      <c r="UOJ29" s="42"/>
      <c r="UOK29" s="42"/>
      <c r="UOL29" s="42"/>
      <c r="UOM29" s="42"/>
      <c r="UON29" s="42"/>
      <c r="UOO29" s="42"/>
      <c r="UOP29" s="42"/>
      <c r="UOQ29" s="42"/>
      <c r="UOR29" s="42"/>
      <c r="UOS29" s="42"/>
      <c r="UOT29" s="42"/>
      <c r="UOU29" s="42"/>
      <c r="UOV29" s="42"/>
      <c r="UOW29" s="42"/>
      <c r="UOX29" s="42"/>
      <c r="UOY29" s="42"/>
      <c r="UOZ29" s="42"/>
      <c r="UPA29" s="42"/>
      <c r="UPB29" s="42"/>
      <c r="UPC29" s="42"/>
      <c r="UPD29" s="42"/>
      <c r="UPE29" s="42"/>
      <c r="UPF29" s="42"/>
      <c r="UPG29" s="42"/>
      <c r="UPH29" s="42"/>
      <c r="UPI29" s="42"/>
      <c r="UPJ29" s="42"/>
      <c r="UPK29" s="42"/>
      <c r="UPL29" s="42"/>
      <c r="UPM29" s="42"/>
      <c r="UPN29" s="42"/>
      <c r="UPO29" s="42"/>
      <c r="UPP29" s="42"/>
      <c r="UPQ29" s="42"/>
      <c r="UPR29" s="42"/>
      <c r="UPS29" s="42"/>
      <c r="UPT29" s="42"/>
      <c r="UPU29" s="42"/>
      <c r="UPV29" s="42"/>
      <c r="UPW29" s="42"/>
      <c r="UPX29" s="42"/>
      <c r="UPY29" s="42"/>
      <c r="UPZ29" s="42"/>
      <c r="UQA29" s="42"/>
      <c r="UQB29" s="42"/>
      <c r="UQC29" s="42"/>
      <c r="UQD29" s="42"/>
      <c r="UQE29" s="42"/>
      <c r="UQF29" s="42"/>
      <c r="UQG29" s="42"/>
      <c r="UQH29" s="42"/>
      <c r="UQI29" s="42"/>
      <c r="UQJ29" s="42"/>
      <c r="UQK29" s="42"/>
      <c r="UQL29" s="42"/>
      <c r="UQM29" s="42"/>
      <c r="UQN29" s="42"/>
      <c r="UQO29" s="42"/>
      <c r="UQP29" s="42"/>
      <c r="UQQ29" s="42"/>
      <c r="UQR29" s="42"/>
      <c r="UQS29" s="42"/>
      <c r="UQT29" s="42"/>
      <c r="UQU29" s="42"/>
      <c r="UQV29" s="42"/>
      <c r="UQW29" s="42"/>
      <c r="UQX29" s="42"/>
      <c r="UQY29" s="42"/>
      <c r="UQZ29" s="42"/>
      <c r="URA29" s="42"/>
      <c r="URB29" s="42"/>
      <c r="URC29" s="42"/>
      <c r="URD29" s="42"/>
      <c r="URE29" s="42"/>
      <c r="URF29" s="42"/>
      <c r="URG29" s="42"/>
      <c r="URH29" s="42"/>
      <c r="URI29" s="42"/>
      <c r="URJ29" s="42"/>
      <c r="URK29" s="42"/>
      <c r="URL29" s="42"/>
      <c r="URM29" s="42"/>
      <c r="URN29" s="42"/>
      <c r="URO29" s="42"/>
      <c r="URP29" s="42"/>
      <c r="URQ29" s="42"/>
      <c r="URR29" s="42"/>
      <c r="URS29" s="42"/>
      <c r="URT29" s="42"/>
      <c r="URU29" s="42"/>
      <c r="URV29" s="42"/>
      <c r="URW29" s="42"/>
      <c r="URX29" s="42"/>
      <c r="URY29" s="42"/>
      <c r="URZ29" s="42"/>
      <c r="USA29" s="42"/>
      <c r="USB29" s="42"/>
      <c r="USC29" s="42"/>
      <c r="USD29" s="42"/>
      <c r="USE29" s="42"/>
      <c r="USF29" s="42"/>
      <c r="USG29" s="42"/>
      <c r="USH29" s="42"/>
      <c r="USI29" s="42"/>
      <c r="USJ29" s="42"/>
      <c r="USK29" s="42"/>
      <c r="USL29" s="42"/>
      <c r="USM29" s="42"/>
      <c r="USN29" s="42"/>
      <c r="USO29" s="42"/>
      <c r="USP29" s="42"/>
      <c r="USQ29" s="42"/>
      <c r="USR29" s="42"/>
      <c r="USS29" s="42"/>
      <c r="UST29" s="42"/>
      <c r="USU29" s="42"/>
      <c r="USV29" s="42"/>
      <c r="USW29" s="42"/>
      <c r="USX29" s="42"/>
      <c r="USY29" s="42"/>
      <c r="USZ29" s="42"/>
      <c r="UTA29" s="42"/>
      <c r="UTB29" s="42"/>
      <c r="UTC29" s="42"/>
      <c r="UTD29" s="42"/>
      <c r="UTE29" s="42"/>
      <c r="UTF29" s="42"/>
      <c r="UTG29" s="42"/>
      <c r="UTH29" s="42"/>
      <c r="UTI29" s="42"/>
      <c r="UTJ29" s="42"/>
      <c r="UTK29" s="42"/>
      <c r="UTL29" s="42"/>
      <c r="UTM29" s="42"/>
      <c r="UTN29" s="42"/>
      <c r="UTO29" s="42"/>
      <c r="UTP29" s="42"/>
      <c r="UTQ29" s="42"/>
      <c r="UTR29" s="42"/>
      <c r="UTS29" s="42"/>
      <c r="UTT29" s="42"/>
      <c r="UTU29" s="42"/>
      <c r="UTV29" s="42"/>
      <c r="UTW29" s="42"/>
      <c r="UTX29" s="42"/>
      <c r="UTY29" s="42"/>
      <c r="UTZ29" s="42"/>
      <c r="UUA29" s="42"/>
      <c r="UUB29" s="42"/>
      <c r="UUC29" s="42"/>
      <c r="UUD29" s="42"/>
      <c r="UUE29" s="42"/>
      <c r="UUF29" s="42"/>
      <c r="UUG29" s="42"/>
      <c r="UUH29" s="42"/>
      <c r="UUI29" s="42"/>
      <c r="UUJ29" s="42"/>
      <c r="UUK29" s="42"/>
      <c r="UUL29" s="42"/>
      <c r="UUM29" s="42"/>
      <c r="UUN29" s="42"/>
      <c r="UUO29" s="42"/>
      <c r="UUP29" s="42"/>
      <c r="UUQ29" s="42"/>
      <c r="UUR29" s="42"/>
      <c r="UUS29" s="42"/>
      <c r="UUT29" s="42"/>
      <c r="UUU29" s="42"/>
      <c r="UUV29" s="42"/>
      <c r="UUW29" s="42"/>
      <c r="UUX29" s="42"/>
      <c r="UUY29" s="42"/>
      <c r="UUZ29" s="42"/>
      <c r="UVA29" s="42"/>
      <c r="UVB29" s="42"/>
      <c r="UVC29" s="42"/>
      <c r="UVD29" s="42"/>
      <c r="UVE29" s="42"/>
      <c r="UVF29" s="42"/>
      <c r="UVG29" s="42"/>
      <c r="UVH29" s="42"/>
      <c r="UVI29" s="42"/>
      <c r="UVJ29" s="42"/>
      <c r="UVK29" s="42"/>
      <c r="UVL29" s="42"/>
      <c r="UVM29" s="42"/>
      <c r="UVN29" s="42"/>
      <c r="UVO29" s="42"/>
      <c r="UVP29" s="42"/>
      <c r="UVQ29" s="42"/>
      <c r="UVR29" s="42"/>
      <c r="UVS29" s="42"/>
      <c r="UVT29" s="42"/>
      <c r="UVU29" s="42"/>
      <c r="UVV29" s="42"/>
      <c r="UVW29" s="42"/>
      <c r="UVX29" s="42"/>
      <c r="UVY29" s="42"/>
      <c r="UVZ29" s="42"/>
      <c r="UWA29" s="42"/>
      <c r="UWB29" s="42"/>
      <c r="UWC29" s="42"/>
      <c r="UWD29" s="42"/>
      <c r="UWE29" s="42"/>
      <c r="UWF29" s="42"/>
      <c r="UWG29" s="42"/>
      <c r="UWH29" s="42"/>
      <c r="UWI29" s="42"/>
      <c r="UWJ29" s="42"/>
      <c r="UWK29" s="42"/>
      <c r="UWL29" s="42"/>
      <c r="UWM29" s="42"/>
      <c r="UWN29" s="42"/>
      <c r="UWO29" s="42"/>
      <c r="UWP29" s="42"/>
      <c r="UWQ29" s="42"/>
      <c r="UWR29" s="42"/>
      <c r="UWS29" s="42"/>
      <c r="UWT29" s="42"/>
      <c r="UWU29" s="42"/>
      <c r="UWV29" s="42"/>
      <c r="UWW29" s="42"/>
      <c r="UWX29" s="42"/>
      <c r="UWY29" s="42"/>
      <c r="UWZ29" s="42"/>
      <c r="UXA29" s="42"/>
      <c r="UXB29" s="42"/>
      <c r="UXC29" s="42"/>
      <c r="UXD29" s="42"/>
      <c r="UXE29" s="42"/>
      <c r="UXF29" s="42"/>
      <c r="UXG29" s="42"/>
      <c r="UXH29" s="42"/>
      <c r="UXI29" s="42"/>
      <c r="UXJ29" s="42"/>
      <c r="UXK29" s="42"/>
      <c r="UXL29" s="42"/>
      <c r="UXM29" s="42"/>
      <c r="UXN29" s="42"/>
      <c r="UXO29" s="42"/>
      <c r="UXP29" s="42"/>
      <c r="UXQ29" s="42"/>
      <c r="UXR29" s="42"/>
      <c r="UXS29" s="42"/>
      <c r="UXT29" s="42"/>
      <c r="UXU29" s="42"/>
      <c r="UXV29" s="42"/>
      <c r="UXW29" s="42"/>
      <c r="UXX29" s="42"/>
      <c r="UXY29" s="42"/>
      <c r="UXZ29" s="42"/>
      <c r="UYA29" s="42"/>
      <c r="UYB29" s="42"/>
      <c r="UYC29" s="42"/>
      <c r="UYD29" s="42"/>
      <c r="UYE29" s="42"/>
      <c r="UYF29" s="42"/>
      <c r="UYG29" s="42"/>
      <c r="UYH29" s="42"/>
      <c r="UYI29" s="42"/>
      <c r="UYJ29" s="42"/>
      <c r="UYK29" s="42"/>
      <c r="UYL29" s="42"/>
      <c r="UYM29" s="42"/>
      <c r="UYN29" s="42"/>
      <c r="UYO29" s="42"/>
      <c r="UYP29" s="42"/>
      <c r="UYQ29" s="42"/>
      <c r="UYR29" s="42"/>
      <c r="UYS29" s="42"/>
      <c r="UYT29" s="42"/>
      <c r="UYU29" s="42"/>
      <c r="UYV29" s="42"/>
      <c r="UYW29" s="42"/>
      <c r="UYX29" s="42"/>
      <c r="UYY29" s="42"/>
      <c r="UYZ29" s="42"/>
      <c r="UZA29" s="42"/>
      <c r="UZB29" s="42"/>
      <c r="UZC29" s="42"/>
      <c r="UZD29" s="42"/>
      <c r="UZE29" s="42"/>
      <c r="UZF29" s="42"/>
      <c r="UZG29" s="42"/>
      <c r="UZH29" s="42"/>
      <c r="UZI29" s="42"/>
      <c r="UZJ29" s="42"/>
      <c r="UZK29" s="42"/>
      <c r="UZL29" s="42"/>
      <c r="UZM29" s="42"/>
      <c r="UZN29" s="42"/>
      <c r="UZO29" s="42"/>
      <c r="UZP29" s="42"/>
      <c r="UZQ29" s="42"/>
      <c r="UZR29" s="42"/>
      <c r="UZS29" s="42"/>
      <c r="UZT29" s="42"/>
      <c r="UZU29" s="42"/>
      <c r="UZV29" s="42"/>
      <c r="UZW29" s="42"/>
      <c r="UZX29" s="42"/>
      <c r="UZY29" s="42"/>
      <c r="UZZ29" s="42"/>
      <c r="VAA29" s="42"/>
      <c r="VAB29" s="42"/>
      <c r="VAC29" s="42"/>
      <c r="VAD29" s="42"/>
      <c r="VAE29" s="42"/>
      <c r="VAF29" s="42"/>
      <c r="VAG29" s="42"/>
      <c r="VAH29" s="42"/>
      <c r="VAI29" s="42"/>
      <c r="VAJ29" s="42"/>
      <c r="VAK29" s="42"/>
      <c r="VAL29" s="42"/>
      <c r="VAM29" s="42"/>
      <c r="VAN29" s="42"/>
      <c r="VAO29" s="42"/>
      <c r="VAP29" s="42"/>
      <c r="VAQ29" s="42"/>
      <c r="VAR29" s="42"/>
      <c r="VAS29" s="42"/>
      <c r="VAT29" s="42"/>
      <c r="VAU29" s="42"/>
      <c r="VAV29" s="42"/>
      <c r="VAW29" s="42"/>
      <c r="VAX29" s="42"/>
      <c r="VAY29" s="42"/>
      <c r="VAZ29" s="42"/>
      <c r="VBA29" s="42"/>
      <c r="VBB29" s="42"/>
      <c r="VBC29" s="42"/>
      <c r="VBD29" s="42"/>
      <c r="VBE29" s="42"/>
      <c r="VBF29" s="42"/>
      <c r="VBG29" s="42"/>
      <c r="VBH29" s="42"/>
      <c r="VBI29" s="42"/>
      <c r="VBJ29" s="42"/>
      <c r="VBK29" s="42"/>
      <c r="VBL29" s="42"/>
      <c r="VBM29" s="42"/>
      <c r="VBN29" s="42"/>
      <c r="VBO29" s="42"/>
      <c r="VBP29" s="42"/>
      <c r="VBQ29" s="42"/>
      <c r="VBR29" s="42"/>
      <c r="VBS29" s="42"/>
      <c r="VBT29" s="42"/>
      <c r="VBU29" s="42"/>
      <c r="VBV29" s="42"/>
      <c r="VBW29" s="42"/>
      <c r="VBX29" s="42"/>
      <c r="VBY29" s="42"/>
      <c r="VBZ29" s="42"/>
      <c r="VCA29" s="42"/>
      <c r="VCB29" s="42"/>
      <c r="VCC29" s="42"/>
      <c r="VCD29" s="42"/>
      <c r="VCE29" s="42"/>
      <c r="VCF29" s="42"/>
      <c r="VCG29" s="42"/>
      <c r="VCH29" s="42"/>
      <c r="VCI29" s="42"/>
      <c r="VCJ29" s="42"/>
      <c r="VCK29" s="42"/>
      <c r="VCL29" s="42"/>
      <c r="VCM29" s="42"/>
      <c r="VCN29" s="42"/>
      <c r="VCO29" s="42"/>
      <c r="VCP29" s="42"/>
      <c r="VCQ29" s="42"/>
      <c r="VCR29" s="42"/>
      <c r="VCS29" s="42"/>
      <c r="VCT29" s="42"/>
      <c r="VCU29" s="42"/>
      <c r="VCV29" s="42"/>
      <c r="VCW29" s="42"/>
      <c r="VCX29" s="42"/>
      <c r="VCY29" s="42"/>
      <c r="VCZ29" s="42"/>
      <c r="VDA29" s="42"/>
      <c r="VDB29" s="42"/>
      <c r="VDC29" s="42"/>
      <c r="VDD29" s="42"/>
      <c r="VDE29" s="42"/>
      <c r="VDF29" s="42"/>
      <c r="VDG29" s="42"/>
      <c r="VDH29" s="42"/>
      <c r="VDI29" s="42"/>
      <c r="VDJ29" s="42"/>
      <c r="VDK29" s="42"/>
      <c r="VDL29" s="42"/>
      <c r="VDM29" s="42"/>
      <c r="VDN29" s="42"/>
      <c r="VDO29" s="42"/>
      <c r="VDP29" s="42"/>
      <c r="VDQ29" s="42"/>
      <c r="VDR29" s="42"/>
      <c r="VDS29" s="42"/>
      <c r="VDT29" s="42"/>
      <c r="VDU29" s="42"/>
      <c r="VDV29" s="42"/>
      <c r="VDW29" s="42"/>
      <c r="VDX29" s="42"/>
      <c r="VDY29" s="42"/>
      <c r="VDZ29" s="42"/>
      <c r="VEA29" s="42"/>
      <c r="VEB29" s="42"/>
      <c r="VEC29" s="42"/>
      <c r="VED29" s="42"/>
      <c r="VEE29" s="42"/>
      <c r="VEF29" s="42"/>
      <c r="VEG29" s="42"/>
      <c r="VEH29" s="42"/>
      <c r="VEI29" s="42"/>
      <c r="VEJ29" s="42"/>
      <c r="VEK29" s="42"/>
      <c r="VEL29" s="42"/>
      <c r="VEM29" s="42"/>
      <c r="VEN29" s="42"/>
      <c r="VEO29" s="42"/>
      <c r="VEP29" s="42"/>
      <c r="VEQ29" s="42"/>
      <c r="VER29" s="42"/>
      <c r="VES29" s="42"/>
      <c r="VET29" s="42"/>
      <c r="VEU29" s="42"/>
      <c r="VEV29" s="42"/>
      <c r="VEW29" s="42"/>
      <c r="VEX29" s="42"/>
      <c r="VEY29" s="42"/>
      <c r="VEZ29" s="42"/>
      <c r="VFA29" s="42"/>
      <c r="VFB29" s="42"/>
      <c r="VFC29" s="42"/>
      <c r="VFD29" s="42"/>
      <c r="VFE29" s="42"/>
      <c r="VFF29" s="42"/>
      <c r="VFG29" s="42"/>
      <c r="VFH29" s="42"/>
      <c r="VFI29" s="42"/>
      <c r="VFJ29" s="42"/>
      <c r="VFK29" s="42"/>
      <c r="VFL29" s="42"/>
      <c r="VFM29" s="42"/>
      <c r="VFN29" s="42"/>
      <c r="VFO29" s="42"/>
      <c r="VFP29" s="42"/>
      <c r="VFQ29" s="42"/>
      <c r="VFR29" s="42"/>
      <c r="VFS29" s="42"/>
      <c r="VFT29" s="42"/>
      <c r="VFU29" s="42"/>
      <c r="VFV29" s="42"/>
      <c r="VFW29" s="42"/>
      <c r="VFX29" s="42"/>
      <c r="VFY29" s="42"/>
      <c r="VFZ29" s="42"/>
      <c r="VGA29" s="42"/>
      <c r="VGB29" s="42"/>
      <c r="VGC29" s="42"/>
      <c r="VGD29" s="42"/>
      <c r="VGE29" s="42"/>
      <c r="VGF29" s="42"/>
      <c r="VGG29" s="42"/>
      <c r="VGH29" s="42"/>
      <c r="VGI29" s="42"/>
      <c r="VGJ29" s="42"/>
      <c r="VGK29" s="42"/>
      <c r="VGL29" s="42"/>
      <c r="VGM29" s="42"/>
      <c r="VGN29" s="42"/>
      <c r="VGO29" s="42"/>
      <c r="VGP29" s="42"/>
      <c r="VGQ29" s="42"/>
      <c r="VGR29" s="42"/>
      <c r="VGS29" s="42"/>
      <c r="VGT29" s="42"/>
      <c r="VGU29" s="42"/>
      <c r="VGV29" s="42"/>
      <c r="VGW29" s="42"/>
      <c r="VGX29" s="42"/>
      <c r="VGY29" s="42"/>
      <c r="VGZ29" s="42"/>
      <c r="VHA29" s="42"/>
      <c r="VHB29" s="42"/>
      <c r="VHC29" s="42"/>
      <c r="VHD29" s="42"/>
      <c r="VHE29" s="42"/>
      <c r="VHF29" s="42"/>
      <c r="VHG29" s="42"/>
      <c r="VHH29" s="42"/>
      <c r="VHI29" s="42"/>
      <c r="VHJ29" s="42"/>
      <c r="VHK29" s="42"/>
      <c r="VHL29" s="42"/>
      <c r="VHM29" s="42"/>
      <c r="VHN29" s="42"/>
      <c r="VHO29" s="42"/>
      <c r="VHP29" s="42"/>
      <c r="VHQ29" s="42"/>
      <c r="VHR29" s="42"/>
      <c r="VHS29" s="42"/>
      <c r="VHT29" s="42"/>
      <c r="VHU29" s="42"/>
      <c r="VHV29" s="42"/>
      <c r="VHW29" s="42"/>
      <c r="VHX29" s="42"/>
      <c r="VHY29" s="42"/>
      <c r="VHZ29" s="42"/>
      <c r="VIA29" s="42"/>
      <c r="VIB29" s="42"/>
      <c r="VIC29" s="42"/>
      <c r="VID29" s="42"/>
      <c r="VIE29" s="42"/>
      <c r="VIF29" s="42"/>
      <c r="VIG29" s="42"/>
      <c r="VIH29" s="42"/>
      <c r="VII29" s="42"/>
      <c r="VIJ29" s="42"/>
      <c r="VIK29" s="42"/>
      <c r="VIL29" s="42"/>
      <c r="VIM29" s="42"/>
      <c r="VIN29" s="42"/>
      <c r="VIO29" s="42"/>
      <c r="VIP29" s="42"/>
      <c r="VIQ29" s="42"/>
      <c r="VIR29" s="42"/>
      <c r="VIS29" s="42"/>
      <c r="VIT29" s="42"/>
      <c r="VIU29" s="42"/>
      <c r="VIV29" s="42"/>
      <c r="VIW29" s="42"/>
      <c r="VIX29" s="42"/>
      <c r="VIY29" s="42"/>
      <c r="VIZ29" s="42"/>
      <c r="VJA29" s="42"/>
      <c r="VJB29" s="42"/>
      <c r="VJC29" s="42"/>
      <c r="VJD29" s="42"/>
      <c r="VJE29" s="42"/>
      <c r="VJF29" s="42"/>
      <c r="VJG29" s="42"/>
      <c r="VJH29" s="42"/>
      <c r="VJI29" s="42"/>
      <c r="VJJ29" s="42"/>
      <c r="VJK29" s="42"/>
      <c r="VJL29" s="42"/>
      <c r="VJM29" s="42"/>
      <c r="VJN29" s="42"/>
      <c r="VJO29" s="42"/>
      <c r="VJP29" s="42"/>
      <c r="VJQ29" s="42"/>
      <c r="VJR29" s="42"/>
      <c r="VJS29" s="42"/>
      <c r="VJT29" s="42"/>
      <c r="VJU29" s="42"/>
      <c r="VJV29" s="42"/>
      <c r="VJW29" s="42"/>
      <c r="VJX29" s="42"/>
      <c r="VJY29" s="42"/>
      <c r="VJZ29" s="42"/>
      <c r="VKA29" s="42"/>
      <c r="VKB29" s="42"/>
      <c r="VKC29" s="42"/>
      <c r="VKD29" s="42"/>
      <c r="VKE29" s="42"/>
      <c r="VKF29" s="42"/>
      <c r="VKG29" s="42"/>
      <c r="VKH29" s="42"/>
      <c r="VKI29" s="42"/>
      <c r="VKJ29" s="42"/>
      <c r="VKK29" s="42"/>
      <c r="VKL29" s="42"/>
      <c r="VKM29" s="42"/>
      <c r="VKN29" s="42"/>
      <c r="VKO29" s="42"/>
      <c r="VKP29" s="42"/>
      <c r="VKQ29" s="42"/>
      <c r="VKR29" s="42"/>
      <c r="VKS29" s="42"/>
      <c r="VKT29" s="42"/>
      <c r="VKU29" s="42"/>
      <c r="VKV29" s="42"/>
      <c r="VKW29" s="42"/>
      <c r="VKX29" s="42"/>
      <c r="VKY29" s="42"/>
      <c r="VKZ29" s="42"/>
      <c r="VLA29" s="42"/>
      <c r="VLB29" s="42"/>
      <c r="VLC29" s="42"/>
      <c r="VLD29" s="42"/>
      <c r="VLE29" s="42"/>
      <c r="VLF29" s="42"/>
      <c r="VLG29" s="42"/>
      <c r="VLH29" s="42"/>
      <c r="VLI29" s="42"/>
      <c r="VLJ29" s="42"/>
      <c r="VLK29" s="42"/>
      <c r="VLL29" s="42"/>
      <c r="VLM29" s="42"/>
      <c r="VLN29" s="42"/>
      <c r="VLO29" s="42"/>
      <c r="VLP29" s="42"/>
      <c r="VLQ29" s="42"/>
      <c r="VLR29" s="42"/>
      <c r="VLS29" s="42"/>
      <c r="VLT29" s="42"/>
      <c r="VLU29" s="42"/>
      <c r="VLV29" s="42"/>
      <c r="VLW29" s="42"/>
      <c r="VLX29" s="42"/>
      <c r="VLY29" s="42"/>
      <c r="VLZ29" s="42"/>
      <c r="VMA29" s="42"/>
      <c r="VMB29" s="42"/>
      <c r="VMC29" s="42"/>
      <c r="VMD29" s="42"/>
      <c r="VME29" s="42"/>
      <c r="VMF29" s="42"/>
      <c r="VMG29" s="42"/>
      <c r="VMH29" s="42"/>
      <c r="VMI29" s="42"/>
      <c r="VMJ29" s="42"/>
      <c r="VMK29" s="42"/>
      <c r="VML29" s="42"/>
      <c r="VMM29" s="42"/>
      <c r="VMN29" s="42"/>
      <c r="VMO29" s="42"/>
      <c r="VMP29" s="42"/>
      <c r="VMQ29" s="42"/>
      <c r="VMR29" s="42"/>
      <c r="VMS29" s="42"/>
      <c r="VMT29" s="42"/>
      <c r="VMU29" s="42"/>
      <c r="VMV29" s="42"/>
      <c r="VMW29" s="42"/>
      <c r="VMX29" s="42"/>
      <c r="VMY29" s="42"/>
      <c r="VMZ29" s="42"/>
      <c r="VNA29" s="42"/>
      <c r="VNB29" s="42"/>
      <c r="VNC29" s="42"/>
      <c r="VND29" s="42"/>
      <c r="VNE29" s="42"/>
      <c r="VNF29" s="42"/>
      <c r="VNG29" s="42"/>
      <c r="VNH29" s="42"/>
      <c r="VNI29" s="42"/>
      <c r="VNJ29" s="42"/>
      <c r="VNK29" s="42"/>
      <c r="VNL29" s="42"/>
      <c r="VNM29" s="42"/>
      <c r="VNN29" s="42"/>
      <c r="VNO29" s="42"/>
      <c r="VNP29" s="42"/>
      <c r="VNQ29" s="42"/>
      <c r="VNR29" s="42"/>
      <c r="VNS29" s="42"/>
      <c r="VNT29" s="42"/>
      <c r="VNU29" s="42"/>
      <c r="VNV29" s="42"/>
      <c r="VNW29" s="42"/>
      <c r="VNX29" s="42"/>
      <c r="VNY29" s="42"/>
      <c r="VNZ29" s="42"/>
      <c r="VOA29" s="42"/>
      <c r="VOB29" s="42"/>
      <c r="VOC29" s="42"/>
      <c r="VOD29" s="42"/>
      <c r="VOE29" s="42"/>
      <c r="VOF29" s="42"/>
      <c r="VOG29" s="42"/>
      <c r="VOH29" s="42"/>
      <c r="VOI29" s="42"/>
      <c r="VOJ29" s="42"/>
      <c r="VOK29" s="42"/>
      <c r="VOL29" s="42"/>
      <c r="VOM29" s="42"/>
      <c r="VON29" s="42"/>
      <c r="VOO29" s="42"/>
      <c r="VOP29" s="42"/>
      <c r="VOQ29" s="42"/>
      <c r="VOR29" s="42"/>
      <c r="VOS29" s="42"/>
      <c r="VOT29" s="42"/>
      <c r="VOU29" s="42"/>
      <c r="VOV29" s="42"/>
      <c r="VOW29" s="42"/>
      <c r="VOX29" s="42"/>
      <c r="VOY29" s="42"/>
      <c r="VOZ29" s="42"/>
      <c r="VPA29" s="42"/>
      <c r="VPB29" s="42"/>
      <c r="VPC29" s="42"/>
      <c r="VPD29" s="42"/>
      <c r="VPE29" s="42"/>
      <c r="VPF29" s="42"/>
      <c r="VPG29" s="42"/>
      <c r="VPH29" s="42"/>
      <c r="VPI29" s="42"/>
      <c r="VPJ29" s="42"/>
      <c r="VPK29" s="42"/>
      <c r="VPL29" s="42"/>
      <c r="VPM29" s="42"/>
      <c r="VPN29" s="42"/>
      <c r="VPO29" s="42"/>
      <c r="VPP29" s="42"/>
      <c r="VPQ29" s="42"/>
      <c r="VPR29" s="42"/>
      <c r="VPS29" s="42"/>
      <c r="VPT29" s="42"/>
      <c r="VPU29" s="42"/>
      <c r="VPV29" s="42"/>
      <c r="VPW29" s="42"/>
      <c r="VPX29" s="42"/>
      <c r="VPY29" s="42"/>
      <c r="VPZ29" s="42"/>
      <c r="VQA29" s="42"/>
      <c r="VQB29" s="42"/>
      <c r="VQC29" s="42"/>
      <c r="VQD29" s="42"/>
      <c r="VQE29" s="42"/>
      <c r="VQF29" s="42"/>
      <c r="VQG29" s="42"/>
      <c r="VQH29" s="42"/>
      <c r="VQI29" s="42"/>
      <c r="VQJ29" s="42"/>
      <c r="VQK29" s="42"/>
      <c r="VQL29" s="42"/>
      <c r="VQM29" s="42"/>
      <c r="VQN29" s="42"/>
      <c r="VQO29" s="42"/>
      <c r="VQP29" s="42"/>
      <c r="VQQ29" s="42"/>
      <c r="VQR29" s="42"/>
      <c r="VQS29" s="42"/>
      <c r="VQT29" s="42"/>
      <c r="VQU29" s="42"/>
      <c r="VQV29" s="42"/>
      <c r="VQW29" s="42"/>
      <c r="VQX29" s="42"/>
      <c r="VQY29" s="42"/>
      <c r="VQZ29" s="42"/>
      <c r="VRA29" s="42"/>
      <c r="VRB29" s="42"/>
      <c r="VRC29" s="42"/>
      <c r="VRD29" s="42"/>
      <c r="VRE29" s="42"/>
      <c r="VRF29" s="42"/>
      <c r="VRG29" s="42"/>
      <c r="VRH29" s="42"/>
      <c r="VRI29" s="42"/>
      <c r="VRJ29" s="42"/>
      <c r="VRK29" s="42"/>
      <c r="VRL29" s="42"/>
      <c r="VRM29" s="42"/>
      <c r="VRN29" s="42"/>
      <c r="VRO29" s="42"/>
      <c r="VRP29" s="42"/>
      <c r="VRQ29" s="42"/>
      <c r="VRR29" s="42"/>
      <c r="VRS29" s="42"/>
      <c r="VRT29" s="42"/>
      <c r="VRU29" s="42"/>
      <c r="VRV29" s="42"/>
      <c r="VRW29" s="42"/>
      <c r="VRX29" s="42"/>
      <c r="VRY29" s="42"/>
      <c r="VRZ29" s="42"/>
      <c r="VSA29" s="42"/>
      <c r="VSB29" s="42"/>
      <c r="VSC29" s="42"/>
      <c r="VSD29" s="42"/>
      <c r="VSE29" s="42"/>
      <c r="VSF29" s="42"/>
      <c r="VSG29" s="42"/>
      <c r="VSH29" s="42"/>
      <c r="VSI29" s="42"/>
      <c r="VSJ29" s="42"/>
      <c r="VSK29" s="42"/>
      <c r="VSL29" s="42"/>
      <c r="VSM29" s="42"/>
      <c r="VSN29" s="42"/>
      <c r="VSO29" s="42"/>
      <c r="VSP29" s="42"/>
      <c r="VSQ29" s="42"/>
      <c r="VSR29" s="42"/>
      <c r="VSS29" s="42"/>
      <c r="VST29" s="42"/>
      <c r="VSU29" s="42"/>
      <c r="VSV29" s="42"/>
      <c r="VSW29" s="42"/>
      <c r="VSX29" s="42"/>
      <c r="VSY29" s="42"/>
      <c r="VSZ29" s="42"/>
      <c r="VTA29" s="42"/>
      <c r="VTB29" s="42"/>
      <c r="VTC29" s="42"/>
      <c r="VTD29" s="42"/>
      <c r="VTE29" s="42"/>
      <c r="VTF29" s="42"/>
      <c r="VTG29" s="42"/>
      <c r="VTH29" s="42"/>
      <c r="VTI29" s="42"/>
      <c r="VTJ29" s="42"/>
      <c r="VTK29" s="42"/>
      <c r="VTL29" s="42"/>
      <c r="VTM29" s="42"/>
      <c r="VTN29" s="42"/>
      <c r="VTO29" s="42"/>
      <c r="VTP29" s="42"/>
      <c r="VTQ29" s="42"/>
      <c r="VTR29" s="42"/>
      <c r="VTS29" s="42"/>
      <c r="VTT29" s="42"/>
      <c r="VTU29" s="42"/>
      <c r="VTV29" s="42"/>
      <c r="VTW29" s="42"/>
      <c r="VTX29" s="42"/>
      <c r="VTY29" s="42"/>
      <c r="VTZ29" s="42"/>
      <c r="VUA29" s="42"/>
      <c r="VUB29" s="42"/>
      <c r="VUC29" s="42"/>
      <c r="VUD29" s="42"/>
      <c r="VUE29" s="42"/>
      <c r="VUF29" s="42"/>
      <c r="VUG29" s="42"/>
      <c r="VUH29" s="42"/>
      <c r="VUI29" s="42"/>
      <c r="VUJ29" s="42"/>
      <c r="VUK29" s="42"/>
      <c r="VUL29" s="42"/>
      <c r="VUM29" s="42"/>
      <c r="VUN29" s="42"/>
      <c r="VUO29" s="42"/>
      <c r="VUP29" s="42"/>
      <c r="VUQ29" s="42"/>
      <c r="VUR29" s="42"/>
      <c r="VUS29" s="42"/>
      <c r="VUT29" s="42"/>
      <c r="VUU29" s="42"/>
      <c r="VUV29" s="42"/>
      <c r="VUW29" s="42"/>
      <c r="VUX29" s="42"/>
      <c r="VUY29" s="42"/>
      <c r="VUZ29" s="42"/>
      <c r="VVA29" s="42"/>
      <c r="VVB29" s="42"/>
      <c r="VVC29" s="42"/>
      <c r="VVD29" s="42"/>
      <c r="VVE29" s="42"/>
      <c r="VVF29" s="42"/>
      <c r="VVG29" s="42"/>
      <c r="VVH29" s="42"/>
      <c r="VVI29" s="42"/>
      <c r="VVJ29" s="42"/>
      <c r="VVK29" s="42"/>
      <c r="VVL29" s="42"/>
      <c r="VVM29" s="42"/>
      <c r="VVN29" s="42"/>
      <c r="VVO29" s="42"/>
      <c r="VVP29" s="42"/>
      <c r="VVQ29" s="42"/>
      <c r="VVR29" s="42"/>
      <c r="VVS29" s="42"/>
      <c r="VVT29" s="42"/>
      <c r="VVU29" s="42"/>
      <c r="VVV29" s="42"/>
      <c r="VVW29" s="42"/>
      <c r="VVX29" s="42"/>
      <c r="VVY29" s="42"/>
      <c r="VVZ29" s="42"/>
      <c r="VWA29" s="42"/>
      <c r="VWB29" s="42"/>
      <c r="VWC29" s="42"/>
      <c r="VWD29" s="42"/>
      <c r="VWE29" s="42"/>
      <c r="VWF29" s="42"/>
      <c r="VWG29" s="42"/>
      <c r="VWH29" s="42"/>
      <c r="VWI29" s="42"/>
      <c r="VWJ29" s="42"/>
      <c r="VWK29" s="42"/>
      <c r="VWL29" s="42"/>
      <c r="VWM29" s="42"/>
      <c r="VWN29" s="42"/>
      <c r="VWO29" s="42"/>
      <c r="VWP29" s="42"/>
      <c r="VWQ29" s="42"/>
      <c r="VWR29" s="42"/>
      <c r="VWS29" s="42"/>
      <c r="VWT29" s="42"/>
      <c r="VWU29" s="42"/>
      <c r="VWV29" s="42"/>
      <c r="VWW29" s="42"/>
      <c r="VWX29" s="42"/>
      <c r="VWY29" s="42"/>
      <c r="VWZ29" s="42"/>
      <c r="VXA29" s="42"/>
      <c r="VXB29" s="42"/>
      <c r="VXC29" s="42"/>
      <c r="VXD29" s="42"/>
      <c r="VXE29" s="42"/>
      <c r="VXF29" s="42"/>
      <c r="VXG29" s="42"/>
      <c r="VXH29" s="42"/>
      <c r="VXI29" s="42"/>
      <c r="VXJ29" s="42"/>
      <c r="VXK29" s="42"/>
      <c r="VXL29" s="42"/>
      <c r="VXM29" s="42"/>
      <c r="VXN29" s="42"/>
      <c r="VXO29" s="42"/>
      <c r="VXP29" s="42"/>
      <c r="VXQ29" s="42"/>
      <c r="VXR29" s="42"/>
      <c r="VXS29" s="42"/>
      <c r="VXT29" s="42"/>
      <c r="VXU29" s="42"/>
      <c r="VXV29" s="42"/>
      <c r="VXW29" s="42"/>
      <c r="VXX29" s="42"/>
      <c r="VXY29" s="42"/>
      <c r="VXZ29" s="42"/>
      <c r="VYA29" s="42"/>
      <c r="VYB29" s="42"/>
      <c r="VYC29" s="42"/>
      <c r="VYD29" s="42"/>
      <c r="VYE29" s="42"/>
      <c r="VYF29" s="42"/>
      <c r="VYG29" s="42"/>
      <c r="VYH29" s="42"/>
      <c r="VYI29" s="42"/>
      <c r="VYJ29" s="42"/>
      <c r="VYK29" s="42"/>
      <c r="VYL29" s="42"/>
      <c r="VYM29" s="42"/>
      <c r="VYN29" s="42"/>
      <c r="VYO29" s="42"/>
      <c r="VYP29" s="42"/>
      <c r="VYQ29" s="42"/>
      <c r="VYR29" s="42"/>
      <c r="VYS29" s="42"/>
      <c r="VYT29" s="42"/>
      <c r="VYU29" s="42"/>
      <c r="VYV29" s="42"/>
      <c r="VYW29" s="42"/>
      <c r="VYX29" s="42"/>
      <c r="VYY29" s="42"/>
      <c r="VYZ29" s="42"/>
      <c r="VZA29" s="42"/>
      <c r="VZB29" s="42"/>
      <c r="VZC29" s="42"/>
      <c r="VZD29" s="42"/>
      <c r="VZE29" s="42"/>
      <c r="VZF29" s="42"/>
      <c r="VZG29" s="42"/>
      <c r="VZH29" s="42"/>
      <c r="VZI29" s="42"/>
      <c r="VZJ29" s="42"/>
      <c r="VZK29" s="42"/>
      <c r="VZL29" s="42"/>
      <c r="VZM29" s="42"/>
      <c r="VZN29" s="42"/>
      <c r="VZO29" s="42"/>
      <c r="VZP29" s="42"/>
      <c r="VZQ29" s="42"/>
      <c r="VZR29" s="42"/>
      <c r="VZS29" s="42"/>
      <c r="VZT29" s="42"/>
      <c r="VZU29" s="42"/>
      <c r="VZV29" s="42"/>
      <c r="VZW29" s="42"/>
      <c r="VZX29" s="42"/>
      <c r="VZY29" s="42"/>
      <c r="VZZ29" s="42"/>
      <c r="WAA29" s="42"/>
      <c r="WAB29" s="42"/>
      <c r="WAC29" s="42"/>
      <c r="WAD29" s="42"/>
      <c r="WAE29" s="42"/>
      <c r="WAF29" s="42"/>
      <c r="WAG29" s="42"/>
      <c r="WAH29" s="42"/>
      <c r="WAI29" s="42"/>
      <c r="WAJ29" s="42"/>
      <c r="WAK29" s="42"/>
      <c r="WAL29" s="42"/>
      <c r="WAM29" s="42"/>
      <c r="WAN29" s="42"/>
      <c r="WAO29" s="42"/>
      <c r="WAP29" s="42"/>
      <c r="WAQ29" s="42"/>
      <c r="WAR29" s="42"/>
      <c r="WAS29" s="42"/>
      <c r="WAT29" s="42"/>
      <c r="WAU29" s="42"/>
      <c r="WAV29" s="42"/>
      <c r="WAW29" s="42"/>
      <c r="WAX29" s="42"/>
      <c r="WAY29" s="42"/>
      <c r="WAZ29" s="42"/>
      <c r="WBA29" s="42"/>
      <c r="WBB29" s="42"/>
      <c r="WBC29" s="42"/>
      <c r="WBD29" s="42"/>
      <c r="WBE29" s="42"/>
      <c r="WBF29" s="42"/>
      <c r="WBG29" s="42"/>
      <c r="WBH29" s="42"/>
      <c r="WBI29" s="42"/>
      <c r="WBJ29" s="42"/>
      <c r="WBK29" s="42"/>
      <c r="WBL29" s="42"/>
      <c r="WBM29" s="42"/>
      <c r="WBN29" s="42"/>
      <c r="WBO29" s="42"/>
      <c r="WBP29" s="42"/>
      <c r="WBQ29" s="42"/>
      <c r="WBR29" s="42"/>
      <c r="WBS29" s="42"/>
      <c r="WBT29" s="42"/>
      <c r="WBU29" s="42"/>
      <c r="WBV29" s="42"/>
      <c r="WBW29" s="42"/>
      <c r="WBX29" s="42"/>
      <c r="WBY29" s="42"/>
      <c r="WBZ29" s="42"/>
      <c r="WCA29" s="42"/>
      <c r="WCB29" s="42"/>
      <c r="WCC29" s="42"/>
      <c r="WCD29" s="42"/>
      <c r="WCE29" s="42"/>
      <c r="WCF29" s="42"/>
      <c r="WCG29" s="42"/>
      <c r="WCH29" s="42"/>
      <c r="WCI29" s="42"/>
      <c r="WCJ29" s="42"/>
      <c r="WCK29" s="42"/>
      <c r="WCL29" s="42"/>
      <c r="WCM29" s="42"/>
      <c r="WCN29" s="42"/>
      <c r="WCO29" s="42"/>
      <c r="WCP29" s="42"/>
      <c r="WCQ29" s="42"/>
      <c r="WCR29" s="42"/>
      <c r="WCS29" s="42"/>
      <c r="WCT29" s="42"/>
      <c r="WCU29" s="42"/>
      <c r="WCV29" s="42"/>
      <c r="WCW29" s="42"/>
      <c r="WCX29" s="42"/>
      <c r="WCY29" s="42"/>
      <c r="WCZ29" s="42"/>
      <c r="WDA29" s="42"/>
      <c r="WDB29" s="42"/>
      <c r="WDC29" s="42"/>
      <c r="WDD29" s="42"/>
      <c r="WDE29" s="42"/>
      <c r="WDF29" s="42"/>
      <c r="WDG29" s="42"/>
      <c r="WDH29" s="42"/>
      <c r="WDI29" s="42"/>
      <c r="WDJ29" s="42"/>
      <c r="WDK29" s="42"/>
      <c r="WDL29" s="42"/>
      <c r="WDM29" s="42"/>
      <c r="WDN29" s="42"/>
      <c r="WDO29" s="42"/>
      <c r="WDP29" s="42"/>
      <c r="WDQ29" s="42"/>
      <c r="WDR29" s="42"/>
      <c r="WDS29" s="42"/>
      <c r="WDT29" s="42"/>
      <c r="WDU29" s="42"/>
      <c r="WDV29" s="42"/>
      <c r="WDW29" s="42"/>
      <c r="WDX29" s="42"/>
      <c r="WDY29" s="42"/>
      <c r="WDZ29" s="42"/>
      <c r="WEA29" s="42"/>
      <c r="WEB29" s="42"/>
      <c r="WEC29" s="42"/>
      <c r="WED29" s="42"/>
      <c r="WEE29" s="42"/>
      <c r="WEF29" s="42"/>
      <c r="WEG29" s="42"/>
      <c r="WEH29" s="42"/>
      <c r="WEI29" s="42"/>
      <c r="WEJ29" s="42"/>
      <c r="WEK29" s="42"/>
      <c r="WEL29" s="42"/>
      <c r="WEM29" s="42"/>
      <c r="WEN29" s="42"/>
      <c r="WEO29" s="42"/>
      <c r="WEP29" s="42"/>
      <c r="WEQ29" s="42"/>
      <c r="WER29" s="42"/>
      <c r="WES29" s="42"/>
      <c r="WET29" s="42"/>
      <c r="WEU29" s="42"/>
      <c r="WEV29" s="42"/>
      <c r="WEW29" s="42"/>
      <c r="WEX29" s="42"/>
      <c r="WEY29" s="42"/>
      <c r="WEZ29" s="42"/>
      <c r="WFA29" s="42"/>
      <c r="WFB29" s="42"/>
      <c r="WFC29" s="42"/>
      <c r="WFD29" s="42"/>
      <c r="WFE29" s="42"/>
      <c r="WFF29" s="42"/>
      <c r="WFG29" s="42"/>
      <c r="WFH29" s="42"/>
      <c r="WFI29" s="42"/>
      <c r="WFJ29" s="42"/>
      <c r="WFK29" s="42"/>
      <c r="WFL29" s="42"/>
      <c r="WFM29" s="42"/>
      <c r="WFN29" s="42"/>
      <c r="WFO29" s="42"/>
      <c r="WFP29" s="42"/>
      <c r="WFQ29" s="42"/>
      <c r="WFR29" s="42"/>
      <c r="WFS29" s="42"/>
      <c r="WFT29" s="42"/>
      <c r="WFU29" s="42"/>
      <c r="WFV29" s="42"/>
      <c r="WFW29" s="42"/>
      <c r="WFX29" s="42"/>
      <c r="WFY29" s="42"/>
      <c r="WFZ29" s="42"/>
      <c r="WGA29" s="42"/>
      <c r="WGB29" s="42"/>
      <c r="WGC29" s="42"/>
      <c r="WGD29" s="42"/>
      <c r="WGE29" s="42"/>
      <c r="WGF29" s="42"/>
      <c r="WGG29" s="42"/>
      <c r="WGH29" s="42"/>
      <c r="WGI29" s="42"/>
      <c r="WGJ29" s="42"/>
      <c r="WGK29" s="42"/>
      <c r="WGL29" s="42"/>
      <c r="WGM29" s="42"/>
      <c r="WGN29" s="42"/>
      <c r="WGO29" s="42"/>
      <c r="WGP29" s="42"/>
      <c r="WGQ29" s="42"/>
      <c r="WGR29" s="42"/>
      <c r="WGS29" s="42"/>
      <c r="WGT29" s="42"/>
      <c r="WGU29" s="42"/>
      <c r="WGV29" s="42"/>
      <c r="WGW29" s="42"/>
      <c r="WGX29" s="42"/>
      <c r="WGY29" s="42"/>
      <c r="WGZ29" s="42"/>
      <c r="WHA29" s="42"/>
      <c r="WHB29" s="42"/>
      <c r="WHC29" s="42"/>
      <c r="WHD29" s="42"/>
      <c r="WHE29" s="42"/>
      <c r="WHF29" s="42"/>
      <c r="WHG29" s="42"/>
      <c r="WHH29" s="42"/>
      <c r="WHI29" s="42"/>
      <c r="WHJ29" s="42"/>
      <c r="WHK29" s="42"/>
      <c r="WHL29" s="42"/>
      <c r="WHM29" s="42"/>
      <c r="WHN29" s="42"/>
      <c r="WHO29" s="42"/>
      <c r="WHP29" s="42"/>
      <c r="WHQ29" s="42"/>
      <c r="WHR29" s="42"/>
      <c r="WHS29" s="42"/>
      <c r="WHT29" s="42"/>
      <c r="WHU29" s="42"/>
      <c r="WHV29" s="42"/>
      <c r="WHW29" s="42"/>
      <c r="WHX29" s="42"/>
      <c r="WHY29" s="42"/>
      <c r="WHZ29" s="42"/>
      <c r="WIA29" s="42"/>
      <c r="WIB29" s="42"/>
      <c r="WIC29" s="42"/>
      <c r="WID29" s="42"/>
      <c r="WIE29" s="42"/>
      <c r="WIF29" s="42"/>
      <c r="WIG29" s="42"/>
      <c r="WIH29" s="42"/>
      <c r="WII29" s="42"/>
      <c r="WIJ29" s="42"/>
      <c r="WIK29" s="42"/>
      <c r="WIL29" s="42"/>
      <c r="WIM29" s="42"/>
      <c r="WIN29" s="42"/>
      <c r="WIO29" s="42"/>
      <c r="WIP29" s="42"/>
      <c r="WIQ29" s="42"/>
      <c r="WIR29" s="42"/>
      <c r="WIS29" s="42"/>
      <c r="WIT29" s="42"/>
      <c r="WIU29" s="42"/>
      <c r="WIV29" s="42"/>
      <c r="WIW29" s="42"/>
      <c r="WIX29" s="42"/>
      <c r="WIY29" s="42"/>
      <c r="WIZ29" s="42"/>
      <c r="WJA29" s="42"/>
      <c r="WJB29" s="42"/>
      <c r="WJC29" s="42"/>
      <c r="WJD29" s="42"/>
      <c r="WJE29" s="42"/>
      <c r="WJF29" s="42"/>
      <c r="WJG29" s="42"/>
      <c r="WJH29" s="42"/>
      <c r="WJI29" s="42"/>
      <c r="WJJ29" s="42"/>
      <c r="WJK29" s="42"/>
      <c r="WJL29" s="42"/>
      <c r="WJM29" s="42"/>
      <c r="WJN29" s="42"/>
      <c r="WJO29" s="42"/>
      <c r="WJP29" s="42"/>
      <c r="WJQ29" s="42"/>
      <c r="WJR29" s="42"/>
      <c r="WJS29" s="42"/>
      <c r="WJT29" s="42"/>
      <c r="WJU29" s="42"/>
      <c r="WJV29" s="42"/>
      <c r="WJW29" s="42"/>
      <c r="WJX29" s="42"/>
      <c r="WJY29" s="42"/>
      <c r="WJZ29" s="42"/>
      <c r="WKA29" s="42"/>
      <c r="WKB29" s="42"/>
      <c r="WKC29" s="42"/>
      <c r="WKD29" s="42"/>
      <c r="WKE29" s="42"/>
      <c r="WKF29" s="42"/>
      <c r="WKG29" s="42"/>
      <c r="WKH29" s="42"/>
      <c r="WKI29" s="42"/>
      <c r="WKJ29" s="42"/>
      <c r="WKK29" s="42"/>
      <c r="WKL29" s="42"/>
      <c r="WKM29" s="42"/>
      <c r="WKN29" s="42"/>
      <c r="WKO29" s="42"/>
      <c r="WKP29" s="42"/>
      <c r="WKQ29" s="42"/>
      <c r="WKR29" s="42"/>
      <c r="WKS29" s="42"/>
      <c r="WKT29" s="42"/>
      <c r="WKU29" s="42"/>
      <c r="WKV29" s="42"/>
      <c r="WKW29" s="42"/>
      <c r="WKX29" s="42"/>
      <c r="WKY29" s="42"/>
      <c r="WKZ29" s="42"/>
      <c r="WLA29" s="42"/>
      <c r="WLB29" s="42"/>
      <c r="WLC29" s="42"/>
      <c r="WLD29" s="42"/>
      <c r="WLE29" s="42"/>
      <c r="WLF29" s="42"/>
      <c r="WLG29" s="42"/>
      <c r="WLH29" s="42"/>
      <c r="WLI29" s="42"/>
      <c r="WLJ29" s="42"/>
      <c r="WLK29" s="42"/>
      <c r="WLL29" s="42"/>
      <c r="WLM29" s="42"/>
      <c r="WLN29" s="42"/>
      <c r="WLO29" s="42"/>
      <c r="WLP29" s="42"/>
      <c r="WLQ29" s="42"/>
      <c r="WLR29" s="42"/>
      <c r="WLS29" s="42"/>
      <c r="WLT29" s="42"/>
      <c r="WLU29" s="42"/>
      <c r="WLV29" s="42"/>
      <c r="WLW29" s="42"/>
      <c r="WLX29" s="42"/>
      <c r="WLY29" s="42"/>
      <c r="WLZ29" s="42"/>
      <c r="WMA29" s="42"/>
      <c r="WMB29" s="42"/>
      <c r="WMC29" s="42"/>
      <c r="WMD29" s="42"/>
      <c r="WME29" s="42"/>
      <c r="WMF29" s="42"/>
      <c r="WMG29" s="42"/>
      <c r="WMH29" s="42"/>
      <c r="WMI29" s="42"/>
      <c r="WMJ29" s="42"/>
      <c r="WMK29" s="42"/>
      <c r="WML29" s="42"/>
      <c r="WMM29" s="42"/>
      <c r="WMN29" s="42"/>
      <c r="WMO29" s="42"/>
      <c r="WMP29" s="42"/>
      <c r="WMQ29" s="42"/>
      <c r="WMR29" s="42"/>
      <c r="WMS29" s="42"/>
      <c r="WMT29" s="42"/>
      <c r="WMU29" s="42"/>
      <c r="WMV29" s="42"/>
      <c r="WMW29" s="42"/>
      <c r="WMX29" s="42"/>
      <c r="WMY29" s="42"/>
      <c r="WMZ29" s="42"/>
      <c r="WNA29" s="42"/>
      <c r="WNB29" s="42"/>
      <c r="WNC29" s="42"/>
      <c r="WND29" s="42"/>
      <c r="WNE29" s="42"/>
      <c r="WNF29" s="42"/>
      <c r="WNG29" s="42"/>
      <c r="WNH29" s="42"/>
      <c r="WNI29" s="42"/>
      <c r="WNJ29" s="42"/>
      <c r="WNK29" s="42"/>
      <c r="WNL29" s="42"/>
      <c r="WNM29" s="42"/>
      <c r="WNN29" s="42"/>
      <c r="WNO29" s="42"/>
      <c r="WNP29" s="42"/>
      <c r="WNQ29" s="42"/>
      <c r="WNR29" s="42"/>
      <c r="WNS29" s="42"/>
      <c r="WNT29" s="42"/>
      <c r="WNU29" s="42"/>
      <c r="WNV29" s="42"/>
      <c r="WNW29" s="42"/>
      <c r="WNX29" s="42"/>
      <c r="WNY29" s="42"/>
      <c r="WNZ29" s="42"/>
      <c r="WOA29" s="42"/>
      <c r="WOB29" s="42"/>
      <c r="WOC29" s="42"/>
      <c r="WOD29" s="42"/>
      <c r="WOE29" s="42"/>
      <c r="WOF29" s="42"/>
      <c r="WOG29" s="42"/>
      <c r="WOH29" s="42"/>
      <c r="WOI29" s="42"/>
      <c r="WOJ29" s="42"/>
      <c r="WOK29" s="42"/>
      <c r="WOL29" s="42"/>
      <c r="WOM29" s="42"/>
      <c r="WON29" s="42"/>
      <c r="WOO29" s="42"/>
      <c r="WOP29" s="42"/>
      <c r="WOQ29" s="42"/>
      <c r="WOR29" s="42"/>
      <c r="WOS29" s="42"/>
      <c r="WOT29" s="42"/>
      <c r="WOU29" s="42"/>
      <c r="WOV29" s="42"/>
      <c r="WOW29" s="42"/>
      <c r="WOX29" s="42"/>
      <c r="WOY29" s="42"/>
      <c r="WOZ29" s="42"/>
      <c r="WPA29" s="42"/>
      <c r="WPB29" s="42"/>
      <c r="WPC29" s="42"/>
      <c r="WPD29" s="42"/>
      <c r="WPE29" s="42"/>
      <c r="WPF29" s="42"/>
      <c r="WPG29" s="42"/>
      <c r="WPH29" s="42"/>
      <c r="WPI29" s="42"/>
      <c r="WPJ29" s="42"/>
      <c r="WPK29" s="42"/>
      <c r="WPL29" s="42"/>
      <c r="WPM29" s="42"/>
      <c r="WPN29" s="42"/>
      <c r="WPO29" s="42"/>
      <c r="WPP29" s="42"/>
      <c r="WPQ29" s="42"/>
      <c r="WPR29" s="42"/>
      <c r="WPS29" s="42"/>
      <c r="WPT29" s="42"/>
      <c r="WPU29" s="42"/>
      <c r="WPV29" s="42"/>
      <c r="WPW29" s="42"/>
      <c r="WPX29" s="42"/>
      <c r="WPY29" s="42"/>
      <c r="WPZ29" s="42"/>
      <c r="WQA29" s="42"/>
      <c r="WQB29" s="42"/>
      <c r="WQC29" s="42"/>
      <c r="WQD29" s="42"/>
      <c r="WQE29" s="42"/>
      <c r="WQF29" s="42"/>
      <c r="WQG29" s="42"/>
      <c r="WQH29" s="42"/>
      <c r="WQI29" s="42"/>
      <c r="WQJ29" s="42"/>
      <c r="WQK29" s="42"/>
      <c r="WQL29" s="42"/>
      <c r="WQM29" s="42"/>
      <c r="WQN29" s="42"/>
      <c r="WQO29" s="42"/>
      <c r="WQP29" s="42"/>
      <c r="WQQ29" s="42"/>
      <c r="WQR29" s="42"/>
      <c r="WQS29" s="42"/>
      <c r="WQT29" s="42"/>
      <c r="WQU29" s="42"/>
      <c r="WQV29" s="42"/>
      <c r="WQW29" s="42"/>
      <c r="WQX29" s="42"/>
      <c r="WQY29" s="42"/>
      <c r="WQZ29" s="42"/>
      <c r="WRA29" s="42"/>
      <c r="WRB29" s="42"/>
      <c r="WRC29" s="42"/>
      <c r="WRD29" s="42"/>
      <c r="WRE29" s="42"/>
      <c r="WRF29" s="42"/>
      <c r="WRG29" s="42"/>
      <c r="WRH29" s="42"/>
      <c r="WRI29" s="42"/>
      <c r="WRJ29" s="42"/>
      <c r="WRK29" s="42"/>
      <c r="WRL29" s="42"/>
      <c r="WRM29" s="42"/>
      <c r="WRN29" s="42"/>
      <c r="WRO29" s="42"/>
      <c r="WRP29" s="42"/>
      <c r="WRQ29" s="42"/>
      <c r="WRR29" s="42"/>
      <c r="WRS29" s="42"/>
      <c r="WRT29" s="42"/>
      <c r="WRU29" s="42"/>
      <c r="WRV29" s="42"/>
      <c r="WRW29" s="42"/>
      <c r="WRX29" s="42"/>
      <c r="WRY29" s="42"/>
      <c r="WRZ29" s="42"/>
      <c r="WSA29" s="42"/>
      <c r="WSB29" s="42"/>
      <c r="WSC29" s="42"/>
      <c r="WSD29" s="42"/>
      <c r="WSE29" s="42"/>
      <c r="WSF29" s="42"/>
      <c r="WSG29" s="42"/>
      <c r="WSH29" s="42"/>
      <c r="WSI29" s="42"/>
      <c r="WSJ29" s="42"/>
      <c r="WSK29" s="42"/>
      <c r="WSL29" s="42"/>
      <c r="WSM29" s="42"/>
      <c r="WSN29" s="42"/>
      <c r="WSO29" s="42"/>
      <c r="WSP29" s="42"/>
      <c r="WSQ29" s="42"/>
      <c r="WSR29" s="42"/>
      <c r="WSS29" s="42"/>
      <c r="WST29" s="42"/>
      <c r="WSU29" s="42"/>
      <c r="WSV29" s="42"/>
      <c r="WSW29" s="42"/>
      <c r="WSX29" s="42"/>
      <c r="WSY29" s="42"/>
      <c r="WSZ29" s="42"/>
      <c r="WTA29" s="42"/>
      <c r="WTB29" s="42"/>
      <c r="WTC29" s="42"/>
      <c r="WTD29" s="42"/>
      <c r="WTE29" s="42"/>
      <c r="WTF29" s="42"/>
      <c r="WTG29" s="42"/>
      <c r="WTH29" s="42"/>
      <c r="WTI29" s="42"/>
      <c r="WTJ29" s="42"/>
      <c r="WTK29" s="42"/>
      <c r="WTL29" s="42"/>
      <c r="WTM29" s="42"/>
      <c r="WTN29" s="42"/>
      <c r="WTO29" s="42"/>
      <c r="WTP29" s="42"/>
      <c r="WTQ29" s="42"/>
      <c r="WTR29" s="42"/>
      <c r="WTS29" s="42"/>
      <c r="WTT29" s="42"/>
      <c r="WTU29" s="42"/>
      <c r="WTV29" s="42"/>
      <c r="WTW29" s="42"/>
      <c r="WTX29" s="42"/>
      <c r="WTY29" s="42"/>
      <c r="WTZ29" s="42"/>
      <c r="WUA29" s="42"/>
      <c r="WUB29" s="42"/>
      <c r="WUC29" s="42"/>
      <c r="WUD29" s="42"/>
      <c r="WUE29" s="42"/>
      <c r="WUF29" s="42"/>
      <c r="WUG29" s="42"/>
      <c r="WUH29" s="42"/>
      <c r="WUI29" s="42"/>
      <c r="WUJ29" s="42"/>
      <c r="WUK29" s="42"/>
      <c r="WUL29" s="42"/>
      <c r="WUM29" s="42"/>
      <c r="WUN29" s="42"/>
      <c r="WUO29" s="42"/>
      <c r="WUP29" s="42"/>
      <c r="WUQ29" s="42"/>
      <c r="WUR29" s="42"/>
      <c r="WUS29" s="42"/>
      <c r="WUT29" s="42"/>
      <c r="WUU29" s="42"/>
      <c r="WUV29" s="42"/>
      <c r="WUW29" s="42"/>
      <c r="WUX29" s="42"/>
      <c r="WUY29" s="42"/>
      <c r="WUZ29" s="42"/>
      <c r="WVA29" s="42"/>
      <c r="WVB29" s="42"/>
      <c r="WVC29" s="42"/>
      <c r="WVD29" s="42"/>
      <c r="WVE29" s="42"/>
      <c r="WVF29" s="42"/>
      <c r="WVG29" s="42"/>
      <c r="WVH29" s="42"/>
      <c r="WVI29" s="42"/>
      <c r="WVJ29" s="42"/>
      <c r="WVK29" s="42"/>
      <c r="WVL29" s="42"/>
      <c r="WVM29" s="42"/>
      <c r="WVN29" s="42"/>
      <c r="WVO29" s="42"/>
      <c r="WVP29" s="42"/>
      <c r="WVQ29" s="42"/>
      <c r="WVR29" s="42"/>
      <c r="WVS29" s="42"/>
      <c r="WVT29" s="42"/>
      <c r="WVU29" s="42"/>
      <c r="WVV29" s="42"/>
      <c r="WVW29" s="42"/>
      <c r="WVX29" s="42"/>
      <c r="WVY29" s="42"/>
      <c r="WVZ29" s="42"/>
      <c r="WWA29" s="42"/>
      <c r="WWB29" s="42"/>
      <c r="WWC29" s="42"/>
      <c r="WWD29" s="42"/>
      <c r="WWE29" s="42"/>
      <c r="WWF29" s="42"/>
      <c r="WWG29" s="42"/>
      <c r="WWH29" s="42"/>
      <c r="WWI29" s="42"/>
      <c r="WWJ29" s="42"/>
      <c r="WWK29" s="42"/>
      <c r="WWL29" s="42"/>
      <c r="WWM29" s="42"/>
      <c r="WWN29" s="42"/>
      <c r="WWO29" s="42"/>
      <c r="WWP29" s="42"/>
      <c r="WWQ29" s="42"/>
      <c r="WWR29" s="42"/>
      <c r="WWS29" s="42"/>
      <c r="WWT29" s="42"/>
      <c r="WWU29" s="42"/>
      <c r="WWV29" s="42"/>
      <c r="WWW29" s="42"/>
      <c r="WWX29" s="42"/>
      <c r="WWY29" s="42"/>
      <c r="WWZ29" s="42"/>
      <c r="WXA29" s="42"/>
      <c r="WXB29" s="42"/>
      <c r="WXC29" s="42"/>
      <c r="WXD29" s="42"/>
      <c r="WXE29" s="42"/>
      <c r="WXF29" s="42"/>
      <c r="WXG29" s="42"/>
      <c r="WXH29" s="42"/>
      <c r="WXI29" s="42"/>
      <c r="WXJ29" s="42"/>
      <c r="WXK29" s="42"/>
      <c r="WXL29" s="42"/>
      <c r="WXM29" s="42"/>
      <c r="WXN29" s="42"/>
      <c r="WXO29" s="42"/>
      <c r="WXP29" s="42"/>
      <c r="WXQ29" s="42"/>
      <c r="WXR29" s="42"/>
      <c r="WXS29" s="42"/>
      <c r="WXT29" s="42"/>
      <c r="WXU29" s="42"/>
      <c r="WXV29" s="42"/>
      <c r="WXW29" s="42"/>
      <c r="WXX29" s="42"/>
      <c r="WXY29" s="42"/>
      <c r="WXZ29" s="42"/>
      <c r="WYA29" s="42"/>
      <c r="WYB29" s="42"/>
      <c r="WYC29" s="42"/>
      <c r="WYD29" s="42"/>
      <c r="WYE29" s="42"/>
      <c r="WYF29" s="42"/>
      <c r="WYG29" s="42"/>
      <c r="WYH29" s="42"/>
      <c r="WYI29" s="42"/>
      <c r="WYJ29" s="42"/>
      <c r="WYK29" s="42"/>
      <c r="WYL29" s="42"/>
      <c r="WYM29" s="42"/>
      <c r="WYN29" s="42"/>
      <c r="WYO29" s="42"/>
      <c r="WYP29" s="42"/>
      <c r="WYQ29" s="42"/>
      <c r="WYR29" s="42"/>
      <c r="WYS29" s="42"/>
      <c r="WYT29" s="42"/>
      <c r="WYU29" s="42"/>
      <c r="WYV29" s="42"/>
      <c r="WYW29" s="42"/>
      <c r="WYX29" s="42"/>
      <c r="WYY29" s="42"/>
      <c r="WYZ29" s="42"/>
      <c r="WZA29" s="42"/>
      <c r="WZB29" s="42"/>
      <c r="WZC29" s="42"/>
      <c r="WZD29" s="42"/>
      <c r="WZE29" s="42"/>
      <c r="WZF29" s="42"/>
      <c r="WZG29" s="42"/>
      <c r="WZH29" s="42"/>
      <c r="WZI29" s="42"/>
      <c r="WZJ29" s="42"/>
      <c r="WZK29" s="42"/>
      <c r="WZL29" s="42"/>
      <c r="WZM29" s="42"/>
      <c r="WZN29" s="42"/>
      <c r="WZO29" s="42"/>
      <c r="WZP29" s="42"/>
      <c r="WZQ29" s="42"/>
      <c r="WZR29" s="42"/>
      <c r="WZS29" s="42"/>
      <c r="WZT29" s="42"/>
      <c r="WZU29" s="42"/>
      <c r="WZV29" s="42"/>
      <c r="WZW29" s="42"/>
      <c r="WZX29" s="42"/>
      <c r="WZY29" s="42"/>
      <c r="WZZ29" s="42"/>
      <c r="XAA29" s="42"/>
      <c r="XAB29" s="42"/>
      <c r="XAC29" s="42"/>
      <c r="XAD29" s="42"/>
      <c r="XAE29" s="42"/>
      <c r="XAF29" s="42"/>
      <c r="XAG29" s="42"/>
      <c r="XAH29" s="42"/>
      <c r="XAI29" s="42"/>
      <c r="XAJ29" s="42"/>
      <c r="XAK29" s="42"/>
      <c r="XAL29" s="42"/>
      <c r="XAM29" s="42"/>
      <c r="XAN29" s="42"/>
      <c r="XAO29" s="42"/>
      <c r="XAP29" s="42"/>
      <c r="XAQ29" s="42"/>
      <c r="XAR29" s="42"/>
      <c r="XAS29" s="42"/>
      <c r="XAT29" s="42"/>
      <c r="XAU29" s="42"/>
      <c r="XAV29" s="42"/>
      <c r="XAW29" s="42"/>
      <c r="XAX29" s="42"/>
      <c r="XAY29" s="42"/>
      <c r="XAZ29" s="42"/>
      <c r="XBA29" s="42"/>
      <c r="XBB29" s="42"/>
      <c r="XBC29" s="42"/>
      <c r="XBD29" s="42"/>
      <c r="XBE29" s="42"/>
    </row>
    <row r="30" spans="1:16281" x14ac:dyDescent="0.3">
      <c r="A30" s="23"/>
      <c r="B30" s="27"/>
      <c r="C30" s="27"/>
    </row>
    <row r="31" spans="1:16281" x14ac:dyDescent="0.3">
      <c r="A31" s="24"/>
      <c r="B31" s="27"/>
      <c r="C31" s="27"/>
    </row>
    <row r="32" spans="1:16281" x14ac:dyDescent="0.3">
      <c r="A32" s="194" t="s">
        <v>254</v>
      </c>
      <c r="B32" s="273">
        <f>Ingresos!C26</f>
        <v>38</v>
      </c>
      <c r="C32" s="27"/>
    </row>
    <row r="33" spans="1:76" x14ac:dyDescent="0.3">
      <c r="A33" s="23" t="s">
        <v>255</v>
      </c>
      <c r="B33" s="273">
        <f>Ingresos!C25</f>
        <v>3</v>
      </c>
      <c r="C33" s="27"/>
    </row>
    <row r="34" spans="1:76" x14ac:dyDescent="0.3">
      <c r="A34" s="194" t="s">
        <v>262</v>
      </c>
      <c r="B34" s="27">
        <f>Ingresos!C29</f>
        <v>3</v>
      </c>
      <c r="C34" s="27"/>
    </row>
    <row r="35" spans="1:76" x14ac:dyDescent="0.3">
      <c r="A35" s="23" t="s">
        <v>255</v>
      </c>
      <c r="B35" s="27">
        <f>Ingresos!C28</f>
        <v>3</v>
      </c>
      <c r="C35" s="27"/>
    </row>
    <row r="36" spans="1:76" x14ac:dyDescent="0.3">
      <c r="A36" s="23"/>
      <c r="B36" s="27"/>
      <c r="C36" s="27"/>
    </row>
    <row r="37" spans="1:76" x14ac:dyDescent="0.3">
      <c r="A37" s="23"/>
      <c r="B37" s="31"/>
      <c r="C37" s="27"/>
    </row>
    <row r="38" spans="1:76" x14ac:dyDescent="0.3">
      <c r="A38" s="22" t="s">
        <v>48</v>
      </c>
      <c r="B38" s="31"/>
      <c r="C38" s="27"/>
      <c r="G38" s="51"/>
      <c r="H38" s="51"/>
    </row>
    <row r="39" spans="1:76" x14ac:dyDescent="0.3">
      <c r="A39" s="23" t="s">
        <v>88</v>
      </c>
      <c r="B39" s="31"/>
      <c r="C39" s="27"/>
      <c r="T39" s="1">
        <f t="shared" ref="T39:AR39" si="255">T29*$B$33</f>
        <v>3</v>
      </c>
      <c r="U39" s="1">
        <f t="shared" si="255"/>
        <v>6</v>
      </c>
      <c r="V39" s="1">
        <f t="shared" si="255"/>
        <v>9</v>
      </c>
      <c r="W39" s="1">
        <f t="shared" si="255"/>
        <v>12</v>
      </c>
      <c r="X39" s="1">
        <f t="shared" si="255"/>
        <v>15</v>
      </c>
      <c r="Y39" s="1">
        <f t="shared" si="255"/>
        <v>18</v>
      </c>
      <c r="Z39" s="1">
        <f t="shared" si="255"/>
        <v>21</v>
      </c>
      <c r="AA39" s="1">
        <f t="shared" si="255"/>
        <v>24</v>
      </c>
      <c r="AB39" s="1">
        <f t="shared" si="255"/>
        <v>27</v>
      </c>
      <c r="AC39" s="1">
        <f t="shared" si="255"/>
        <v>30</v>
      </c>
      <c r="AD39" s="1">
        <f t="shared" si="255"/>
        <v>33</v>
      </c>
      <c r="AE39" s="1">
        <f t="shared" si="255"/>
        <v>36</v>
      </c>
      <c r="AF39" s="1">
        <f t="shared" si="255"/>
        <v>39</v>
      </c>
      <c r="AG39" s="1">
        <f t="shared" si="255"/>
        <v>42</v>
      </c>
      <c r="AH39" s="1">
        <f t="shared" si="255"/>
        <v>45</v>
      </c>
      <c r="AI39" s="1">
        <f t="shared" si="255"/>
        <v>48</v>
      </c>
      <c r="AJ39" s="1">
        <f t="shared" si="255"/>
        <v>51</v>
      </c>
      <c r="AK39" s="1">
        <f t="shared" si="255"/>
        <v>54</v>
      </c>
      <c r="AL39" s="1">
        <f t="shared" si="255"/>
        <v>57</v>
      </c>
      <c r="AM39" s="1">
        <f t="shared" si="255"/>
        <v>60</v>
      </c>
      <c r="AN39" s="1">
        <f t="shared" si="255"/>
        <v>63</v>
      </c>
      <c r="AO39" s="1">
        <f t="shared" si="255"/>
        <v>66</v>
      </c>
      <c r="AP39" s="1">
        <f t="shared" si="255"/>
        <v>69</v>
      </c>
      <c r="AQ39" s="1">
        <f t="shared" si="255"/>
        <v>72</v>
      </c>
      <c r="AR39" s="1">
        <f t="shared" si="255"/>
        <v>75</v>
      </c>
      <c r="AS39" s="1">
        <v>51</v>
      </c>
      <c r="BW39" s="1">
        <f>BW29*$B$33</f>
        <v>0</v>
      </c>
      <c r="BX39" s="1">
        <f>BX29*$B$33</f>
        <v>0</v>
      </c>
    </row>
    <row r="40" spans="1:76" x14ac:dyDescent="0.3">
      <c r="A40" s="23"/>
      <c r="B40" s="31"/>
      <c r="C40" s="27"/>
    </row>
    <row r="41" spans="1:76" x14ac:dyDescent="0.3">
      <c r="A41" s="23"/>
      <c r="B41" s="31"/>
      <c r="C41" s="27"/>
    </row>
    <row r="42" spans="1:76" x14ac:dyDescent="0.3">
      <c r="A42" s="23"/>
      <c r="B42" s="27"/>
      <c r="C42" s="27"/>
    </row>
    <row r="43" spans="1:76" x14ac:dyDescent="0.3">
      <c r="B43" s="27"/>
      <c r="C43" s="27"/>
    </row>
    <row r="44" spans="1:76" x14ac:dyDescent="0.3">
      <c r="B44" s="27"/>
      <c r="C44" s="27"/>
    </row>
    <row r="45" spans="1:76" x14ac:dyDescent="0.3">
      <c r="B45" s="27"/>
    </row>
    <row r="46" spans="1:76" x14ac:dyDescent="0.3">
      <c r="B46" s="27"/>
    </row>
    <row r="47" spans="1:76" x14ac:dyDescent="0.3">
      <c r="B47" s="27"/>
    </row>
    <row r="48" spans="1:76" x14ac:dyDescent="0.3">
      <c r="C48" s="27"/>
    </row>
    <row r="49" spans="2:3" x14ac:dyDescent="0.3">
      <c r="C49" s="27"/>
    </row>
    <row r="50" spans="2:3" x14ac:dyDescent="0.3">
      <c r="C50" s="27"/>
    </row>
    <row r="51" spans="2:3" x14ac:dyDescent="0.3">
      <c r="B51" s="27"/>
    </row>
    <row r="52" spans="2:3" x14ac:dyDescent="0.3">
      <c r="B52" s="31"/>
      <c r="C52" s="31"/>
    </row>
  </sheetData>
  <conditionalFormatting sqref="BC10:BX15 BC17:BX18 BC20:BX22">
    <cfRule type="cellIs" dxfId="25" priority="59" operator="notEqual">
      <formula>0</formula>
    </cfRule>
  </conditionalFormatting>
  <conditionalFormatting sqref="BC10:BX15 BC17:BX18 BC20:BX22">
    <cfRule type="cellIs" dxfId="24" priority="58" operator="equal">
      <formula>0</formula>
    </cfRule>
  </conditionalFormatting>
  <conditionalFormatting sqref="G10:BB15 G17:BB18 G20:BB22">
    <cfRule type="cellIs" dxfId="23" priority="54" operator="notEqual">
      <formula>0</formula>
    </cfRule>
  </conditionalFormatting>
  <conditionalFormatting sqref="G10:BB15 G17:BB18 G20:BB22">
    <cfRule type="cellIs" dxfId="22" priority="53" operator="equal">
      <formula>0</formula>
    </cfRule>
  </conditionalFormatting>
  <conditionalFormatting sqref="G23:BX25">
    <cfRule type="cellIs" dxfId="21" priority="26" operator="notEqual">
      <formula>0</formula>
    </cfRule>
  </conditionalFormatting>
  <conditionalFormatting sqref="G23:BX25">
    <cfRule type="cellIs" dxfId="20" priority="25" operator="equal">
      <formula>0</formula>
    </cfRule>
  </conditionalFormatting>
  <conditionalFormatting sqref="G29:BN29">
    <cfRule type="cellIs" dxfId="19" priority="20" operator="between">
      <formula>1</formula>
      <formula>$B$34</formula>
    </cfRule>
    <cfRule type="cellIs" dxfId="18" priority="21" operator="equal">
      <formula>0</formula>
    </cfRule>
    <cfRule type="cellIs" dxfId="17" priority="22" operator="between">
      <formula>$B$34+1</formula>
      <formula>$B$29</formula>
    </cfRule>
  </conditionalFormatting>
  <conditionalFormatting sqref="BO29:BR29">
    <cfRule type="cellIs" dxfId="16" priority="17" operator="between">
      <formula>1</formula>
      <formula>$B$34</formula>
    </cfRule>
    <cfRule type="cellIs" dxfId="15" priority="18" operator="equal">
      <formula>0</formula>
    </cfRule>
    <cfRule type="cellIs" dxfId="14" priority="19" operator="between">
      <formula>$B$34+1</formula>
      <formula>$B$29</formula>
    </cfRule>
  </conditionalFormatting>
  <conditionalFormatting sqref="BC19:BX19">
    <cfRule type="cellIs" dxfId="13" priority="12" operator="notEqual">
      <formula>0</formula>
    </cfRule>
  </conditionalFormatting>
  <conditionalFormatting sqref="BC19:BX19">
    <cfRule type="cellIs" dxfId="12" priority="11" operator="equal">
      <formula>0</formula>
    </cfRule>
  </conditionalFormatting>
  <conditionalFormatting sqref="G26:BX26">
    <cfRule type="cellIs" dxfId="11" priority="14" operator="notEqual">
      <formula>0</formula>
    </cfRule>
  </conditionalFormatting>
  <conditionalFormatting sqref="G26:BX26">
    <cfRule type="cellIs" dxfId="10" priority="13" operator="equal">
      <formula>0</formula>
    </cfRule>
  </conditionalFormatting>
  <conditionalFormatting sqref="G19:BB19">
    <cfRule type="cellIs" dxfId="9" priority="10" operator="notEqual">
      <formula>0</formula>
    </cfRule>
  </conditionalFormatting>
  <conditionalFormatting sqref="G19:BB19">
    <cfRule type="cellIs" dxfId="8" priority="9" operator="equal">
      <formula>0</formula>
    </cfRule>
  </conditionalFormatting>
  <conditionalFormatting sqref="BC16:BX16">
    <cfRule type="cellIs" dxfId="7" priority="8" operator="notEqual">
      <formula>0</formula>
    </cfRule>
  </conditionalFormatting>
  <conditionalFormatting sqref="BC16:BX16">
    <cfRule type="cellIs" dxfId="6" priority="7" operator="equal">
      <formula>0</formula>
    </cfRule>
  </conditionalFormatting>
  <conditionalFormatting sqref="G16:BB16">
    <cfRule type="cellIs" dxfId="5" priority="6" operator="notEqual">
      <formula>0</formula>
    </cfRule>
  </conditionalFormatting>
  <conditionalFormatting sqref="G16:BB16">
    <cfRule type="cellIs" dxfId="4" priority="5" operator="equal">
      <formula>0</formula>
    </cfRule>
  </conditionalFormatting>
  <conditionalFormatting sqref="BC9:BX9">
    <cfRule type="cellIs" dxfId="3" priority="4" operator="notEqual">
      <formula>0</formula>
    </cfRule>
  </conditionalFormatting>
  <conditionalFormatting sqref="BC9:BX9">
    <cfRule type="cellIs" dxfId="2" priority="3" operator="equal">
      <formula>0</formula>
    </cfRule>
  </conditionalFormatting>
  <conditionalFormatting sqref="G9:BB9">
    <cfRule type="cellIs" dxfId="1" priority="2" operator="notEqual">
      <formula>0</formula>
    </cfRule>
  </conditionalFormatting>
  <conditionalFormatting sqref="G9:BB9">
    <cfRule type="cellIs" dxfId="0" priority="1" operator="equal">
      <formula>0</formula>
    </cfRule>
  </conditionalFormatting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ET116"/>
  <sheetViews>
    <sheetView showGridLines="0" topLeftCell="A96" zoomScaleNormal="100" workbookViewId="0">
      <selection activeCell="C94" sqref="C94"/>
    </sheetView>
  </sheetViews>
  <sheetFormatPr defaultColWidth="11" defaultRowHeight="15.75" x14ac:dyDescent="0.25"/>
  <cols>
    <col min="1" max="1" width="36.5" customWidth="1"/>
    <col min="3" max="3" width="15.375" bestFit="1" customWidth="1"/>
    <col min="4" max="4" width="13.625" bestFit="1" customWidth="1"/>
    <col min="5" max="5" width="12.875" customWidth="1"/>
    <col min="6" max="6" width="33.75" bestFit="1" customWidth="1"/>
    <col min="7" max="7" width="17.875" bestFit="1" customWidth="1"/>
    <col min="8" max="8" width="17.5" bestFit="1" customWidth="1"/>
    <col min="9" max="9" width="15.375" bestFit="1" customWidth="1"/>
    <col min="10" max="10" width="9.125" customWidth="1"/>
    <col min="13" max="13" width="3.875" bestFit="1" customWidth="1"/>
    <col min="14" max="14" width="9.375" style="287" bestFit="1" customWidth="1"/>
    <col min="15" max="15" width="9.875" style="287" bestFit="1" customWidth="1"/>
    <col min="16" max="16" width="6.125" style="287" bestFit="1" customWidth="1"/>
  </cols>
  <sheetData>
    <row r="1" spans="1:9" ht="21" x14ac:dyDescent="0.35">
      <c r="A1" s="38" t="s">
        <v>725</v>
      </c>
    </row>
    <row r="3" spans="1:9" ht="21" x14ac:dyDescent="0.35">
      <c r="A3" s="38" t="s">
        <v>57</v>
      </c>
    </row>
    <row r="4" spans="1:9" x14ac:dyDescent="0.25">
      <c r="A4" t="s">
        <v>118</v>
      </c>
      <c r="B4" s="96">
        <v>615</v>
      </c>
      <c r="C4" s="42"/>
    </row>
    <row r="6" spans="1:9" x14ac:dyDescent="0.25">
      <c r="A6" s="39" t="s">
        <v>7</v>
      </c>
      <c r="B6" s="36" t="s">
        <v>9</v>
      </c>
      <c r="C6" s="36" t="s">
        <v>54</v>
      </c>
      <c r="D6" s="36" t="s">
        <v>23</v>
      </c>
      <c r="F6" s="39" t="s">
        <v>141</v>
      </c>
      <c r="G6" s="36" t="s">
        <v>9</v>
      </c>
      <c r="H6" s="36" t="s">
        <v>54</v>
      </c>
      <c r="I6" s="36" t="s">
        <v>23</v>
      </c>
    </row>
    <row r="7" spans="1:9" x14ac:dyDescent="0.25">
      <c r="A7" t="s">
        <v>8</v>
      </c>
      <c r="B7" t="s">
        <v>51</v>
      </c>
      <c r="C7" s="87">
        <f>'Cuadro de areas'!B4</f>
        <v>28152.27</v>
      </c>
      <c r="D7" s="32">
        <f>C7/C7</f>
        <v>1</v>
      </c>
      <c r="F7" t="s">
        <v>142</v>
      </c>
      <c r="G7" s="118" t="s">
        <v>143</v>
      </c>
      <c r="H7" s="119"/>
      <c r="I7" s="32"/>
    </row>
    <row r="8" spans="1:9" x14ac:dyDescent="0.25">
      <c r="A8" s="33" t="s">
        <v>67</v>
      </c>
      <c r="B8" s="33" t="s">
        <v>55</v>
      </c>
      <c r="C8" s="58">
        <f>D10</f>
        <v>53.281671424719924</v>
      </c>
      <c r="D8" s="33"/>
      <c r="F8" t="s">
        <v>144</v>
      </c>
      <c r="G8" s="103" t="s">
        <v>145</v>
      </c>
      <c r="H8" s="119"/>
      <c r="I8" s="32"/>
    </row>
    <row r="9" spans="1:9" x14ac:dyDescent="0.25">
      <c r="A9" s="40" t="s">
        <v>66</v>
      </c>
      <c r="B9" s="86"/>
      <c r="C9" s="88">
        <f>C7*C8</f>
        <v>1500000</v>
      </c>
      <c r="F9" t="s">
        <v>146</v>
      </c>
      <c r="G9" s="103" t="s">
        <v>64</v>
      </c>
      <c r="H9" s="120"/>
      <c r="I9" s="32"/>
    </row>
    <row r="10" spans="1:9" x14ac:dyDescent="0.25">
      <c r="D10" s="284">
        <f>1500000/C7</f>
        <v>53.281671424719924</v>
      </c>
      <c r="F10" t="s">
        <v>147</v>
      </c>
      <c r="G10" s="103" t="s">
        <v>22</v>
      </c>
      <c r="H10" s="121">
        <f>C51</f>
        <v>2126409.0550935101</v>
      </c>
      <c r="I10" s="32"/>
    </row>
    <row r="11" spans="1:9" x14ac:dyDescent="0.25">
      <c r="F11" t="s">
        <v>148</v>
      </c>
      <c r="G11" s="103" t="s">
        <v>22</v>
      </c>
      <c r="H11" s="98"/>
    </row>
    <row r="12" spans="1:9" x14ac:dyDescent="0.25">
      <c r="A12" s="39" t="s">
        <v>110</v>
      </c>
      <c r="B12" s="36" t="s">
        <v>9</v>
      </c>
      <c r="C12" s="36" t="s">
        <v>54</v>
      </c>
      <c r="D12" s="36" t="s">
        <v>23</v>
      </c>
      <c r="F12" t="s">
        <v>135</v>
      </c>
      <c r="G12" s="103" t="s">
        <v>22</v>
      </c>
      <c r="H12" s="98">
        <f>I12*G48</f>
        <v>48139.210674796741</v>
      </c>
      <c r="I12" s="32">
        <v>0.25</v>
      </c>
    </row>
    <row r="13" spans="1:9" x14ac:dyDescent="0.25">
      <c r="A13" t="s">
        <v>111</v>
      </c>
      <c r="B13" t="s">
        <v>51</v>
      </c>
      <c r="C13" s="79">
        <f>'Cuadro de areas'!D8+Ingresos!D14</f>
        <v>13754.86</v>
      </c>
      <c r="D13" s="32">
        <f>C13/C7</f>
        <v>0.4885879540086821</v>
      </c>
      <c r="F13" s="33" t="s">
        <v>149</v>
      </c>
      <c r="G13" s="122" t="s">
        <v>22</v>
      </c>
      <c r="H13" s="94">
        <f>I13*G64</f>
        <v>0</v>
      </c>
      <c r="I13" s="34">
        <v>0</v>
      </c>
    </row>
    <row r="14" spans="1:9" x14ac:dyDescent="0.25">
      <c r="A14" t="s">
        <v>103</v>
      </c>
      <c r="B14" t="s">
        <v>51</v>
      </c>
      <c r="C14" s="79">
        <f>'Cuadro de areas'!D10</f>
        <v>5592.1</v>
      </c>
      <c r="D14" s="32">
        <f>C14/C7</f>
        <v>0.19863762318278422</v>
      </c>
      <c r="F14" s="40" t="s">
        <v>150</v>
      </c>
      <c r="G14" s="214" t="s">
        <v>22</v>
      </c>
      <c r="H14" s="215">
        <f>SUM(H10:H13)</f>
        <v>2174548.2657683068</v>
      </c>
      <c r="I14" s="32"/>
    </row>
    <row r="15" spans="1:9" x14ac:dyDescent="0.25">
      <c r="A15" t="s">
        <v>52</v>
      </c>
      <c r="B15" t="s">
        <v>51</v>
      </c>
      <c r="C15" s="79">
        <f>'Cuadro de areas'!D12-Ingresos!D14</f>
        <v>7878.18</v>
      </c>
      <c r="D15" s="32">
        <f>C15/C7</f>
        <v>0.27984173212320002</v>
      </c>
      <c r="F15" t="s">
        <v>151</v>
      </c>
      <c r="G15" s="123" t="s">
        <v>22</v>
      </c>
      <c r="H15" s="124"/>
      <c r="I15" s="32"/>
    </row>
    <row r="16" spans="1:9" x14ac:dyDescent="0.25">
      <c r="A16" s="33" t="s">
        <v>727</v>
      </c>
      <c r="B16" s="33" t="s">
        <v>51</v>
      </c>
      <c r="C16" s="85">
        <f>'Cuadro de areas'!D18</f>
        <v>903.92000000000007</v>
      </c>
      <c r="D16" s="34">
        <f>C16/C7</f>
        <v>3.2108245622821892E-2</v>
      </c>
      <c r="G16" s="123"/>
      <c r="H16" s="124"/>
      <c r="I16" s="32"/>
    </row>
    <row r="17" spans="1:16374" x14ac:dyDescent="0.25">
      <c r="A17" s="35" t="s">
        <v>53</v>
      </c>
      <c r="B17" s="35" t="s">
        <v>51</v>
      </c>
      <c r="C17" s="89">
        <f>SUM(C13:C16)</f>
        <v>28129.059999999998</v>
      </c>
    </row>
    <row r="18" spans="1:16374" x14ac:dyDescent="0.25">
      <c r="C18" s="79"/>
      <c r="F18" s="39" t="s">
        <v>16</v>
      </c>
      <c r="G18" s="125" t="s">
        <v>22</v>
      </c>
      <c r="H18" s="126" t="s">
        <v>152</v>
      </c>
      <c r="I18" s="36" t="s">
        <v>23</v>
      </c>
    </row>
    <row r="19" spans="1:16374" x14ac:dyDescent="0.25">
      <c r="F19" s="127" t="s">
        <v>153</v>
      </c>
      <c r="G19" s="128"/>
      <c r="H19" s="129"/>
      <c r="I19" s="130"/>
    </row>
    <row r="20" spans="1:16374" x14ac:dyDescent="0.25">
      <c r="A20" s="39" t="s">
        <v>122</v>
      </c>
      <c r="B20" s="36" t="s">
        <v>9</v>
      </c>
      <c r="C20" s="36" t="s">
        <v>54</v>
      </c>
      <c r="D20" s="36" t="s">
        <v>23</v>
      </c>
      <c r="F20" s="131" t="s">
        <v>154</v>
      </c>
      <c r="G20" s="132"/>
      <c r="H20" s="133"/>
      <c r="I20" s="34"/>
    </row>
    <row r="21" spans="1:16374" x14ac:dyDescent="0.25">
      <c r="A21" t="s">
        <v>58</v>
      </c>
      <c r="B21" t="s">
        <v>56</v>
      </c>
      <c r="C21" s="93">
        <f>'Avante 10-12-18'!E7</f>
        <v>0</v>
      </c>
      <c r="D21" s="25">
        <f t="shared" ref="D21:D31" si="0">$C21/$C$32</f>
        <v>0</v>
      </c>
      <c r="F21" s="55" t="s">
        <v>73</v>
      </c>
      <c r="G21" s="134"/>
      <c r="H21" s="135"/>
      <c r="I21" s="99"/>
    </row>
    <row r="22" spans="1:16374" x14ac:dyDescent="0.25">
      <c r="A22" t="s">
        <v>113</v>
      </c>
      <c r="B22" t="s">
        <v>56</v>
      </c>
      <c r="C22" s="93">
        <f>'Avante 10-12-18'!E14</f>
        <v>218908</v>
      </c>
      <c r="D22" s="25">
        <f t="shared" si="0"/>
        <v>0.15097985420190191</v>
      </c>
      <c r="F22" s="136"/>
      <c r="G22" s="136"/>
      <c r="H22" s="136"/>
      <c r="I22" s="137"/>
    </row>
    <row r="23" spans="1:16374" x14ac:dyDescent="0.25">
      <c r="A23" t="s">
        <v>114</v>
      </c>
      <c r="B23" t="s">
        <v>56</v>
      </c>
      <c r="C23" s="93">
        <f>'Avante 10-12-18'!E25</f>
        <v>124910</v>
      </c>
      <c r="D23" s="25">
        <f t="shared" si="0"/>
        <v>8.6149860162075237E-2</v>
      </c>
      <c r="F23" s="136"/>
      <c r="G23" s="138"/>
      <c r="H23" s="139"/>
      <c r="I23" s="137"/>
    </row>
    <row r="24" spans="1:16374" x14ac:dyDescent="0.25">
      <c r="A24" t="s">
        <v>115</v>
      </c>
      <c r="B24" t="s">
        <v>56</v>
      </c>
      <c r="C24" s="93">
        <f>'Avante 10-12-18'!E30</f>
        <v>92402</v>
      </c>
      <c r="D24" s="25">
        <f t="shared" si="0"/>
        <v>6.372924008242796E-2</v>
      </c>
      <c r="F24" s="39" t="s">
        <v>155</v>
      </c>
      <c r="G24" s="36" t="s">
        <v>54</v>
      </c>
      <c r="H24" s="36" t="s">
        <v>23</v>
      </c>
    </row>
    <row r="25" spans="1:16374" s="53" customFormat="1" x14ac:dyDescent="0.25">
      <c r="A25" t="s">
        <v>116</v>
      </c>
      <c r="B25" t="s">
        <v>56</v>
      </c>
      <c r="C25" s="95">
        <f>'Avante 10-12-18'!E39</f>
        <v>90229.166666666672</v>
      </c>
      <c r="D25" s="25">
        <f t="shared" si="0"/>
        <v>6.2230646792682046E-2</v>
      </c>
      <c r="E25" s="80"/>
      <c r="F25" s="140" t="s">
        <v>156</v>
      </c>
      <c r="G25" s="141">
        <f>$H$19*$H$25</f>
        <v>0</v>
      </c>
      <c r="H25" s="142">
        <v>1E-3</v>
      </c>
      <c r="I25"/>
      <c r="J25" s="143"/>
      <c r="K25" s="80"/>
      <c r="L25" s="80"/>
      <c r="M25" s="80"/>
      <c r="N25" s="586"/>
      <c r="O25" s="586"/>
      <c r="P25" s="586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80"/>
      <c r="FE25" s="80"/>
      <c r="FF25" s="80"/>
      <c r="FG25" s="80"/>
      <c r="FH25" s="80"/>
      <c r="FI25" s="80"/>
      <c r="FJ25" s="80"/>
      <c r="FK25" s="80"/>
      <c r="FL25" s="80"/>
      <c r="FM25" s="80"/>
      <c r="FN25" s="80"/>
      <c r="FO25" s="80"/>
      <c r="FP25" s="80"/>
      <c r="FQ25" s="80"/>
      <c r="FR25" s="80"/>
      <c r="FS25" s="80"/>
      <c r="FT25" s="80"/>
      <c r="FU25" s="80"/>
      <c r="FV25" s="80"/>
      <c r="FW25" s="80"/>
      <c r="FX25" s="80"/>
      <c r="FY25" s="80"/>
      <c r="FZ25" s="80"/>
      <c r="GA25" s="80"/>
      <c r="GB25" s="80"/>
      <c r="GC25" s="80"/>
      <c r="GD25" s="80"/>
      <c r="GE25" s="80"/>
      <c r="GF25" s="80"/>
      <c r="GG25" s="80"/>
      <c r="GH25" s="80"/>
      <c r="GI25" s="80"/>
      <c r="GJ25" s="80"/>
      <c r="GK25" s="80"/>
      <c r="GL25" s="80"/>
      <c r="GM25" s="80"/>
      <c r="GN25" s="80"/>
      <c r="GO25" s="80"/>
      <c r="GP25" s="80"/>
      <c r="GQ25" s="80"/>
      <c r="GR25" s="80"/>
      <c r="GS25" s="80"/>
      <c r="GT25" s="80"/>
      <c r="GU25" s="80"/>
      <c r="GV25" s="80"/>
      <c r="GW25" s="80"/>
      <c r="GX25" s="80"/>
      <c r="GY25" s="80"/>
      <c r="GZ25" s="80"/>
      <c r="HA25" s="80"/>
      <c r="HB25" s="80"/>
      <c r="HC25" s="80"/>
      <c r="HD25" s="80"/>
      <c r="HE25" s="80"/>
      <c r="HF25" s="80"/>
      <c r="HG25" s="80"/>
      <c r="HH25" s="80"/>
      <c r="HI25" s="80"/>
      <c r="HJ25" s="80"/>
      <c r="HK25" s="80"/>
      <c r="HL25" s="80"/>
      <c r="HM25" s="80"/>
      <c r="HN25" s="80"/>
      <c r="HO25" s="80"/>
      <c r="HP25" s="80"/>
      <c r="HQ25" s="80"/>
      <c r="HR25" s="80"/>
      <c r="HS25" s="80"/>
      <c r="HT25" s="80"/>
      <c r="HU25" s="80"/>
      <c r="HV25" s="80"/>
      <c r="HW25" s="80"/>
      <c r="HX25" s="80"/>
      <c r="HY25" s="80"/>
      <c r="HZ25" s="80"/>
      <c r="IA25" s="80"/>
      <c r="IB25" s="80"/>
      <c r="IC25" s="80"/>
      <c r="ID25" s="80"/>
      <c r="IE25" s="80"/>
      <c r="IF25" s="80"/>
      <c r="IG25" s="80"/>
      <c r="IH25" s="80"/>
      <c r="II25" s="80"/>
      <c r="IJ25" s="80"/>
      <c r="IK25" s="80"/>
      <c r="IL25" s="80"/>
      <c r="IM25" s="80"/>
      <c r="IN25" s="80"/>
      <c r="IO25" s="80"/>
      <c r="IP25" s="80"/>
      <c r="IQ25" s="80"/>
      <c r="IR25" s="80"/>
      <c r="IS25" s="80"/>
      <c r="IT25" s="80"/>
      <c r="IU25" s="80"/>
      <c r="IV25" s="80"/>
      <c r="IW25" s="80"/>
      <c r="IX25" s="80"/>
      <c r="IY25" s="80"/>
      <c r="IZ25" s="80"/>
      <c r="JA25" s="80"/>
      <c r="JB25" s="80"/>
      <c r="JC25" s="80"/>
      <c r="JD25" s="80"/>
      <c r="JE25" s="80"/>
      <c r="JF25" s="80"/>
      <c r="JG25" s="80"/>
      <c r="JH25" s="80"/>
      <c r="JI25" s="80"/>
      <c r="JJ25" s="80"/>
      <c r="JK25" s="80"/>
      <c r="JL25" s="80"/>
      <c r="JM25" s="80"/>
      <c r="JN25" s="80"/>
      <c r="JO25" s="80"/>
      <c r="JP25" s="80"/>
      <c r="JQ25" s="80"/>
      <c r="JR25" s="80"/>
      <c r="JS25" s="80"/>
      <c r="JT25" s="80"/>
      <c r="JU25" s="80"/>
      <c r="JV25" s="80"/>
      <c r="JW25" s="80"/>
      <c r="JX25" s="80"/>
      <c r="JY25" s="80"/>
      <c r="JZ25" s="80"/>
      <c r="KA25" s="80"/>
      <c r="KB25" s="80"/>
      <c r="KC25" s="80"/>
      <c r="KD25" s="80"/>
      <c r="KE25" s="80"/>
      <c r="KF25" s="80"/>
      <c r="KG25" s="80"/>
      <c r="KH25" s="80"/>
      <c r="KI25" s="80"/>
      <c r="KJ25" s="80"/>
      <c r="KK25" s="80"/>
      <c r="KL25" s="80"/>
      <c r="KM25" s="80"/>
      <c r="KN25" s="80"/>
      <c r="KO25" s="80"/>
      <c r="KP25" s="80"/>
      <c r="KQ25" s="80"/>
      <c r="KR25" s="80"/>
      <c r="KS25" s="80"/>
      <c r="KT25" s="80"/>
      <c r="KU25" s="80"/>
      <c r="KV25" s="80"/>
      <c r="KW25" s="80"/>
      <c r="KX25" s="80"/>
      <c r="KY25" s="80"/>
      <c r="KZ25" s="80"/>
      <c r="LA25" s="80"/>
      <c r="LB25" s="80"/>
      <c r="LC25" s="80"/>
      <c r="LD25" s="80"/>
      <c r="LE25" s="80"/>
      <c r="LF25" s="80"/>
      <c r="LG25" s="80"/>
      <c r="LH25" s="80"/>
      <c r="LI25" s="80"/>
      <c r="LJ25" s="80"/>
      <c r="LK25" s="80"/>
      <c r="LL25" s="80"/>
      <c r="LM25" s="80"/>
      <c r="LN25" s="80"/>
      <c r="LO25" s="80"/>
      <c r="LP25" s="80"/>
      <c r="LQ25" s="80"/>
      <c r="LR25" s="80"/>
      <c r="LS25" s="80"/>
      <c r="LT25" s="80"/>
      <c r="LU25" s="80"/>
      <c r="LV25" s="80"/>
      <c r="LW25" s="80"/>
      <c r="LX25" s="80"/>
      <c r="LY25" s="80"/>
      <c r="LZ25" s="80"/>
      <c r="MA25" s="80"/>
      <c r="MB25" s="80"/>
      <c r="MC25" s="80"/>
      <c r="MD25" s="80"/>
      <c r="ME25" s="80"/>
      <c r="MF25" s="80"/>
      <c r="MG25" s="80"/>
      <c r="MH25" s="80"/>
      <c r="MI25" s="80"/>
      <c r="MJ25" s="80"/>
      <c r="MK25" s="80"/>
      <c r="ML25" s="80"/>
      <c r="MM25" s="80"/>
      <c r="MN25" s="80"/>
      <c r="MO25" s="80"/>
      <c r="MP25" s="80"/>
      <c r="MQ25" s="80"/>
      <c r="MR25" s="80"/>
      <c r="MS25" s="80"/>
      <c r="MT25" s="80"/>
      <c r="MU25" s="80"/>
      <c r="MV25" s="80"/>
      <c r="MW25" s="80"/>
      <c r="MX25" s="80"/>
      <c r="MY25" s="80"/>
      <c r="MZ25" s="80"/>
      <c r="NA25" s="80"/>
      <c r="NB25" s="80"/>
      <c r="NC25" s="80"/>
      <c r="ND25" s="80"/>
      <c r="NE25" s="80"/>
      <c r="NF25" s="80"/>
      <c r="NG25" s="80"/>
      <c r="NH25" s="80"/>
      <c r="NI25" s="80"/>
      <c r="NJ25" s="80"/>
      <c r="NK25" s="80"/>
      <c r="NL25" s="80"/>
      <c r="NM25" s="80"/>
      <c r="NN25" s="80"/>
      <c r="NO25" s="80"/>
      <c r="NP25" s="80"/>
      <c r="NQ25" s="80"/>
      <c r="NR25" s="80"/>
      <c r="NS25" s="80"/>
      <c r="NT25" s="80"/>
      <c r="NU25" s="80"/>
      <c r="NV25" s="80"/>
      <c r="NW25" s="80"/>
      <c r="NX25" s="80"/>
      <c r="NY25" s="80"/>
      <c r="NZ25" s="80"/>
      <c r="OA25" s="80"/>
      <c r="OB25" s="80"/>
      <c r="OC25" s="80"/>
      <c r="OD25" s="80"/>
      <c r="OE25" s="80"/>
      <c r="OF25" s="80"/>
      <c r="OG25" s="80"/>
      <c r="OH25" s="80"/>
      <c r="OI25" s="80"/>
      <c r="OJ25" s="80"/>
      <c r="OK25" s="80"/>
      <c r="OL25" s="80"/>
      <c r="OM25" s="80"/>
      <c r="ON25" s="80"/>
      <c r="OO25" s="80"/>
      <c r="OP25" s="80"/>
      <c r="OQ25" s="80"/>
      <c r="OR25" s="80"/>
      <c r="OS25" s="80"/>
      <c r="OT25" s="80"/>
      <c r="OU25" s="80"/>
      <c r="OV25" s="80"/>
      <c r="OW25" s="80"/>
      <c r="OX25" s="80"/>
      <c r="OY25" s="80"/>
      <c r="OZ25" s="80"/>
      <c r="PA25" s="80"/>
      <c r="PB25" s="80"/>
      <c r="PC25" s="80"/>
      <c r="PD25" s="80"/>
      <c r="PE25" s="80"/>
      <c r="PF25" s="80"/>
      <c r="PG25" s="80"/>
      <c r="PH25" s="80"/>
      <c r="PI25" s="80"/>
      <c r="PJ25" s="80"/>
      <c r="PK25" s="80"/>
      <c r="PL25" s="80"/>
      <c r="PM25" s="80"/>
      <c r="PN25" s="80"/>
      <c r="PO25" s="80"/>
      <c r="PP25" s="80"/>
      <c r="PQ25" s="80"/>
      <c r="PR25" s="80"/>
      <c r="PS25" s="80"/>
      <c r="PT25" s="80"/>
      <c r="PU25" s="80"/>
      <c r="PV25" s="80"/>
      <c r="PW25" s="80"/>
      <c r="PX25" s="80"/>
      <c r="PY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DB25" s="80"/>
      <c r="ADC25" s="80"/>
      <c r="ADD25" s="80"/>
      <c r="ADE25" s="80"/>
      <c r="ADF25" s="80"/>
      <c r="ADG25" s="80"/>
      <c r="ADH25" s="80"/>
      <c r="ADI25" s="80"/>
      <c r="ADJ25" s="80"/>
      <c r="ADK25" s="80"/>
      <c r="ADL25" s="80"/>
      <c r="ADM25" s="80"/>
      <c r="ADN25" s="80"/>
      <c r="ADO25" s="80"/>
      <c r="ADP25" s="80"/>
      <c r="ADQ25" s="80"/>
      <c r="ADR25" s="80"/>
      <c r="ADS25" s="80"/>
      <c r="ADT25" s="80"/>
      <c r="ADU25" s="80"/>
      <c r="ADV25" s="80"/>
      <c r="ADW25" s="80"/>
      <c r="ADX25" s="80"/>
      <c r="ADY25" s="80"/>
      <c r="ADZ25" s="80"/>
      <c r="AEA25" s="80"/>
      <c r="AEB25" s="80"/>
      <c r="AEC25" s="80"/>
      <c r="AED25" s="80"/>
      <c r="AEE25" s="80"/>
      <c r="AEF25" s="80"/>
      <c r="AEG25" s="80"/>
      <c r="AEH25" s="80"/>
      <c r="AEI25" s="80"/>
      <c r="AEJ25" s="80"/>
      <c r="AEK25" s="80"/>
      <c r="AEL25" s="80"/>
      <c r="AEM25" s="80"/>
      <c r="AEN25" s="80"/>
      <c r="AEO25" s="80"/>
      <c r="AEP25" s="80"/>
      <c r="AEQ25" s="80"/>
      <c r="AER25" s="80"/>
      <c r="AES25" s="80"/>
      <c r="AET25" s="80"/>
      <c r="AEU25" s="80"/>
      <c r="AEV25" s="80"/>
      <c r="AEW25" s="80"/>
      <c r="AEX25" s="80"/>
      <c r="AEY25" s="80"/>
      <c r="AEZ25" s="80"/>
      <c r="AFA25" s="80"/>
      <c r="AFB25" s="80"/>
      <c r="AFC25" s="80"/>
      <c r="AFD25" s="80"/>
      <c r="AFE25" s="80"/>
      <c r="AFF25" s="80"/>
      <c r="AFG25" s="80"/>
      <c r="AFH25" s="80"/>
      <c r="AFI25" s="80"/>
      <c r="AFJ25" s="80"/>
      <c r="AFK25" s="80"/>
      <c r="AFL25" s="80"/>
      <c r="AFM25" s="80"/>
      <c r="AFN25" s="80"/>
      <c r="AFO25" s="80"/>
      <c r="AFP25" s="80"/>
      <c r="AFQ25" s="80"/>
      <c r="AFR25" s="80"/>
      <c r="AFS25" s="80"/>
      <c r="AFT25" s="80"/>
      <c r="AFU25" s="80"/>
      <c r="AFV25" s="80"/>
      <c r="AFW25" s="80"/>
      <c r="AFX25" s="80"/>
      <c r="AFY25" s="80"/>
      <c r="AFZ25" s="80"/>
      <c r="AGA25" s="80"/>
      <c r="AGB25" s="80"/>
      <c r="AGC25" s="80"/>
      <c r="AGD25" s="80"/>
      <c r="AGE25" s="80"/>
      <c r="AGF25" s="80"/>
      <c r="AGG25" s="80"/>
      <c r="AGH25" s="80"/>
      <c r="AGI25" s="80"/>
      <c r="AGJ25" s="80"/>
      <c r="AGK25" s="80"/>
      <c r="AGL25" s="80"/>
      <c r="AGM25" s="80"/>
      <c r="AGN25" s="80"/>
      <c r="AGO25" s="80"/>
      <c r="AGP25" s="80"/>
      <c r="AGQ25" s="80"/>
      <c r="AGR25" s="80"/>
      <c r="AGS25" s="80"/>
      <c r="AGT25" s="80"/>
      <c r="AGU25" s="80"/>
      <c r="AGV25" s="80"/>
      <c r="AGW25" s="80"/>
      <c r="AGX25" s="80"/>
      <c r="AGY25" s="80"/>
      <c r="AGZ25" s="80"/>
      <c r="AHA25" s="80"/>
      <c r="AHB25" s="80"/>
      <c r="AHC25" s="80"/>
      <c r="AHD25" s="80"/>
      <c r="AHE25" s="80"/>
      <c r="AHF25" s="80"/>
      <c r="AHG25" s="80"/>
      <c r="AHH25" s="80"/>
      <c r="AHI25" s="80"/>
      <c r="AHJ25" s="80"/>
      <c r="AHK25" s="80"/>
      <c r="AHL25" s="80"/>
      <c r="AHM25" s="80"/>
      <c r="AHN25" s="80"/>
      <c r="AHO25" s="80"/>
      <c r="AHP25" s="80"/>
      <c r="AHQ25" s="80"/>
      <c r="AHR25" s="80"/>
      <c r="AHS25" s="80"/>
      <c r="AHT25" s="80"/>
      <c r="AHU25" s="80"/>
      <c r="AHV25" s="80"/>
      <c r="AHW25" s="80"/>
      <c r="AHX25" s="80"/>
      <c r="AHY25" s="80"/>
      <c r="AHZ25" s="80"/>
      <c r="AIA25" s="80"/>
      <c r="AIB25" s="80"/>
      <c r="AIC25" s="80"/>
      <c r="AID25" s="80"/>
      <c r="AIE25" s="80"/>
      <c r="AIF25" s="80"/>
      <c r="AIG25" s="80"/>
      <c r="AIH25" s="80"/>
      <c r="AII25" s="80"/>
      <c r="AIJ25" s="80"/>
      <c r="AIK25" s="80"/>
      <c r="AIL25" s="80"/>
      <c r="AIM25" s="80"/>
      <c r="AIN25" s="80"/>
      <c r="AIO25" s="80"/>
      <c r="AIP25" s="80"/>
      <c r="AIQ25" s="80"/>
      <c r="AIR25" s="80"/>
      <c r="AIS25" s="80"/>
      <c r="AIT25" s="80"/>
      <c r="AIU25" s="80"/>
      <c r="AIV25" s="80"/>
      <c r="AIW25" s="80"/>
      <c r="AIX25" s="80"/>
      <c r="AIY25" s="80"/>
      <c r="AIZ25" s="80"/>
      <c r="AJA25" s="80"/>
      <c r="AJB25" s="80"/>
      <c r="AJC25" s="80"/>
      <c r="AJD25" s="80"/>
      <c r="AJE25" s="80"/>
      <c r="AJF25" s="80"/>
      <c r="AJG25" s="80"/>
      <c r="AJH25" s="80"/>
      <c r="AJI25" s="80"/>
      <c r="AJJ25" s="80"/>
      <c r="AJK25" s="80"/>
      <c r="AJL25" s="80"/>
      <c r="AJM25" s="80"/>
      <c r="AJN25" s="80"/>
      <c r="AJO25" s="80"/>
      <c r="AJP25" s="80"/>
      <c r="AJQ25" s="80"/>
      <c r="AJR25" s="80"/>
      <c r="AJS25" s="80"/>
      <c r="AJT25" s="80"/>
      <c r="AJU25" s="80"/>
      <c r="AJV25" s="80"/>
      <c r="AJW25" s="80"/>
      <c r="AJX25" s="80"/>
      <c r="AJY25" s="80"/>
      <c r="AJZ25" s="80"/>
      <c r="AKA25" s="80"/>
      <c r="AKB25" s="80"/>
      <c r="AKC25" s="80"/>
      <c r="AKD25" s="80"/>
      <c r="AKE25" s="80"/>
      <c r="AKF25" s="80"/>
      <c r="AKG25" s="80"/>
      <c r="AKH25" s="80"/>
      <c r="AKI25" s="80"/>
      <c r="AKJ25" s="80"/>
      <c r="AKK25" s="80"/>
      <c r="AKL25" s="80"/>
      <c r="AKM25" s="80"/>
      <c r="AKN25" s="80"/>
      <c r="AKO25" s="80"/>
      <c r="AKP25" s="80"/>
      <c r="AKQ25" s="80"/>
      <c r="AKR25" s="80"/>
      <c r="AKS25" s="80"/>
      <c r="AKT25" s="80"/>
      <c r="AKU25" s="80"/>
      <c r="AKV25" s="80"/>
      <c r="AKW25" s="80"/>
      <c r="AKX25" s="80"/>
      <c r="AKY25" s="80"/>
      <c r="AKZ25" s="80"/>
      <c r="ALA25" s="80"/>
      <c r="ALB25" s="80"/>
      <c r="ALC25" s="80"/>
      <c r="ALD25" s="80"/>
      <c r="ALE25" s="80"/>
      <c r="ALF25" s="80"/>
      <c r="ALG25" s="80"/>
      <c r="ALH25" s="80"/>
      <c r="ALI25" s="80"/>
      <c r="ALJ25" s="80"/>
      <c r="ALK25" s="80"/>
      <c r="ALL25" s="80"/>
      <c r="ALM25" s="80"/>
      <c r="ALN25" s="80"/>
      <c r="ALO25" s="80"/>
      <c r="ALP25" s="80"/>
      <c r="ALQ25" s="80"/>
      <c r="ALR25" s="80"/>
      <c r="ALS25" s="80"/>
      <c r="ALT25" s="80"/>
      <c r="ALU25" s="80"/>
      <c r="ALV25" s="80"/>
      <c r="ALW25" s="80"/>
      <c r="ALX25" s="80"/>
      <c r="ALY25" s="80"/>
      <c r="ALZ25" s="80"/>
      <c r="AMA25" s="80"/>
      <c r="AMB25" s="80"/>
      <c r="AMC25" s="80"/>
      <c r="AMD25" s="80"/>
      <c r="AME25" s="80"/>
      <c r="AMF25" s="80"/>
      <c r="AMG25" s="80"/>
      <c r="AMH25" s="80"/>
      <c r="AMI25" s="80"/>
      <c r="AMJ25" s="80"/>
      <c r="AMK25" s="80"/>
      <c r="AML25" s="80"/>
      <c r="AMM25" s="80"/>
      <c r="AMN25" s="80"/>
      <c r="AMO25" s="80"/>
      <c r="AMP25" s="80"/>
      <c r="AMQ25" s="80"/>
      <c r="AMR25" s="80"/>
      <c r="AMS25" s="80"/>
      <c r="AMT25" s="80"/>
      <c r="AMU25" s="80"/>
      <c r="AMV25" s="80"/>
      <c r="AMW25" s="80"/>
      <c r="AMX25" s="80"/>
      <c r="AMY25" s="80"/>
      <c r="AMZ25" s="80"/>
      <c r="ANA25" s="80"/>
      <c r="ANB25" s="80"/>
      <c r="ANC25" s="80"/>
      <c r="AND25" s="80"/>
      <c r="ANE25" s="80"/>
      <c r="ANF25" s="80"/>
      <c r="ANG25" s="80"/>
      <c r="ANH25" s="80"/>
      <c r="ANI25" s="80"/>
      <c r="ANJ25" s="80"/>
      <c r="ANK25" s="80"/>
      <c r="ANL25" s="80"/>
      <c r="ANM25" s="80"/>
      <c r="ANN25" s="80"/>
      <c r="ANO25" s="80"/>
      <c r="ANP25" s="80"/>
      <c r="ANQ25" s="80"/>
      <c r="ANR25" s="80"/>
      <c r="ANS25" s="80"/>
      <c r="ANT25" s="80"/>
      <c r="ANU25" s="80"/>
      <c r="ANV25" s="80"/>
      <c r="ANW25" s="80"/>
      <c r="ANX25" s="80"/>
      <c r="ANY25" s="80"/>
      <c r="ANZ25" s="80"/>
      <c r="AOA25" s="80"/>
      <c r="AOB25" s="80"/>
      <c r="AOC25" s="80"/>
      <c r="AOD25" s="80"/>
      <c r="AOE25" s="80"/>
      <c r="AOF25" s="80"/>
      <c r="AOG25" s="80"/>
      <c r="AOH25" s="80"/>
      <c r="AOI25" s="80"/>
      <c r="AOJ25" s="80"/>
      <c r="AOK25" s="80"/>
      <c r="AOL25" s="80"/>
      <c r="AOM25" s="80"/>
      <c r="AON25" s="80"/>
      <c r="AOO25" s="80"/>
      <c r="AOP25" s="80"/>
      <c r="AOQ25" s="80"/>
      <c r="AOR25" s="80"/>
      <c r="AOS25" s="80"/>
      <c r="AOT25" s="80"/>
      <c r="AOU25" s="80"/>
      <c r="AOV25" s="80"/>
      <c r="AOW25" s="80"/>
      <c r="AOX25" s="80"/>
      <c r="AOY25" s="80"/>
      <c r="AOZ25" s="80"/>
      <c r="APA25" s="80"/>
      <c r="APB25" s="80"/>
      <c r="APC25" s="80"/>
      <c r="APD25" s="80"/>
      <c r="APE25" s="80"/>
      <c r="APF25" s="80"/>
      <c r="APG25" s="80"/>
      <c r="APH25" s="80"/>
      <c r="API25" s="80"/>
      <c r="APJ25" s="80"/>
      <c r="APK25" s="80"/>
      <c r="APL25" s="80"/>
      <c r="APM25" s="80"/>
      <c r="APN25" s="80"/>
      <c r="APO25" s="80"/>
      <c r="APP25" s="80"/>
      <c r="APQ25" s="80"/>
      <c r="APR25" s="80"/>
      <c r="APS25" s="80"/>
      <c r="APT25" s="80"/>
      <c r="APU25" s="80"/>
      <c r="APV25" s="80"/>
      <c r="APW25" s="80"/>
      <c r="APX25" s="80"/>
      <c r="APY25" s="80"/>
      <c r="APZ25" s="80"/>
      <c r="AQA25" s="80"/>
      <c r="AQB25" s="80"/>
      <c r="AQC25" s="80"/>
      <c r="AQD25" s="80"/>
      <c r="AQE25" s="80"/>
      <c r="AQF25" s="80"/>
      <c r="AQG25" s="80"/>
      <c r="AQH25" s="80"/>
      <c r="AQI25" s="80"/>
      <c r="AQJ25" s="80"/>
      <c r="AQK25" s="80"/>
      <c r="AQL25" s="80"/>
      <c r="AQM25" s="80"/>
      <c r="AQN25" s="80"/>
      <c r="AQO25" s="80"/>
      <c r="AQP25" s="80"/>
      <c r="AQQ25" s="80"/>
      <c r="AQR25" s="80"/>
      <c r="AQS25" s="80"/>
      <c r="AQT25" s="80"/>
      <c r="AQU25" s="80"/>
      <c r="AQV25" s="80"/>
      <c r="AQW25" s="80"/>
      <c r="AQX25" s="80"/>
      <c r="AQY25" s="80"/>
      <c r="AQZ25" s="80"/>
      <c r="ARA25" s="80"/>
      <c r="ARB25" s="80"/>
      <c r="ARC25" s="80"/>
      <c r="ARD25" s="80"/>
      <c r="ARE25" s="80"/>
      <c r="ARF25" s="80"/>
      <c r="ARG25" s="80"/>
      <c r="ARH25" s="80"/>
      <c r="ARI25" s="80"/>
      <c r="ARJ25" s="80"/>
      <c r="ARK25" s="80"/>
      <c r="ARL25" s="80"/>
      <c r="ARM25" s="80"/>
      <c r="ARN25" s="80"/>
      <c r="ARO25" s="80"/>
      <c r="ARP25" s="80"/>
      <c r="ARQ25" s="80"/>
      <c r="ARR25" s="80"/>
      <c r="ARS25" s="80"/>
      <c r="ART25" s="80"/>
      <c r="ARU25" s="80"/>
      <c r="ARV25" s="80"/>
      <c r="ARW25" s="80"/>
      <c r="ARX25" s="80"/>
      <c r="ARY25" s="80"/>
      <c r="ARZ25" s="80"/>
      <c r="ASA25" s="80"/>
      <c r="ASB25" s="80"/>
      <c r="ASC25" s="80"/>
      <c r="ASD25" s="80"/>
      <c r="ASE25" s="80"/>
      <c r="ASF25" s="80"/>
      <c r="ASG25" s="80"/>
      <c r="ASH25" s="80"/>
      <c r="ASI25" s="80"/>
      <c r="ASJ25" s="80"/>
      <c r="ASK25" s="80"/>
      <c r="ASL25" s="80"/>
      <c r="ASM25" s="80"/>
      <c r="ASN25" s="80"/>
      <c r="ASO25" s="80"/>
      <c r="ASP25" s="80"/>
      <c r="ASQ25" s="80"/>
      <c r="ASR25" s="80"/>
      <c r="ASS25" s="80"/>
      <c r="AST25" s="80"/>
      <c r="ASU25" s="80"/>
      <c r="ASV25" s="80"/>
      <c r="ASW25" s="80"/>
      <c r="ASX25" s="80"/>
      <c r="ASY25" s="80"/>
      <c r="ASZ25" s="80"/>
      <c r="ATA25" s="80"/>
      <c r="ATB25" s="80"/>
      <c r="ATC25" s="80"/>
      <c r="ATD25" s="80"/>
      <c r="ATE25" s="80"/>
      <c r="ATF25" s="80"/>
      <c r="ATG25" s="80"/>
      <c r="ATH25" s="80"/>
      <c r="ATI25" s="80"/>
      <c r="ATJ25" s="80"/>
      <c r="ATK25" s="80"/>
      <c r="ATL25" s="80"/>
      <c r="ATM25" s="80"/>
      <c r="ATN25" s="80"/>
      <c r="ATO25" s="80"/>
      <c r="ATP25" s="80"/>
      <c r="ATQ25" s="80"/>
      <c r="ATR25" s="80"/>
      <c r="ATS25" s="80"/>
      <c r="ATT25" s="80"/>
      <c r="ATU25" s="80"/>
      <c r="ATV25" s="80"/>
      <c r="ATW25" s="80"/>
      <c r="ATX25" s="80"/>
      <c r="ATY25" s="80"/>
      <c r="ATZ25" s="80"/>
      <c r="AUA25" s="80"/>
      <c r="AUB25" s="80"/>
      <c r="AUC25" s="80"/>
      <c r="AUD25" s="80"/>
      <c r="AUE25" s="80"/>
      <c r="AUF25" s="80"/>
      <c r="AUG25" s="80"/>
      <c r="AUH25" s="80"/>
      <c r="AUI25" s="80"/>
      <c r="AUJ25" s="80"/>
      <c r="AUK25" s="80"/>
      <c r="AUL25" s="80"/>
      <c r="AUM25" s="80"/>
      <c r="AUN25" s="80"/>
      <c r="AUO25" s="80"/>
      <c r="AUP25" s="80"/>
      <c r="AUQ25" s="80"/>
      <c r="AUR25" s="80"/>
      <c r="AUS25" s="80"/>
      <c r="AUT25" s="80"/>
      <c r="AUU25" s="80"/>
      <c r="AUV25" s="80"/>
      <c r="AUW25" s="80"/>
      <c r="AUX25" s="80"/>
      <c r="AUY25" s="80"/>
      <c r="AUZ25" s="80"/>
      <c r="AVA25" s="80"/>
      <c r="AVB25" s="80"/>
      <c r="AVC25" s="80"/>
      <c r="AVD25" s="80"/>
      <c r="AVE25" s="80"/>
      <c r="AVF25" s="80"/>
      <c r="AVG25" s="80"/>
      <c r="AVH25" s="80"/>
      <c r="AVI25" s="80"/>
      <c r="AVJ25" s="80"/>
      <c r="AVK25" s="80"/>
      <c r="AVL25" s="80"/>
      <c r="AVM25" s="80"/>
      <c r="AVN25" s="80"/>
      <c r="AVO25" s="80"/>
      <c r="AVP25" s="80"/>
      <c r="AVQ25" s="80"/>
      <c r="AVR25" s="80"/>
      <c r="AVS25" s="80"/>
      <c r="AVT25" s="80"/>
      <c r="AVU25" s="80"/>
      <c r="AVV25" s="80"/>
      <c r="AVW25" s="80"/>
      <c r="AVX25" s="80"/>
      <c r="AVY25" s="80"/>
      <c r="AVZ25" s="80"/>
      <c r="AWA25" s="80"/>
      <c r="AWB25" s="80"/>
      <c r="AWC25" s="80"/>
      <c r="AWD25" s="80"/>
      <c r="AWE25" s="80"/>
      <c r="AWF25" s="80"/>
      <c r="AWG25" s="80"/>
      <c r="AWH25" s="80"/>
      <c r="AWI25" s="80"/>
      <c r="AWJ25" s="80"/>
      <c r="AWK25" s="80"/>
      <c r="AWL25" s="80"/>
      <c r="AWM25" s="80"/>
      <c r="AWN25" s="80"/>
      <c r="AWO25" s="80"/>
      <c r="AWP25" s="80"/>
      <c r="AWQ25" s="80"/>
      <c r="AWR25" s="80"/>
      <c r="AWS25" s="80"/>
      <c r="AWT25" s="80"/>
      <c r="AWU25" s="80"/>
      <c r="AWV25" s="80"/>
      <c r="AWW25" s="80"/>
      <c r="AWX25" s="80"/>
      <c r="AWY25" s="80"/>
      <c r="AWZ25" s="80"/>
      <c r="AXA25" s="80"/>
      <c r="AXB25" s="80"/>
      <c r="AXC25" s="80"/>
      <c r="AXD25" s="80"/>
      <c r="AXE25" s="80"/>
      <c r="AXF25" s="80"/>
      <c r="AXG25" s="80"/>
      <c r="AXH25" s="80"/>
      <c r="AXI25" s="80"/>
      <c r="AXJ25" s="80"/>
      <c r="AXK25" s="80"/>
      <c r="AXL25" s="80"/>
      <c r="AXM25" s="80"/>
      <c r="AXN25" s="80"/>
      <c r="AXO25" s="80"/>
      <c r="AXP25" s="80"/>
      <c r="AXQ25" s="80"/>
      <c r="AXR25" s="80"/>
      <c r="AXS25" s="80"/>
      <c r="AXT25" s="80"/>
      <c r="AXU25" s="80"/>
      <c r="AXV25" s="80"/>
      <c r="AXW25" s="80"/>
      <c r="AXX25" s="80"/>
      <c r="AXY25" s="80"/>
      <c r="AXZ25" s="80"/>
      <c r="AYA25" s="80"/>
      <c r="AYB25" s="80"/>
      <c r="AYC25" s="80"/>
      <c r="AYD25" s="80"/>
      <c r="AYE25" s="80"/>
      <c r="AYF25" s="80"/>
      <c r="AYG25" s="80"/>
      <c r="AYH25" s="80"/>
      <c r="AYI25" s="80"/>
      <c r="AYJ25" s="80"/>
      <c r="AYK25" s="80"/>
      <c r="AYL25" s="80"/>
      <c r="AYM25" s="80"/>
      <c r="AYN25" s="80"/>
      <c r="AYO25" s="80"/>
      <c r="AYP25" s="80"/>
      <c r="AYQ25" s="80"/>
      <c r="AYR25" s="80"/>
      <c r="AYS25" s="80"/>
      <c r="AYT25" s="80"/>
      <c r="AYU25" s="80"/>
      <c r="AYV25" s="80"/>
      <c r="AYW25" s="80"/>
      <c r="AYX25" s="80"/>
      <c r="AYY25" s="80"/>
      <c r="AYZ25" s="80"/>
      <c r="AZA25" s="80"/>
      <c r="AZB25" s="80"/>
      <c r="AZC25" s="80"/>
      <c r="AZD25" s="80"/>
      <c r="AZE25" s="80"/>
      <c r="AZF25" s="80"/>
      <c r="AZG25" s="80"/>
      <c r="AZH25" s="80"/>
      <c r="AZI25" s="80"/>
      <c r="AZJ25" s="80"/>
      <c r="AZK25" s="80"/>
      <c r="AZL25" s="80"/>
      <c r="AZM25" s="80"/>
      <c r="AZN25" s="80"/>
      <c r="AZO25" s="80"/>
      <c r="AZP25" s="80"/>
      <c r="AZQ25" s="80"/>
      <c r="AZR25" s="80"/>
      <c r="AZS25" s="80"/>
      <c r="AZT25" s="80"/>
      <c r="AZU25" s="80"/>
      <c r="AZV25" s="80"/>
      <c r="AZW25" s="80"/>
      <c r="AZX25" s="80"/>
      <c r="AZY25" s="80"/>
      <c r="AZZ25" s="80"/>
      <c r="BAA25" s="80"/>
      <c r="BAB25" s="80"/>
      <c r="BAC25" s="80"/>
      <c r="BAD25" s="80"/>
      <c r="BAE25" s="80"/>
      <c r="BAF25" s="80"/>
      <c r="BAG25" s="80"/>
      <c r="BAH25" s="80"/>
      <c r="BAI25" s="80"/>
      <c r="BAJ25" s="80"/>
      <c r="BAK25" s="80"/>
      <c r="BAL25" s="80"/>
      <c r="BAM25" s="80"/>
      <c r="BAN25" s="80"/>
      <c r="BAO25" s="80"/>
      <c r="BAP25" s="80"/>
      <c r="BAQ25" s="80"/>
      <c r="BAR25" s="80"/>
      <c r="BAS25" s="80"/>
      <c r="BAT25" s="80"/>
      <c r="BAU25" s="80"/>
      <c r="BAV25" s="80"/>
      <c r="BAW25" s="80"/>
      <c r="BAX25" s="80"/>
      <c r="BAY25" s="80"/>
      <c r="BAZ25" s="80"/>
      <c r="BBA25" s="80"/>
      <c r="BBB25" s="80"/>
      <c r="BBC25" s="80"/>
      <c r="BBD25" s="80"/>
      <c r="BBE25" s="80"/>
      <c r="BBF25" s="80"/>
      <c r="BBG25" s="80"/>
      <c r="BBH25" s="80"/>
      <c r="BBI25" s="80"/>
      <c r="BBJ25" s="80"/>
      <c r="BBK25" s="80"/>
      <c r="BBL25" s="80"/>
      <c r="BBM25" s="80"/>
      <c r="BBN25" s="80"/>
      <c r="BBO25" s="80"/>
      <c r="BBP25" s="80"/>
      <c r="BBQ25" s="80"/>
      <c r="BBR25" s="80"/>
      <c r="BBS25" s="80"/>
      <c r="BBT25" s="80"/>
      <c r="BBU25" s="80"/>
      <c r="BBV25" s="80"/>
      <c r="BBW25" s="80"/>
      <c r="BBX25" s="80"/>
      <c r="BBY25" s="80"/>
      <c r="BBZ25" s="80"/>
      <c r="BCA25" s="80"/>
      <c r="BCB25" s="80"/>
      <c r="BCC25" s="80"/>
      <c r="BCD25" s="80"/>
      <c r="BCE25" s="80"/>
      <c r="BCF25" s="80"/>
      <c r="BCG25" s="80"/>
      <c r="BCH25" s="80"/>
      <c r="BCI25" s="80"/>
      <c r="BCJ25" s="80"/>
      <c r="BCK25" s="80"/>
      <c r="BCL25" s="80"/>
      <c r="BCM25" s="80"/>
      <c r="BCN25" s="80"/>
      <c r="BCO25" s="80"/>
      <c r="BCP25" s="80"/>
      <c r="BCQ25" s="80"/>
      <c r="BCR25" s="80"/>
      <c r="BCS25" s="80"/>
      <c r="BCT25" s="80"/>
      <c r="BCU25" s="80"/>
      <c r="BCV25" s="80"/>
      <c r="BCW25" s="80"/>
      <c r="BCX25" s="80"/>
      <c r="BCY25" s="80"/>
      <c r="BCZ25" s="80"/>
      <c r="BDA25" s="80"/>
      <c r="BDB25" s="80"/>
      <c r="BDC25" s="80"/>
      <c r="BDD25" s="80"/>
      <c r="BDE25" s="80"/>
      <c r="BDF25" s="80"/>
      <c r="BDG25" s="80"/>
      <c r="BDH25" s="80"/>
      <c r="BDI25" s="80"/>
      <c r="BDJ25" s="80"/>
      <c r="BDK25" s="80"/>
      <c r="BDL25" s="80"/>
      <c r="BDM25" s="80"/>
      <c r="BDN25" s="80"/>
      <c r="BDO25" s="80"/>
      <c r="BDP25" s="80"/>
      <c r="BDQ25" s="80"/>
      <c r="BDR25" s="80"/>
      <c r="BDS25" s="80"/>
      <c r="BDT25" s="80"/>
      <c r="BDU25" s="80"/>
      <c r="BDV25" s="80"/>
      <c r="BDW25" s="80"/>
      <c r="BDX25" s="80"/>
      <c r="BDY25" s="80"/>
      <c r="BDZ25" s="80"/>
      <c r="BEA25" s="80"/>
      <c r="BEB25" s="80"/>
      <c r="BEC25" s="80"/>
      <c r="BED25" s="80"/>
      <c r="BEE25" s="80"/>
      <c r="BEF25" s="80"/>
      <c r="BEG25" s="80"/>
      <c r="BEH25" s="80"/>
      <c r="BEI25" s="80"/>
      <c r="BEJ25" s="80"/>
      <c r="BEK25" s="80"/>
      <c r="BEL25" s="80"/>
      <c r="BEM25" s="80"/>
      <c r="BEN25" s="80"/>
      <c r="BEO25" s="80"/>
      <c r="BEP25" s="80"/>
      <c r="BEQ25" s="80"/>
      <c r="BER25" s="80"/>
      <c r="BES25" s="80"/>
      <c r="BET25" s="80"/>
      <c r="BEU25" s="80"/>
      <c r="BEV25" s="80"/>
      <c r="BEW25" s="80"/>
      <c r="BEX25" s="80"/>
      <c r="BEY25" s="80"/>
      <c r="BEZ25" s="80"/>
      <c r="BFA25" s="80"/>
      <c r="BFB25" s="80"/>
      <c r="BFC25" s="80"/>
      <c r="BFD25" s="80"/>
      <c r="BFE25" s="80"/>
      <c r="BFF25" s="80"/>
      <c r="BFG25" s="80"/>
      <c r="BFH25" s="80"/>
      <c r="BFI25" s="80"/>
      <c r="BFJ25" s="80"/>
      <c r="BFK25" s="80"/>
      <c r="BFL25" s="80"/>
      <c r="BFM25" s="80"/>
      <c r="BFN25" s="80"/>
      <c r="BFO25" s="80"/>
      <c r="BFP25" s="80"/>
      <c r="BFQ25" s="80"/>
      <c r="BFR25" s="80"/>
      <c r="BFS25" s="80"/>
      <c r="BFT25" s="80"/>
      <c r="BFU25" s="80"/>
      <c r="BFV25" s="80"/>
      <c r="BFW25" s="80"/>
      <c r="BFX25" s="80"/>
      <c r="BFY25" s="80"/>
      <c r="BFZ25" s="80"/>
      <c r="BGA25" s="80"/>
      <c r="BGB25" s="80"/>
      <c r="BGC25" s="80"/>
      <c r="BGD25" s="80"/>
      <c r="BGE25" s="80"/>
      <c r="BGF25" s="80"/>
      <c r="BGG25" s="80"/>
      <c r="BGH25" s="80"/>
      <c r="BGI25" s="80"/>
      <c r="BGJ25" s="80"/>
      <c r="BGK25" s="80"/>
      <c r="BGL25" s="80"/>
      <c r="BGM25" s="80"/>
      <c r="BGN25" s="80"/>
      <c r="BGO25" s="80"/>
      <c r="BGP25" s="80"/>
      <c r="BGQ25" s="80"/>
      <c r="BGR25" s="80"/>
      <c r="BGS25" s="80"/>
      <c r="BGT25" s="80"/>
      <c r="BGU25" s="80"/>
      <c r="BGV25" s="80"/>
      <c r="BGW25" s="80"/>
      <c r="BGX25" s="80"/>
      <c r="BGY25" s="80"/>
      <c r="BGZ25" s="80"/>
      <c r="BHA25" s="80"/>
      <c r="BHB25" s="80"/>
      <c r="BHC25" s="80"/>
      <c r="BHD25" s="80"/>
      <c r="BHE25" s="80"/>
      <c r="BHF25" s="80"/>
      <c r="BHG25" s="80"/>
      <c r="BHH25" s="80"/>
      <c r="BHI25" s="80"/>
      <c r="BHJ25" s="80"/>
      <c r="BHK25" s="80"/>
      <c r="BHL25" s="80"/>
      <c r="BHM25" s="80"/>
      <c r="BHN25" s="80"/>
      <c r="BHO25" s="80"/>
      <c r="BHP25" s="80"/>
      <c r="BHQ25" s="80"/>
      <c r="BHR25" s="80"/>
      <c r="BHS25" s="80"/>
      <c r="BHT25" s="80"/>
      <c r="BHU25" s="80"/>
      <c r="BHV25" s="80"/>
      <c r="BHW25" s="80"/>
      <c r="BHX25" s="80"/>
      <c r="BHY25" s="80"/>
      <c r="BHZ25" s="80"/>
      <c r="BIA25" s="80"/>
      <c r="BIB25" s="80"/>
      <c r="BIC25" s="80"/>
      <c r="BID25" s="80"/>
      <c r="BIE25" s="80"/>
      <c r="BIF25" s="80"/>
      <c r="BIG25" s="80"/>
      <c r="BIH25" s="80"/>
      <c r="BII25" s="80"/>
      <c r="BIJ25" s="80"/>
      <c r="BIK25" s="80"/>
      <c r="BIL25" s="80"/>
      <c r="BIM25" s="80"/>
      <c r="BIN25" s="80"/>
      <c r="BIO25" s="80"/>
      <c r="BIP25" s="80"/>
      <c r="BIQ25" s="80"/>
      <c r="BIR25" s="80"/>
      <c r="BIS25" s="80"/>
      <c r="BIT25" s="80"/>
      <c r="BIU25" s="80"/>
      <c r="BIV25" s="80"/>
      <c r="BIW25" s="80"/>
      <c r="BIX25" s="80"/>
      <c r="BIY25" s="80"/>
      <c r="BIZ25" s="80"/>
      <c r="BJA25" s="80"/>
      <c r="BJB25" s="80"/>
      <c r="BJC25" s="80"/>
      <c r="BJD25" s="80"/>
      <c r="BJE25" s="80"/>
      <c r="BJF25" s="80"/>
      <c r="BJG25" s="80"/>
      <c r="BJH25" s="80"/>
      <c r="BJI25" s="80"/>
      <c r="BJJ25" s="80"/>
      <c r="BJK25" s="80"/>
      <c r="BJL25" s="80"/>
      <c r="BJM25" s="80"/>
      <c r="BJN25" s="80"/>
      <c r="BJO25" s="80"/>
      <c r="BJP25" s="80"/>
      <c r="BJQ25" s="80"/>
      <c r="BJR25" s="80"/>
      <c r="BJS25" s="80"/>
      <c r="BJT25" s="80"/>
      <c r="BJU25" s="80"/>
      <c r="BJV25" s="80"/>
      <c r="BJW25" s="80"/>
      <c r="BJX25" s="80"/>
      <c r="BJY25" s="80"/>
      <c r="BJZ25" s="80"/>
      <c r="BKA25" s="80"/>
      <c r="BKB25" s="80"/>
      <c r="BKC25" s="80"/>
      <c r="BKD25" s="80"/>
      <c r="BKE25" s="80"/>
      <c r="BKF25" s="80"/>
      <c r="BKG25" s="80"/>
      <c r="BKH25" s="80"/>
      <c r="BKI25" s="80"/>
      <c r="BKJ25" s="80"/>
      <c r="BKK25" s="80"/>
      <c r="BKL25" s="80"/>
      <c r="BKM25" s="80"/>
      <c r="BKN25" s="80"/>
      <c r="BKO25" s="80"/>
      <c r="BKP25" s="80"/>
      <c r="BKQ25" s="80"/>
      <c r="BKR25" s="80"/>
      <c r="BKS25" s="80"/>
      <c r="BKT25" s="80"/>
      <c r="BKU25" s="80"/>
      <c r="BKV25" s="80"/>
      <c r="BKW25" s="80"/>
      <c r="BKX25" s="80"/>
      <c r="BKY25" s="80"/>
      <c r="BKZ25" s="80"/>
      <c r="BLA25" s="80"/>
      <c r="BLB25" s="80"/>
      <c r="BLC25" s="80"/>
      <c r="BLD25" s="80"/>
      <c r="BLE25" s="80"/>
      <c r="BLF25" s="80"/>
      <c r="BLG25" s="80"/>
      <c r="BLH25" s="80"/>
      <c r="BLI25" s="80"/>
      <c r="BLJ25" s="80"/>
      <c r="BLK25" s="80"/>
      <c r="BLL25" s="80"/>
      <c r="BLM25" s="80"/>
      <c r="BLN25" s="80"/>
      <c r="BLO25" s="80"/>
      <c r="BLP25" s="80"/>
      <c r="BLQ25" s="80"/>
      <c r="BLR25" s="80"/>
      <c r="BLS25" s="80"/>
      <c r="BLT25" s="80"/>
      <c r="BLU25" s="80"/>
      <c r="BLV25" s="80"/>
      <c r="BLW25" s="80"/>
      <c r="BLX25" s="80"/>
      <c r="BLY25" s="80"/>
      <c r="BLZ25" s="80"/>
      <c r="BMA25" s="80"/>
      <c r="BMB25" s="80"/>
      <c r="BMC25" s="80"/>
      <c r="BMD25" s="80"/>
      <c r="BME25" s="80"/>
      <c r="BMF25" s="80"/>
      <c r="BMG25" s="80"/>
      <c r="BMH25" s="80"/>
      <c r="BMI25" s="80"/>
      <c r="BMJ25" s="80"/>
      <c r="BMK25" s="80"/>
      <c r="BML25" s="80"/>
      <c r="BMM25" s="80"/>
      <c r="BMN25" s="80"/>
      <c r="BMO25" s="80"/>
      <c r="BMP25" s="80"/>
      <c r="BMQ25" s="80"/>
      <c r="BMR25" s="80"/>
      <c r="BMS25" s="80"/>
      <c r="BMT25" s="80"/>
      <c r="BMU25" s="80"/>
      <c r="BMV25" s="80"/>
      <c r="BMW25" s="80"/>
      <c r="BMX25" s="80"/>
      <c r="BMY25" s="80"/>
      <c r="BMZ25" s="80"/>
      <c r="BNA25" s="80"/>
      <c r="BNB25" s="80"/>
      <c r="BNC25" s="80"/>
      <c r="BND25" s="80"/>
      <c r="BNE25" s="80"/>
      <c r="BNF25" s="80"/>
      <c r="BNG25" s="80"/>
      <c r="BNH25" s="80"/>
      <c r="BNI25" s="80"/>
      <c r="BNJ25" s="80"/>
      <c r="BNK25" s="80"/>
      <c r="BNL25" s="80"/>
      <c r="BNM25" s="80"/>
      <c r="BNN25" s="80"/>
      <c r="BNO25" s="80"/>
      <c r="BNP25" s="80"/>
      <c r="BNQ25" s="80"/>
      <c r="BNR25" s="80"/>
      <c r="BNS25" s="80"/>
      <c r="BNT25" s="80"/>
      <c r="BNU25" s="80"/>
      <c r="BNV25" s="80"/>
      <c r="BNW25" s="80"/>
      <c r="BNX25" s="80"/>
      <c r="BNY25" s="80"/>
      <c r="BNZ25" s="80"/>
      <c r="BOA25" s="80"/>
      <c r="BOB25" s="80"/>
      <c r="BOC25" s="80"/>
      <c r="BOD25" s="80"/>
      <c r="BOE25" s="80"/>
      <c r="BOF25" s="80"/>
      <c r="BOG25" s="80"/>
      <c r="BOH25" s="80"/>
      <c r="BOI25" s="80"/>
      <c r="BOJ25" s="80"/>
      <c r="BOK25" s="80"/>
      <c r="BOL25" s="80"/>
      <c r="BOM25" s="80"/>
      <c r="BON25" s="80"/>
      <c r="BOO25" s="80"/>
      <c r="BOP25" s="80"/>
      <c r="BOQ25" s="80"/>
      <c r="BOR25" s="80"/>
      <c r="BOS25" s="80"/>
      <c r="BOT25" s="80"/>
      <c r="BOU25" s="80"/>
      <c r="BOV25" s="80"/>
      <c r="BOW25" s="80"/>
      <c r="BOX25" s="80"/>
      <c r="BOY25" s="80"/>
      <c r="BOZ25" s="80"/>
      <c r="BPA25" s="80"/>
      <c r="BPB25" s="80"/>
      <c r="BPC25" s="80"/>
      <c r="BPD25" s="80"/>
      <c r="BPE25" s="80"/>
      <c r="BPF25" s="80"/>
      <c r="BPG25" s="80"/>
      <c r="BPH25" s="80"/>
      <c r="BPI25" s="80"/>
      <c r="BPJ25" s="80"/>
      <c r="BPK25" s="80"/>
      <c r="BPL25" s="80"/>
      <c r="BPM25" s="80"/>
      <c r="BPN25" s="80"/>
      <c r="BPO25" s="80"/>
      <c r="BPP25" s="80"/>
      <c r="BPQ25" s="80"/>
      <c r="BPR25" s="80"/>
      <c r="BPS25" s="80"/>
      <c r="BPT25" s="80"/>
      <c r="BPU25" s="80"/>
      <c r="BPV25" s="80"/>
      <c r="BPW25" s="80"/>
      <c r="BPX25" s="80"/>
      <c r="BPY25" s="80"/>
      <c r="BPZ25" s="80"/>
      <c r="BQA25" s="80"/>
      <c r="BQB25" s="80"/>
      <c r="BQC25" s="80"/>
      <c r="BQD25" s="80"/>
      <c r="BQE25" s="80"/>
      <c r="BQF25" s="80"/>
      <c r="BQG25" s="80"/>
      <c r="BQH25" s="80"/>
      <c r="BQI25" s="80"/>
      <c r="BQJ25" s="80"/>
      <c r="BQK25" s="80"/>
      <c r="BQL25" s="80"/>
      <c r="BQM25" s="80"/>
      <c r="BQN25" s="80"/>
      <c r="BQO25" s="80"/>
      <c r="BQP25" s="80"/>
      <c r="BQQ25" s="80"/>
      <c r="BQR25" s="80"/>
      <c r="BQS25" s="80"/>
      <c r="BQT25" s="80"/>
      <c r="BQU25" s="80"/>
      <c r="BQV25" s="80"/>
      <c r="BQW25" s="80"/>
      <c r="BQX25" s="80"/>
      <c r="BQY25" s="80"/>
      <c r="BQZ25" s="80"/>
      <c r="BRA25" s="80"/>
      <c r="BRB25" s="80"/>
      <c r="BRC25" s="80"/>
      <c r="BRD25" s="80"/>
      <c r="BRE25" s="80"/>
      <c r="BRF25" s="80"/>
      <c r="BRG25" s="80"/>
      <c r="BRH25" s="80"/>
      <c r="BRI25" s="80"/>
      <c r="BRJ25" s="80"/>
      <c r="BRK25" s="80"/>
      <c r="BRL25" s="80"/>
      <c r="BRM25" s="80"/>
      <c r="BRN25" s="80"/>
      <c r="BRO25" s="80"/>
      <c r="BRP25" s="80"/>
      <c r="BRQ25" s="80"/>
      <c r="BRR25" s="80"/>
      <c r="BRS25" s="80"/>
      <c r="BRT25" s="80"/>
      <c r="BRU25" s="80"/>
      <c r="BRV25" s="80"/>
      <c r="BRW25" s="80"/>
      <c r="BRX25" s="80"/>
      <c r="BRY25" s="80"/>
      <c r="BRZ25" s="80"/>
      <c r="BSA25" s="80"/>
      <c r="BSB25" s="80"/>
      <c r="BSC25" s="80"/>
      <c r="BSD25" s="80"/>
      <c r="BSE25" s="80"/>
      <c r="BSF25" s="80"/>
      <c r="BSG25" s="80"/>
      <c r="BSH25" s="80"/>
      <c r="BSI25" s="80"/>
      <c r="BSJ25" s="80"/>
      <c r="BSK25" s="80"/>
      <c r="BSL25" s="80"/>
      <c r="BSM25" s="80"/>
      <c r="BSN25" s="80"/>
      <c r="BSO25" s="80"/>
      <c r="BSP25" s="80"/>
      <c r="BSQ25" s="80"/>
      <c r="BSR25" s="80"/>
      <c r="BSS25" s="80"/>
      <c r="BST25" s="80"/>
      <c r="BSU25" s="80"/>
      <c r="BSV25" s="80"/>
      <c r="BSW25" s="80"/>
      <c r="BSX25" s="80"/>
      <c r="BSY25" s="80"/>
      <c r="BSZ25" s="80"/>
      <c r="BTA25" s="80"/>
      <c r="BTB25" s="80"/>
      <c r="BTC25" s="80"/>
      <c r="BTD25" s="80"/>
      <c r="BTE25" s="80"/>
      <c r="BTF25" s="80"/>
      <c r="BTG25" s="80"/>
      <c r="BTH25" s="80"/>
      <c r="BTI25" s="80"/>
      <c r="BTJ25" s="80"/>
      <c r="BTK25" s="80"/>
      <c r="BTL25" s="80"/>
      <c r="BTM25" s="80"/>
      <c r="BTN25" s="80"/>
      <c r="BTO25" s="80"/>
      <c r="BTP25" s="80"/>
      <c r="BTQ25" s="80"/>
      <c r="BTR25" s="80"/>
      <c r="BTS25" s="80"/>
      <c r="BTT25" s="80"/>
      <c r="BTU25" s="80"/>
      <c r="BTV25" s="80"/>
      <c r="BTW25" s="80"/>
      <c r="BTX25" s="80"/>
      <c r="BTY25" s="80"/>
      <c r="BTZ25" s="80"/>
      <c r="BUA25" s="80"/>
      <c r="BUB25" s="80"/>
      <c r="BUC25" s="80"/>
      <c r="BUD25" s="80"/>
      <c r="BUE25" s="80"/>
      <c r="BUF25" s="80"/>
      <c r="BUG25" s="80"/>
      <c r="BUH25" s="80"/>
      <c r="BUI25" s="80"/>
      <c r="BUJ25" s="80"/>
      <c r="BUK25" s="80"/>
      <c r="BUL25" s="80"/>
      <c r="BUM25" s="80"/>
      <c r="BUN25" s="80"/>
      <c r="BUO25" s="80"/>
      <c r="BUP25" s="80"/>
      <c r="BUQ25" s="80"/>
      <c r="BUR25" s="80"/>
      <c r="BUS25" s="80"/>
      <c r="BUT25" s="80"/>
      <c r="BUU25" s="80"/>
      <c r="BUV25" s="80"/>
      <c r="BUW25" s="80"/>
      <c r="BUX25" s="80"/>
      <c r="BUY25" s="80"/>
      <c r="BUZ25" s="80"/>
      <c r="BVA25" s="80"/>
      <c r="BVB25" s="80"/>
      <c r="BVC25" s="80"/>
      <c r="BVD25" s="80"/>
      <c r="BVE25" s="80"/>
      <c r="BVF25" s="80"/>
      <c r="BVG25" s="80"/>
      <c r="BVH25" s="80"/>
      <c r="BVI25" s="80"/>
      <c r="BVJ25" s="80"/>
      <c r="BVK25" s="80"/>
      <c r="BVL25" s="80"/>
      <c r="BVM25" s="80"/>
      <c r="BVN25" s="80"/>
      <c r="BVO25" s="80"/>
      <c r="BVP25" s="80"/>
      <c r="BVQ25" s="80"/>
      <c r="BVR25" s="80"/>
      <c r="BVS25" s="80"/>
      <c r="BVT25" s="80"/>
      <c r="BVU25" s="80"/>
      <c r="BVV25" s="80"/>
      <c r="BVW25" s="80"/>
      <c r="BVX25" s="80"/>
      <c r="BVY25" s="80"/>
      <c r="BVZ25" s="80"/>
      <c r="BWA25" s="80"/>
      <c r="BWB25" s="80"/>
      <c r="BWC25" s="80"/>
      <c r="BWD25" s="80"/>
      <c r="BWE25" s="80"/>
      <c r="BWF25" s="80"/>
      <c r="BWG25" s="80"/>
      <c r="BWH25" s="80"/>
      <c r="BWI25" s="80"/>
      <c r="BWJ25" s="80"/>
      <c r="BWK25" s="80"/>
      <c r="BWL25" s="80"/>
      <c r="BWM25" s="80"/>
      <c r="BWN25" s="80"/>
      <c r="BWO25" s="80"/>
      <c r="BWP25" s="80"/>
      <c r="BWQ25" s="80"/>
      <c r="BWR25" s="80"/>
      <c r="BWS25" s="80"/>
      <c r="BWT25" s="80"/>
      <c r="BWU25" s="80"/>
      <c r="BWV25" s="80"/>
      <c r="BWW25" s="80"/>
      <c r="BWX25" s="80"/>
      <c r="BWY25" s="80"/>
      <c r="BWZ25" s="80"/>
      <c r="BXA25" s="80"/>
      <c r="BXB25" s="80"/>
      <c r="BXC25" s="80"/>
      <c r="BXD25" s="80"/>
      <c r="BXE25" s="80"/>
      <c r="BXF25" s="80"/>
      <c r="BXG25" s="80"/>
      <c r="BXH25" s="80"/>
      <c r="BXI25" s="80"/>
      <c r="BXJ25" s="80"/>
      <c r="BXK25" s="80"/>
      <c r="BXL25" s="80"/>
      <c r="BXM25" s="80"/>
      <c r="BXN25" s="80"/>
      <c r="BXO25" s="80"/>
      <c r="BXP25" s="80"/>
      <c r="BXQ25" s="80"/>
      <c r="BXR25" s="80"/>
      <c r="BXS25" s="80"/>
      <c r="BXT25" s="80"/>
      <c r="BXU25" s="80"/>
      <c r="BXV25" s="80"/>
      <c r="BXW25" s="80"/>
      <c r="BXX25" s="80"/>
      <c r="BXY25" s="80"/>
      <c r="BXZ25" s="80"/>
      <c r="BYA25" s="80"/>
      <c r="BYB25" s="80"/>
      <c r="BYC25" s="80"/>
      <c r="BYD25" s="80"/>
      <c r="BYE25" s="80"/>
      <c r="BYF25" s="80"/>
      <c r="BYG25" s="80"/>
      <c r="BYH25" s="80"/>
      <c r="BYI25" s="80"/>
      <c r="BYJ25" s="80"/>
      <c r="BYK25" s="80"/>
      <c r="BYL25" s="80"/>
      <c r="BYM25" s="80"/>
      <c r="BYN25" s="80"/>
      <c r="BYO25" s="80"/>
      <c r="BYP25" s="80"/>
      <c r="BYQ25" s="80"/>
      <c r="BYR25" s="80"/>
      <c r="BYS25" s="80"/>
      <c r="BYT25" s="80"/>
      <c r="BYU25" s="80"/>
      <c r="BYV25" s="80"/>
      <c r="BYW25" s="80"/>
      <c r="BYX25" s="80"/>
      <c r="BYY25" s="80"/>
      <c r="BYZ25" s="80"/>
      <c r="BZA25" s="80"/>
      <c r="BZB25" s="80"/>
      <c r="BZC25" s="80"/>
      <c r="BZD25" s="80"/>
      <c r="BZE25" s="80"/>
      <c r="BZF25" s="80"/>
      <c r="BZG25" s="80"/>
      <c r="BZH25" s="80"/>
      <c r="BZI25" s="80"/>
      <c r="BZJ25" s="80"/>
      <c r="BZK25" s="80"/>
      <c r="BZL25" s="80"/>
      <c r="BZM25" s="80"/>
      <c r="BZN25" s="80"/>
      <c r="BZO25" s="80"/>
      <c r="BZP25" s="80"/>
      <c r="BZQ25" s="80"/>
      <c r="BZR25" s="80"/>
      <c r="BZS25" s="80"/>
      <c r="BZT25" s="80"/>
      <c r="BZU25" s="80"/>
      <c r="BZV25" s="80"/>
      <c r="BZW25" s="80"/>
      <c r="BZX25" s="80"/>
      <c r="BZY25" s="80"/>
      <c r="BZZ25" s="80"/>
      <c r="CAA25" s="80"/>
      <c r="CAB25" s="80"/>
      <c r="CAC25" s="80"/>
      <c r="CAD25" s="80"/>
      <c r="CAE25" s="80"/>
      <c r="CAF25" s="80"/>
      <c r="CAG25" s="80"/>
      <c r="CAH25" s="80"/>
      <c r="CAI25" s="80"/>
      <c r="CAJ25" s="80"/>
      <c r="CAK25" s="80"/>
      <c r="CAL25" s="80"/>
      <c r="CAM25" s="80"/>
      <c r="CAN25" s="80"/>
      <c r="CAO25" s="80"/>
      <c r="CAP25" s="80"/>
      <c r="CAQ25" s="80"/>
      <c r="CAR25" s="80"/>
      <c r="CAS25" s="80"/>
      <c r="CAT25" s="80"/>
      <c r="CAU25" s="80"/>
      <c r="CAV25" s="80"/>
      <c r="CAW25" s="80"/>
      <c r="CAX25" s="80"/>
      <c r="CAY25" s="80"/>
      <c r="CAZ25" s="80"/>
      <c r="CBA25" s="80"/>
      <c r="CBB25" s="80"/>
      <c r="CBC25" s="80"/>
      <c r="CBD25" s="80"/>
      <c r="CBE25" s="80"/>
      <c r="CBF25" s="80"/>
      <c r="CBG25" s="80"/>
      <c r="CBH25" s="80"/>
      <c r="CBI25" s="80"/>
      <c r="CBJ25" s="80"/>
      <c r="CBK25" s="80"/>
      <c r="CBL25" s="80"/>
      <c r="CBM25" s="80"/>
      <c r="CBN25" s="80"/>
      <c r="CBO25" s="80"/>
      <c r="CBP25" s="80"/>
      <c r="CBQ25" s="80"/>
      <c r="CBR25" s="80"/>
      <c r="CBS25" s="80"/>
      <c r="CBT25" s="80"/>
      <c r="CBU25" s="80"/>
      <c r="CBV25" s="80"/>
      <c r="CBW25" s="80"/>
      <c r="CBX25" s="80"/>
      <c r="CBY25" s="80"/>
      <c r="CBZ25" s="80"/>
      <c r="CCA25" s="80"/>
      <c r="CCB25" s="80"/>
      <c r="CCC25" s="80"/>
      <c r="CCD25" s="80"/>
      <c r="CCE25" s="80"/>
      <c r="CCF25" s="80"/>
      <c r="CCG25" s="80"/>
      <c r="CCH25" s="80"/>
      <c r="CCI25" s="80"/>
      <c r="CCJ25" s="80"/>
      <c r="CCK25" s="80"/>
      <c r="CCL25" s="80"/>
      <c r="CCM25" s="80"/>
      <c r="CCN25" s="80"/>
      <c r="CCO25" s="80"/>
      <c r="CCP25" s="80"/>
      <c r="CCQ25" s="80"/>
      <c r="CCR25" s="80"/>
      <c r="CCS25" s="80"/>
      <c r="CCT25" s="80"/>
      <c r="CCU25" s="80"/>
      <c r="CCV25" s="80"/>
      <c r="CCW25" s="80"/>
      <c r="CCX25" s="80"/>
      <c r="CCY25" s="80"/>
      <c r="CCZ25" s="80"/>
      <c r="CDA25" s="80"/>
      <c r="CDB25" s="80"/>
      <c r="CDC25" s="80"/>
      <c r="CDD25" s="80"/>
      <c r="CDE25" s="80"/>
      <c r="CDF25" s="80"/>
      <c r="CDG25" s="80"/>
      <c r="CDH25" s="80"/>
      <c r="CDI25" s="80"/>
      <c r="CDJ25" s="80"/>
      <c r="CDK25" s="80"/>
      <c r="CDL25" s="80"/>
      <c r="CDM25" s="80"/>
      <c r="CDN25" s="80"/>
      <c r="CDO25" s="80"/>
      <c r="CDP25" s="80"/>
      <c r="CDQ25" s="80"/>
      <c r="CDR25" s="80"/>
      <c r="CDS25" s="80"/>
      <c r="CDT25" s="80"/>
      <c r="CDU25" s="80"/>
      <c r="CDV25" s="80"/>
      <c r="CDW25" s="80"/>
      <c r="CDX25" s="80"/>
      <c r="CDY25" s="80"/>
      <c r="CDZ25" s="80"/>
      <c r="CEA25" s="80"/>
      <c r="CEB25" s="80"/>
      <c r="CEC25" s="80"/>
      <c r="CED25" s="80"/>
      <c r="CEE25" s="80"/>
      <c r="CEF25" s="80"/>
      <c r="CEG25" s="80"/>
      <c r="CEH25" s="80"/>
      <c r="CEI25" s="80"/>
      <c r="CEJ25" s="80"/>
      <c r="CEK25" s="80"/>
      <c r="CEL25" s="80"/>
      <c r="CEM25" s="80"/>
      <c r="CEN25" s="80"/>
      <c r="CEO25" s="80"/>
      <c r="CEP25" s="80"/>
      <c r="CEQ25" s="80"/>
      <c r="CER25" s="80"/>
      <c r="CES25" s="80"/>
      <c r="CET25" s="80"/>
      <c r="CEU25" s="80"/>
      <c r="CEV25" s="80"/>
      <c r="CEW25" s="80"/>
      <c r="CEX25" s="80"/>
      <c r="CEY25" s="80"/>
      <c r="CEZ25" s="80"/>
      <c r="CFA25" s="80"/>
      <c r="CFB25" s="80"/>
      <c r="CFC25" s="80"/>
      <c r="CFD25" s="80"/>
      <c r="CFE25" s="80"/>
      <c r="CFF25" s="80"/>
      <c r="CFG25" s="80"/>
      <c r="CFH25" s="80"/>
      <c r="CFI25" s="80"/>
      <c r="CFJ25" s="80"/>
      <c r="CFK25" s="80"/>
      <c r="CFL25" s="80"/>
      <c r="CFM25" s="80"/>
      <c r="CFN25" s="80"/>
      <c r="CFO25" s="80"/>
      <c r="CFP25" s="80"/>
      <c r="CFQ25" s="80"/>
      <c r="CFR25" s="80"/>
      <c r="CFS25" s="80"/>
      <c r="CFT25" s="80"/>
      <c r="CFU25" s="80"/>
      <c r="CFV25" s="80"/>
      <c r="CFW25" s="80"/>
      <c r="CFX25" s="80"/>
      <c r="CFY25" s="80"/>
      <c r="CFZ25" s="80"/>
      <c r="CGA25" s="80"/>
      <c r="CGB25" s="80"/>
      <c r="CGC25" s="80"/>
      <c r="CGD25" s="80"/>
      <c r="CGE25" s="80"/>
      <c r="CGF25" s="80"/>
      <c r="CGG25" s="80"/>
      <c r="CGH25" s="80"/>
      <c r="CGI25" s="80"/>
      <c r="CGJ25" s="80"/>
      <c r="CGK25" s="80"/>
      <c r="CGL25" s="80"/>
      <c r="CGM25" s="80"/>
      <c r="CGN25" s="80"/>
      <c r="CGO25" s="80"/>
      <c r="CGP25" s="80"/>
      <c r="CGQ25" s="80"/>
      <c r="CGR25" s="80"/>
      <c r="CGS25" s="80"/>
      <c r="CGT25" s="80"/>
      <c r="CGU25" s="80"/>
      <c r="CGV25" s="80"/>
      <c r="CGW25" s="80"/>
      <c r="CGX25" s="80"/>
      <c r="CGY25" s="80"/>
      <c r="CGZ25" s="80"/>
      <c r="CHA25" s="80"/>
      <c r="CHB25" s="80"/>
      <c r="CHC25" s="80"/>
      <c r="CHD25" s="80"/>
      <c r="CHE25" s="80"/>
      <c r="CHF25" s="80"/>
      <c r="CHG25" s="80"/>
      <c r="CHH25" s="80"/>
      <c r="CHI25" s="80"/>
      <c r="CHJ25" s="80"/>
      <c r="CHK25" s="80"/>
      <c r="CHL25" s="80"/>
      <c r="CHM25" s="80"/>
      <c r="CHN25" s="80"/>
      <c r="CHO25" s="80"/>
      <c r="CHP25" s="80"/>
      <c r="CHQ25" s="80"/>
      <c r="CHR25" s="80"/>
      <c r="CHS25" s="80"/>
      <c r="CHT25" s="80"/>
      <c r="CHU25" s="80"/>
      <c r="CHV25" s="80"/>
      <c r="CHW25" s="80"/>
      <c r="CHX25" s="80"/>
      <c r="CHY25" s="80"/>
      <c r="CHZ25" s="80"/>
      <c r="CIA25" s="80"/>
      <c r="CIB25" s="80"/>
      <c r="CIC25" s="80"/>
      <c r="CID25" s="80"/>
      <c r="CIE25" s="80"/>
      <c r="CIF25" s="80"/>
      <c r="CIG25" s="80"/>
      <c r="CIH25" s="80"/>
      <c r="CII25" s="80"/>
      <c r="CIJ25" s="80"/>
      <c r="CIK25" s="80"/>
      <c r="CIL25" s="80"/>
      <c r="CIM25" s="80"/>
      <c r="CIN25" s="80"/>
      <c r="CIO25" s="80"/>
      <c r="CIP25" s="80"/>
      <c r="CIQ25" s="80"/>
      <c r="CIR25" s="80"/>
      <c r="CIS25" s="80"/>
      <c r="CIT25" s="80"/>
      <c r="CIU25" s="80"/>
      <c r="CIV25" s="80"/>
      <c r="CIW25" s="80"/>
      <c r="CIX25" s="80"/>
      <c r="CIY25" s="80"/>
      <c r="CIZ25" s="80"/>
      <c r="CJA25" s="80"/>
      <c r="CJB25" s="80"/>
      <c r="CJC25" s="80"/>
      <c r="CJD25" s="80"/>
      <c r="CJE25" s="80"/>
      <c r="CJF25" s="80"/>
      <c r="CJG25" s="80"/>
      <c r="CJH25" s="80"/>
      <c r="CJI25" s="80"/>
      <c r="CJJ25" s="80"/>
      <c r="CJK25" s="80"/>
      <c r="CJL25" s="80"/>
      <c r="CJM25" s="80"/>
      <c r="CJN25" s="80"/>
      <c r="CJO25" s="80"/>
      <c r="CJP25" s="80"/>
      <c r="CJQ25" s="80"/>
      <c r="CJR25" s="80"/>
      <c r="CJS25" s="80"/>
      <c r="CJT25" s="80"/>
      <c r="CJU25" s="80"/>
      <c r="CJV25" s="80"/>
      <c r="CJW25" s="80"/>
      <c r="CJX25" s="80"/>
      <c r="CJY25" s="80"/>
      <c r="CJZ25" s="80"/>
      <c r="CKA25" s="80"/>
      <c r="CKB25" s="80"/>
      <c r="CKC25" s="80"/>
      <c r="CKD25" s="80"/>
      <c r="CKE25" s="80"/>
      <c r="CKF25" s="80"/>
      <c r="CKG25" s="80"/>
      <c r="CKH25" s="80"/>
      <c r="CKI25" s="80"/>
      <c r="CKJ25" s="80"/>
      <c r="CKK25" s="80"/>
      <c r="CKL25" s="80"/>
      <c r="CKM25" s="80"/>
      <c r="CKN25" s="80"/>
      <c r="CKO25" s="80"/>
      <c r="CKP25" s="80"/>
      <c r="CKQ25" s="80"/>
      <c r="CKR25" s="80"/>
      <c r="CKS25" s="80"/>
      <c r="CKT25" s="80"/>
      <c r="CKU25" s="80"/>
      <c r="CKV25" s="80"/>
      <c r="CKW25" s="80"/>
      <c r="CKX25" s="80"/>
      <c r="CKY25" s="80"/>
      <c r="CKZ25" s="80"/>
      <c r="CLA25" s="80"/>
      <c r="CLB25" s="80"/>
      <c r="CLC25" s="80"/>
      <c r="CLD25" s="80"/>
      <c r="CLE25" s="80"/>
      <c r="CLF25" s="80"/>
      <c r="CLG25" s="80"/>
      <c r="CLH25" s="80"/>
      <c r="CLI25" s="80"/>
      <c r="CLJ25" s="80"/>
      <c r="CLK25" s="80"/>
      <c r="CLL25" s="80"/>
      <c r="CLM25" s="80"/>
      <c r="CLN25" s="80"/>
      <c r="CLO25" s="80"/>
      <c r="CLP25" s="80"/>
      <c r="CLQ25" s="80"/>
      <c r="CLR25" s="80"/>
      <c r="CLS25" s="80"/>
      <c r="CLT25" s="80"/>
      <c r="CLU25" s="80"/>
      <c r="CLV25" s="80"/>
      <c r="CLW25" s="80"/>
      <c r="CLX25" s="80"/>
      <c r="CLY25" s="80"/>
      <c r="CLZ25" s="80"/>
      <c r="CMA25" s="80"/>
      <c r="CMB25" s="80"/>
      <c r="CMC25" s="80"/>
      <c r="CMD25" s="80"/>
      <c r="CME25" s="80"/>
      <c r="CMF25" s="80"/>
      <c r="CMG25" s="80"/>
      <c r="CMH25" s="80"/>
      <c r="CMI25" s="80"/>
      <c r="CMJ25" s="80"/>
      <c r="CMK25" s="80"/>
      <c r="CML25" s="80"/>
      <c r="CMM25" s="80"/>
      <c r="CMN25" s="80"/>
      <c r="CMO25" s="80"/>
      <c r="CMP25" s="80"/>
      <c r="CMQ25" s="80"/>
      <c r="CMR25" s="80"/>
      <c r="CMS25" s="80"/>
      <c r="CMT25" s="80"/>
      <c r="CMU25" s="80"/>
      <c r="CMV25" s="80"/>
      <c r="CMW25" s="80"/>
      <c r="CMX25" s="80"/>
      <c r="CMY25" s="80"/>
      <c r="CMZ25" s="80"/>
      <c r="CNA25" s="80"/>
      <c r="CNB25" s="80"/>
      <c r="CNC25" s="80"/>
      <c r="CND25" s="80"/>
      <c r="CNE25" s="80"/>
      <c r="CNF25" s="80"/>
      <c r="CNG25" s="80"/>
      <c r="CNH25" s="80"/>
      <c r="CNI25" s="80"/>
      <c r="CNJ25" s="80"/>
      <c r="CNK25" s="80"/>
      <c r="CNL25" s="80"/>
      <c r="CNM25" s="80"/>
      <c r="CNN25" s="80"/>
      <c r="CNO25" s="80"/>
      <c r="CNP25" s="80"/>
      <c r="CNQ25" s="80"/>
      <c r="CNR25" s="80"/>
      <c r="CNS25" s="80"/>
      <c r="CNT25" s="80"/>
      <c r="CNU25" s="80"/>
      <c r="CNV25" s="80"/>
      <c r="CNW25" s="80"/>
      <c r="CNX25" s="80"/>
      <c r="CNY25" s="80"/>
      <c r="CNZ25" s="80"/>
      <c r="COA25" s="80"/>
      <c r="COB25" s="80"/>
      <c r="COC25" s="80"/>
      <c r="COD25" s="80"/>
      <c r="COE25" s="80"/>
      <c r="COF25" s="80"/>
      <c r="COG25" s="80"/>
      <c r="COH25" s="80"/>
      <c r="COI25" s="80"/>
      <c r="COJ25" s="80"/>
      <c r="COK25" s="80"/>
      <c r="COL25" s="80"/>
      <c r="COM25" s="80"/>
      <c r="CON25" s="80"/>
      <c r="COO25" s="80"/>
      <c r="COP25" s="80"/>
      <c r="COQ25" s="80"/>
      <c r="COR25" s="80"/>
      <c r="COS25" s="80"/>
      <c r="COT25" s="80"/>
      <c r="COU25" s="80"/>
      <c r="COV25" s="80"/>
      <c r="COW25" s="80"/>
      <c r="COX25" s="80"/>
      <c r="COY25" s="80"/>
      <c r="COZ25" s="80"/>
      <c r="CPA25" s="80"/>
      <c r="CPB25" s="80"/>
      <c r="CPC25" s="80"/>
      <c r="CPD25" s="80"/>
      <c r="CPE25" s="80"/>
      <c r="CPF25" s="80"/>
      <c r="CPG25" s="80"/>
      <c r="CPH25" s="80"/>
      <c r="CPI25" s="80"/>
      <c r="CPJ25" s="80"/>
      <c r="CPK25" s="80"/>
      <c r="CPL25" s="80"/>
      <c r="CPM25" s="80"/>
      <c r="CPN25" s="80"/>
      <c r="CPO25" s="80"/>
      <c r="CPP25" s="80"/>
      <c r="CPQ25" s="80"/>
      <c r="CPR25" s="80"/>
      <c r="CPS25" s="80"/>
      <c r="CPT25" s="80"/>
      <c r="CPU25" s="80"/>
      <c r="CPV25" s="80"/>
      <c r="CPW25" s="80"/>
      <c r="CPX25" s="80"/>
      <c r="CPY25" s="80"/>
      <c r="CPZ25" s="80"/>
      <c r="CQA25" s="80"/>
      <c r="CQB25" s="80"/>
      <c r="CQC25" s="80"/>
      <c r="CQD25" s="80"/>
      <c r="CQE25" s="80"/>
      <c r="CQF25" s="80"/>
      <c r="CQG25" s="80"/>
      <c r="CQH25" s="80"/>
      <c r="CQI25" s="80"/>
      <c r="CQJ25" s="80"/>
      <c r="CQK25" s="80"/>
      <c r="CQL25" s="80"/>
      <c r="CQM25" s="80"/>
      <c r="CQN25" s="80"/>
      <c r="CQO25" s="80"/>
      <c r="CQP25" s="80"/>
      <c r="CQQ25" s="80"/>
      <c r="CQR25" s="80"/>
      <c r="CQS25" s="80"/>
      <c r="CQT25" s="80"/>
      <c r="CQU25" s="80"/>
      <c r="CQV25" s="80"/>
      <c r="CQW25" s="80"/>
      <c r="CQX25" s="80"/>
      <c r="CQY25" s="80"/>
      <c r="CQZ25" s="80"/>
      <c r="CRA25" s="80"/>
      <c r="CRB25" s="80"/>
      <c r="CRC25" s="80"/>
      <c r="CRD25" s="80"/>
      <c r="CRE25" s="80"/>
      <c r="CRF25" s="80"/>
      <c r="CRG25" s="80"/>
      <c r="CRH25" s="80"/>
      <c r="CRI25" s="80"/>
      <c r="CRJ25" s="80"/>
      <c r="CRK25" s="80"/>
      <c r="CRL25" s="80"/>
      <c r="CRM25" s="80"/>
      <c r="CRN25" s="80"/>
      <c r="CRO25" s="80"/>
      <c r="CRP25" s="80"/>
      <c r="CRQ25" s="80"/>
      <c r="CRR25" s="80"/>
      <c r="CRS25" s="80"/>
      <c r="CRT25" s="80"/>
      <c r="CRU25" s="80"/>
      <c r="CRV25" s="80"/>
      <c r="CRW25" s="80"/>
      <c r="CRX25" s="80"/>
      <c r="CRY25" s="80"/>
      <c r="CRZ25" s="80"/>
      <c r="CSA25" s="80"/>
      <c r="CSB25" s="80"/>
      <c r="CSC25" s="80"/>
      <c r="CSD25" s="80"/>
      <c r="CSE25" s="80"/>
      <c r="CSF25" s="80"/>
      <c r="CSG25" s="80"/>
      <c r="CSH25" s="80"/>
      <c r="CSI25" s="80"/>
      <c r="CSJ25" s="80"/>
      <c r="CSK25" s="80"/>
      <c r="CSL25" s="80"/>
      <c r="CSM25" s="80"/>
      <c r="CSN25" s="80"/>
      <c r="CSO25" s="80"/>
      <c r="CSP25" s="80"/>
      <c r="CSQ25" s="80"/>
      <c r="CSR25" s="80"/>
      <c r="CSS25" s="80"/>
      <c r="CST25" s="80"/>
      <c r="CSU25" s="80"/>
      <c r="CSV25" s="80"/>
      <c r="CSW25" s="80"/>
      <c r="CSX25" s="80"/>
      <c r="CSY25" s="80"/>
      <c r="CSZ25" s="80"/>
      <c r="CTA25" s="80"/>
      <c r="CTB25" s="80"/>
      <c r="CTC25" s="80"/>
      <c r="CTD25" s="80"/>
      <c r="CTE25" s="80"/>
      <c r="CTF25" s="80"/>
      <c r="CTG25" s="80"/>
      <c r="CTH25" s="80"/>
      <c r="CTI25" s="80"/>
      <c r="CTJ25" s="80"/>
      <c r="CTK25" s="80"/>
      <c r="CTL25" s="80"/>
      <c r="CTM25" s="80"/>
      <c r="CTN25" s="80"/>
      <c r="CTO25" s="80"/>
      <c r="CTP25" s="80"/>
      <c r="CTQ25" s="80"/>
      <c r="CTR25" s="80"/>
      <c r="CTS25" s="80"/>
      <c r="CTT25" s="80"/>
      <c r="CTU25" s="80"/>
      <c r="CTV25" s="80"/>
      <c r="CTW25" s="80"/>
      <c r="CTX25" s="80"/>
      <c r="CTY25" s="80"/>
      <c r="CTZ25" s="80"/>
      <c r="CUA25" s="80"/>
      <c r="CUB25" s="80"/>
      <c r="CUC25" s="80"/>
      <c r="CUD25" s="80"/>
      <c r="CUE25" s="80"/>
      <c r="CUF25" s="80"/>
      <c r="CUG25" s="80"/>
      <c r="CUH25" s="80"/>
      <c r="CUI25" s="80"/>
      <c r="CUJ25" s="80"/>
      <c r="CUK25" s="80"/>
      <c r="CUL25" s="80"/>
      <c r="CUM25" s="80"/>
      <c r="CUN25" s="80"/>
      <c r="CUO25" s="80"/>
      <c r="CUP25" s="80"/>
      <c r="CUQ25" s="80"/>
      <c r="CUR25" s="80"/>
      <c r="CUS25" s="80"/>
      <c r="CUT25" s="80"/>
      <c r="CUU25" s="80"/>
      <c r="CUV25" s="80"/>
      <c r="CUW25" s="80"/>
      <c r="CUX25" s="80"/>
      <c r="CUY25" s="80"/>
      <c r="CUZ25" s="80"/>
      <c r="CVA25" s="80"/>
      <c r="CVB25" s="80"/>
      <c r="CVC25" s="80"/>
      <c r="CVD25" s="80"/>
      <c r="CVE25" s="80"/>
      <c r="CVF25" s="80"/>
      <c r="CVG25" s="80"/>
      <c r="CVH25" s="80"/>
      <c r="CVI25" s="80"/>
      <c r="CVJ25" s="80"/>
      <c r="CVK25" s="80"/>
      <c r="CVL25" s="80"/>
      <c r="CVM25" s="80"/>
      <c r="CVN25" s="80"/>
      <c r="CVO25" s="80"/>
      <c r="CVP25" s="80"/>
      <c r="CVQ25" s="80"/>
      <c r="CVR25" s="80"/>
      <c r="CVS25" s="80"/>
      <c r="CVT25" s="80"/>
      <c r="CVU25" s="80"/>
      <c r="CVV25" s="80"/>
      <c r="CVW25" s="80"/>
      <c r="CVX25" s="80"/>
      <c r="CVY25" s="80"/>
      <c r="CVZ25" s="80"/>
      <c r="CWA25" s="80"/>
      <c r="CWB25" s="80"/>
      <c r="CWC25" s="80"/>
      <c r="CWD25" s="80"/>
      <c r="CWE25" s="80"/>
      <c r="CWF25" s="80"/>
      <c r="CWG25" s="80"/>
      <c r="CWH25" s="80"/>
      <c r="CWI25" s="80"/>
      <c r="CWJ25" s="80"/>
      <c r="CWK25" s="80"/>
      <c r="CWL25" s="80"/>
      <c r="CWM25" s="80"/>
      <c r="CWN25" s="80"/>
      <c r="CWO25" s="80"/>
      <c r="CWP25" s="80"/>
      <c r="CWQ25" s="80"/>
      <c r="CWR25" s="80"/>
      <c r="CWS25" s="80"/>
      <c r="CWT25" s="80"/>
      <c r="CWU25" s="80"/>
      <c r="CWV25" s="80"/>
      <c r="CWW25" s="80"/>
      <c r="CWX25" s="80"/>
      <c r="CWY25" s="80"/>
      <c r="CWZ25" s="80"/>
      <c r="CXA25" s="80"/>
      <c r="CXB25" s="80"/>
      <c r="CXC25" s="80"/>
      <c r="CXD25" s="80"/>
      <c r="CXE25" s="80"/>
      <c r="CXF25" s="80"/>
      <c r="CXG25" s="80"/>
      <c r="CXH25" s="80"/>
      <c r="CXI25" s="80"/>
      <c r="CXJ25" s="80"/>
      <c r="CXK25" s="80"/>
      <c r="CXL25" s="80"/>
      <c r="CXM25" s="80"/>
      <c r="CXN25" s="80"/>
      <c r="CXO25" s="80"/>
      <c r="CXP25" s="80"/>
      <c r="CXQ25" s="80"/>
      <c r="CXR25" s="80"/>
      <c r="CXS25" s="80"/>
      <c r="CXT25" s="80"/>
      <c r="CXU25" s="80"/>
      <c r="CXV25" s="80"/>
      <c r="CXW25" s="80"/>
      <c r="CXX25" s="80"/>
      <c r="CXY25" s="80"/>
      <c r="CXZ25" s="80"/>
      <c r="CYA25" s="80"/>
      <c r="CYB25" s="80"/>
      <c r="CYC25" s="80"/>
      <c r="CYD25" s="80"/>
      <c r="CYE25" s="80"/>
      <c r="CYF25" s="80"/>
      <c r="CYG25" s="80"/>
      <c r="CYH25" s="80"/>
      <c r="CYI25" s="80"/>
      <c r="CYJ25" s="80"/>
      <c r="CYK25" s="80"/>
      <c r="CYL25" s="80"/>
      <c r="CYM25" s="80"/>
      <c r="CYN25" s="80"/>
      <c r="CYO25" s="80"/>
      <c r="CYP25" s="80"/>
      <c r="CYQ25" s="80"/>
      <c r="CYR25" s="80"/>
      <c r="CYS25" s="80"/>
      <c r="CYT25" s="80"/>
      <c r="CYU25" s="80"/>
      <c r="CYV25" s="80"/>
      <c r="CYW25" s="80"/>
      <c r="CYX25" s="80"/>
      <c r="CYY25" s="80"/>
      <c r="CYZ25" s="80"/>
      <c r="CZA25" s="80"/>
      <c r="CZB25" s="80"/>
      <c r="CZC25" s="80"/>
      <c r="CZD25" s="80"/>
      <c r="CZE25" s="80"/>
      <c r="CZF25" s="80"/>
      <c r="CZG25" s="80"/>
      <c r="CZH25" s="80"/>
      <c r="CZI25" s="80"/>
      <c r="CZJ25" s="80"/>
      <c r="CZK25" s="80"/>
      <c r="CZL25" s="80"/>
      <c r="CZM25" s="80"/>
      <c r="CZN25" s="80"/>
      <c r="CZO25" s="80"/>
      <c r="CZP25" s="80"/>
      <c r="CZQ25" s="80"/>
      <c r="CZR25" s="80"/>
      <c r="CZS25" s="80"/>
      <c r="CZT25" s="80"/>
      <c r="CZU25" s="80"/>
      <c r="CZV25" s="80"/>
      <c r="CZW25" s="80"/>
      <c r="CZX25" s="80"/>
      <c r="CZY25" s="80"/>
      <c r="CZZ25" s="80"/>
      <c r="DAA25" s="80"/>
      <c r="DAB25" s="80"/>
      <c r="DAC25" s="80"/>
      <c r="DAD25" s="80"/>
      <c r="DAE25" s="80"/>
      <c r="DAF25" s="80"/>
      <c r="DAG25" s="80"/>
      <c r="DAH25" s="80"/>
      <c r="DAI25" s="80"/>
      <c r="DAJ25" s="80"/>
      <c r="DAK25" s="80"/>
      <c r="DAL25" s="80"/>
      <c r="DAM25" s="80"/>
      <c r="DAN25" s="80"/>
      <c r="DAO25" s="80"/>
      <c r="DAP25" s="80"/>
      <c r="DAQ25" s="80"/>
      <c r="DAR25" s="80"/>
      <c r="DAS25" s="80"/>
      <c r="DAT25" s="80"/>
      <c r="DAU25" s="80"/>
      <c r="DAV25" s="80"/>
      <c r="DAW25" s="80"/>
      <c r="DAX25" s="80"/>
      <c r="DAY25" s="80"/>
      <c r="DAZ25" s="80"/>
      <c r="DBA25" s="80"/>
      <c r="DBB25" s="80"/>
      <c r="DBC25" s="80"/>
      <c r="DBD25" s="80"/>
      <c r="DBE25" s="80"/>
      <c r="DBF25" s="80"/>
      <c r="DBG25" s="80"/>
      <c r="DBH25" s="80"/>
      <c r="DBI25" s="80"/>
      <c r="DBJ25" s="80"/>
      <c r="DBK25" s="80"/>
      <c r="DBL25" s="80"/>
      <c r="DBM25" s="80"/>
      <c r="DBN25" s="80"/>
      <c r="DBO25" s="80"/>
      <c r="DBP25" s="80"/>
      <c r="DBQ25" s="80"/>
      <c r="DBR25" s="80"/>
      <c r="DBS25" s="80"/>
      <c r="DBT25" s="80"/>
      <c r="DBU25" s="80"/>
      <c r="DBV25" s="80"/>
      <c r="DBW25" s="80"/>
      <c r="DBX25" s="80"/>
      <c r="DBY25" s="80"/>
      <c r="DBZ25" s="80"/>
      <c r="DCA25" s="80"/>
      <c r="DCB25" s="80"/>
      <c r="DCC25" s="80"/>
      <c r="DCD25" s="80"/>
      <c r="DCE25" s="80"/>
      <c r="DCF25" s="80"/>
      <c r="DCG25" s="80"/>
      <c r="DCH25" s="80"/>
      <c r="DCI25" s="80"/>
      <c r="DCJ25" s="80"/>
      <c r="DCK25" s="80"/>
      <c r="DCL25" s="80"/>
      <c r="DCM25" s="80"/>
      <c r="DCN25" s="80"/>
      <c r="DCO25" s="80"/>
      <c r="DCP25" s="80"/>
      <c r="DCQ25" s="80"/>
      <c r="DCR25" s="80"/>
      <c r="DCS25" s="80"/>
      <c r="DCT25" s="80"/>
      <c r="DCU25" s="80"/>
      <c r="DCV25" s="80"/>
      <c r="DCW25" s="80"/>
      <c r="DCX25" s="80"/>
      <c r="DCY25" s="80"/>
      <c r="DCZ25" s="80"/>
      <c r="DDA25" s="80"/>
      <c r="DDB25" s="80"/>
      <c r="DDC25" s="80"/>
      <c r="DDD25" s="80"/>
      <c r="DDE25" s="80"/>
      <c r="DDF25" s="80"/>
      <c r="DDG25" s="80"/>
      <c r="DDH25" s="80"/>
      <c r="DDI25" s="80"/>
      <c r="DDJ25" s="80"/>
      <c r="DDK25" s="80"/>
      <c r="DDL25" s="80"/>
      <c r="DDM25" s="80"/>
      <c r="DDN25" s="80"/>
      <c r="DDO25" s="80"/>
      <c r="DDP25" s="80"/>
      <c r="DDQ25" s="80"/>
      <c r="DDR25" s="80"/>
      <c r="DDS25" s="80"/>
      <c r="DDT25" s="80"/>
      <c r="DDU25" s="80"/>
      <c r="DDV25" s="80"/>
      <c r="DDW25" s="80"/>
      <c r="DDX25" s="80"/>
      <c r="DDY25" s="80"/>
      <c r="DDZ25" s="80"/>
      <c r="DEA25" s="80"/>
      <c r="DEB25" s="80"/>
      <c r="DEC25" s="80"/>
      <c r="DED25" s="80"/>
      <c r="DEE25" s="80"/>
      <c r="DEF25" s="80"/>
      <c r="DEG25" s="80"/>
      <c r="DEH25" s="80"/>
      <c r="DEI25" s="80"/>
      <c r="DEJ25" s="80"/>
      <c r="DEK25" s="80"/>
      <c r="DEL25" s="80"/>
      <c r="DEM25" s="80"/>
      <c r="DEN25" s="80"/>
      <c r="DEO25" s="80"/>
      <c r="DEP25" s="80"/>
      <c r="DEQ25" s="80"/>
      <c r="DER25" s="80"/>
      <c r="DES25" s="80"/>
      <c r="DET25" s="80"/>
      <c r="DEU25" s="80"/>
      <c r="DEV25" s="80"/>
      <c r="DEW25" s="80"/>
      <c r="DEX25" s="80"/>
      <c r="DEY25" s="80"/>
      <c r="DEZ25" s="80"/>
      <c r="DFA25" s="80"/>
      <c r="DFB25" s="80"/>
      <c r="DFC25" s="80"/>
      <c r="DFD25" s="80"/>
      <c r="DFE25" s="80"/>
      <c r="DFF25" s="80"/>
      <c r="DFG25" s="80"/>
      <c r="DFH25" s="80"/>
      <c r="DFI25" s="80"/>
      <c r="DFJ25" s="80"/>
      <c r="DFK25" s="80"/>
      <c r="DFL25" s="80"/>
      <c r="DFM25" s="80"/>
      <c r="DFN25" s="80"/>
      <c r="DFO25" s="80"/>
      <c r="DFP25" s="80"/>
      <c r="DFQ25" s="80"/>
      <c r="DFR25" s="80"/>
      <c r="DFS25" s="80"/>
      <c r="DFT25" s="80"/>
      <c r="DFU25" s="80"/>
      <c r="DFV25" s="80"/>
      <c r="DFW25" s="80"/>
      <c r="DFX25" s="80"/>
      <c r="DFY25" s="80"/>
      <c r="DFZ25" s="80"/>
      <c r="DGA25" s="80"/>
      <c r="DGB25" s="80"/>
      <c r="DGC25" s="80"/>
      <c r="DGD25" s="80"/>
      <c r="DGE25" s="80"/>
      <c r="DGF25" s="80"/>
      <c r="DGG25" s="80"/>
      <c r="DGH25" s="80"/>
      <c r="DGI25" s="80"/>
      <c r="DGJ25" s="80"/>
      <c r="DGK25" s="80"/>
      <c r="DGL25" s="80"/>
      <c r="DGM25" s="80"/>
      <c r="DGN25" s="80"/>
      <c r="DGO25" s="80"/>
      <c r="DGP25" s="80"/>
      <c r="DGQ25" s="80"/>
      <c r="DGR25" s="80"/>
      <c r="DGS25" s="80"/>
      <c r="DGT25" s="80"/>
      <c r="DGU25" s="80"/>
      <c r="DGV25" s="80"/>
      <c r="DGW25" s="80"/>
      <c r="DGX25" s="80"/>
      <c r="DGY25" s="80"/>
      <c r="DGZ25" s="80"/>
      <c r="DHA25" s="80"/>
      <c r="DHB25" s="80"/>
      <c r="DHC25" s="80"/>
      <c r="DHD25" s="80"/>
      <c r="DHE25" s="80"/>
      <c r="DHF25" s="80"/>
      <c r="DHG25" s="80"/>
      <c r="DHH25" s="80"/>
      <c r="DHI25" s="80"/>
      <c r="DHJ25" s="80"/>
      <c r="DHK25" s="80"/>
      <c r="DHL25" s="80"/>
      <c r="DHM25" s="80"/>
      <c r="DHN25" s="80"/>
      <c r="DHO25" s="80"/>
      <c r="DHP25" s="80"/>
      <c r="DHQ25" s="80"/>
      <c r="DHR25" s="80"/>
      <c r="DHS25" s="80"/>
      <c r="DHT25" s="80"/>
      <c r="DHU25" s="80"/>
      <c r="DHV25" s="80"/>
      <c r="DHW25" s="80"/>
      <c r="DHX25" s="80"/>
      <c r="DHY25" s="80"/>
      <c r="DHZ25" s="80"/>
      <c r="DIA25" s="80"/>
      <c r="DIB25" s="80"/>
      <c r="DIC25" s="80"/>
      <c r="DID25" s="80"/>
      <c r="DIE25" s="80"/>
      <c r="DIF25" s="80"/>
      <c r="DIG25" s="80"/>
      <c r="DIH25" s="80"/>
      <c r="DII25" s="80"/>
      <c r="DIJ25" s="80"/>
      <c r="DIK25" s="80"/>
      <c r="DIL25" s="80"/>
      <c r="DIM25" s="80"/>
      <c r="DIN25" s="80"/>
      <c r="DIO25" s="80"/>
      <c r="DIP25" s="80"/>
      <c r="DIQ25" s="80"/>
      <c r="DIR25" s="80"/>
      <c r="DIS25" s="80"/>
      <c r="DIT25" s="80"/>
      <c r="DIU25" s="80"/>
      <c r="DIV25" s="80"/>
      <c r="DIW25" s="80"/>
      <c r="DIX25" s="80"/>
      <c r="DIY25" s="80"/>
      <c r="DIZ25" s="80"/>
      <c r="DJA25" s="80"/>
      <c r="DJB25" s="80"/>
      <c r="DJC25" s="80"/>
      <c r="DJD25" s="80"/>
      <c r="DJE25" s="80"/>
      <c r="DJF25" s="80"/>
      <c r="DJG25" s="80"/>
      <c r="DJH25" s="80"/>
      <c r="DJI25" s="80"/>
      <c r="DJJ25" s="80"/>
      <c r="DJK25" s="80"/>
      <c r="DJL25" s="80"/>
      <c r="DJM25" s="80"/>
      <c r="DJN25" s="80"/>
      <c r="DJO25" s="80"/>
      <c r="DJP25" s="80"/>
      <c r="DJQ25" s="80"/>
      <c r="DJR25" s="80"/>
      <c r="DJS25" s="80"/>
      <c r="DJT25" s="80"/>
      <c r="DJU25" s="80"/>
      <c r="DJV25" s="80"/>
      <c r="DJW25" s="80"/>
      <c r="DJX25" s="80"/>
      <c r="DJY25" s="80"/>
      <c r="DJZ25" s="80"/>
      <c r="DKA25" s="80"/>
      <c r="DKB25" s="80"/>
      <c r="DKC25" s="80"/>
      <c r="DKD25" s="80"/>
      <c r="DKE25" s="80"/>
      <c r="DKF25" s="80"/>
      <c r="DKG25" s="80"/>
      <c r="DKH25" s="80"/>
      <c r="DKI25" s="80"/>
      <c r="DKJ25" s="80"/>
      <c r="DKK25" s="80"/>
      <c r="DKL25" s="80"/>
      <c r="DKM25" s="80"/>
      <c r="DKN25" s="80"/>
      <c r="DKO25" s="80"/>
      <c r="DKP25" s="80"/>
      <c r="DKQ25" s="80"/>
      <c r="DKR25" s="80"/>
      <c r="DKS25" s="80"/>
      <c r="DKT25" s="80"/>
      <c r="DKU25" s="80"/>
      <c r="DKV25" s="80"/>
      <c r="DKW25" s="80"/>
      <c r="DKX25" s="80"/>
      <c r="DKY25" s="80"/>
      <c r="DKZ25" s="80"/>
      <c r="DLA25" s="80"/>
      <c r="DLB25" s="80"/>
      <c r="DLC25" s="80"/>
      <c r="DLD25" s="80"/>
      <c r="DLE25" s="80"/>
      <c r="DLF25" s="80"/>
      <c r="DLG25" s="80"/>
      <c r="DLH25" s="80"/>
      <c r="DLI25" s="80"/>
      <c r="DLJ25" s="80"/>
      <c r="DLK25" s="80"/>
      <c r="DLL25" s="80"/>
      <c r="DLM25" s="80"/>
      <c r="DLN25" s="80"/>
      <c r="DLO25" s="80"/>
      <c r="DLP25" s="80"/>
      <c r="DLQ25" s="80"/>
      <c r="DLR25" s="80"/>
      <c r="DLS25" s="80"/>
      <c r="DLT25" s="80"/>
      <c r="DLU25" s="80"/>
      <c r="DLV25" s="80"/>
      <c r="DLW25" s="80"/>
      <c r="DLX25" s="80"/>
      <c r="DLY25" s="80"/>
      <c r="DLZ25" s="80"/>
      <c r="DMA25" s="80"/>
      <c r="DMB25" s="80"/>
      <c r="DMC25" s="80"/>
      <c r="DMD25" s="80"/>
      <c r="DME25" s="80"/>
      <c r="DMF25" s="80"/>
      <c r="DMG25" s="80"/>
      <c r="DMH25" s="80"/>
      <c r="DMI25" s="80"/>
      <c r="DMJ25" s="80"/>
      <c r="DMK25" s="80"/>
      <c r="DML25" s="80"/>
      <c r="DMM25" s="80"/>
      <c r="DMN25" s="80"/>
      <c r="DMO25" s="80"/>
      <c r="DMP25" s="80"/>
      <c r="DMQ25" s="80"/>
      <c r="DMR25" s="80"/>
      <c r="DMS25" s="80"/>
      <c r="DMT25" s="80"/>
      <c r="DMU25" s="80"/>
      <c r="DMV25" s="80"/>
      <c r="DMW25" s="80"/>
      <c r="DMX25" s="80"/>
      <c r="DMY25" s="80"/>
      <c r="DMZ25" s="80"/>
      <c r="DNA25" s="80"/>
      <c r="DNB25" s="80"/>
      <c r="DNC25" s="80"/>
      <c r="DND25" s="80"/>
      <c r="DNE25" s="80"/>
      <c r="DNF25" s="80"/>
      <c r="DNG25" s="80"/>
      <c r="DNH25" s="80"/>
      <c r="DNI25" s="80"/>
      <c r="DNJ25" s="80"/>
      <c r="DNK25" s="80"/>
      <c r="DNL25" s="80"/>
      <c r="DNM25" s="80"/>
      <c r="DNN25" s="80"/>
      <c r="DNO25" s="80"/>
      <c r="DNP25" s="80"/>
      <c r="DNQ25" s="80"/>
      <c r="DNR25" s="80"/>
      <c r="DNS25" s="80"/>
      <c r="DNT25" s="80"/>
      <c r="DNU25" s="80"/>
      <c r="DNV25" s="80"/>
      <c r="DNW25" s="80"/>
      <c r="DNX25" s="80"/>
      <c r="DNY25" s="80"/>
      <c r="DNZ25" s="80"/>
      <c r="DOA25" s="80"/>
      <c r="DOB25" s="80"/>
      <c r="DOC25" s="80"/>
      <c r="DOD25" s="80"/>
      <c r="DOE25" s="80"/>
      <c r="DOF25" s="80"/>
      <c r="DOG25" s="80"/>
      <c r="DOH25" s="80"/>
      <c r="DOI25" s="80"/>
      <c r="DOJ25" s="80"/>
      <c r="DOK25" s="80"/>
      <c r="DOL25" s="80"/>
      <c r="DOM25" s="80"/>
      <c r="DON25" s="80"/>
      <c r="DOO25" s="80"/>
      <c r="DOP25" s="80"/>
      <c r="DOQ25" s="80"/>
      <c r="DOR25" s="80"/>
      <c r="DOS25" s="80"/>
      <c r="DOT25" s="80"/>
      <c r="DOU25" s="80"/>
      <c r="DOV25" s="80"/>
      <c r="DOW25" s="80"/>
      <c r="DOX25" s="80"/>
      <c r="DOY25" s="80"/>
      <c r="DOZ25" s="80"/>
      <c r="DPA25" s="80"/>
      <c r="DPB25" s="80"/>
      <c r="DPC25" s="80"/>
      <c r="DPD25" s="80"/>
      <c r="DPE25" s="80"/>
      <c r="DPF25" s="80"/>
      <c r="DPG25" s="80"/>
      <c r="DPH25" s="80"/>
      <c r="DPI25" s="80"/>
      <c r="DPJ25" s="80"/>
      <c r="DPK25" s="80"/>
      <c r="DPL25" s="80"/>
      <c r="DPM25" s="80"/>
      <c r="DPN25" s="80"/>
      <c r="DPO25" s="80"/>
      <c r="DPP25" s="80"/>
      <c r="DPQ25" s="80"/>
      <c r="DPR25" s="80"/>
      <c r="DPS25" s="80"/>
      <c r="DPT25" s="80"/>
      <c r="DPU25" s="80"/>
      <c r="DPV25" s="80"/>
      <c r="DPW25" s="80"/>
      <c r="DPX25" s="80"/>
      <c r="DPY25" s="80"/>
      <c r="DPZ25" s="80"/>
      <c r="DQA25" s="80"/>
      <c r="DQB25" s="80"/>
      <c r="DQC25" s="80"/>
      <c r="DQD25" s="80"/>
      <c r="DQE25" s="80"/>
      <c r="DQF25" s="80"/>
      <c r="DQG25" s="80"/>
      <c r="DQH25" s="80"/>
      <c r="DQI25" s="80"/>
      <c r="DQJ25" s="80"/>
      <c r="DQK25" s="80"/>
      <c r="DQL25" s="80"/>
      <c r="DQM25" s="80"/>
      <c r="DQN25" s="80"/>
      <c r="DQO25" s="80"/>
      <c r="DQP25" s="80"/>
      <c r="DQQ25" s="80"/>
      <c r="DQR25" s="80"/>
      <c r="DQS25" s="80"/>
      <c r="DQT25" s="80"/>
      <c r="DQU25" s="80"/>
      <c r="DQV25" s="80"/>
      <c r="DQW25" s="80"/>
      <c r="DQX25" s="80"/>
      <c r="DQY25" s="80"/>
      <c r="DQZ25" s="80"/>
      <c r="DRA25" s="80"/>
      <c r="DRB25" s="80"/>
      <c r="DRC25" s="80"/>
      <c r="DRD25" s="80"/>
      <c r="DRE25" s="80"/>
      <c r="DRF25" s="80"/>
      <c r="DRG25" s="80"/>
      <c r="DRH25" s="80"/>
      <c r="DRI25" s="80"/>
      <c r="DRJ25" s="80"/>
      <c r="DRK25" s="80"/>
      <c r="DRL25" s="80"/>
      <c r="DRM25" s="80"/>
      <c r="DRN25" s="80"/>
      <c r="DRO25" s="80"/>
      <c r="DRP25" s="80"/>
      <c r="DRQ25" s="80"/>
      <c r="DRR25" s="80"/>
      <c r="DRS25" s="80"/>
      <c r="DRT25" s="80"/>
      <c r="DRU25" s="80"/>
      <c r="DRV25" s="80"/>
      <c r="DRW25" s="80"/>
      <c r="DRX25" s="80"/>
      <c r="DRY25" s="80"/>
      <c r="DRZ25" s="80"/>
      <c r="DSA25" s="80"/>
      <c r="DSB25" s="80"/>
      <c r="DSC25" s="80"/>
      <c r="DSD25" s="80"/>
      <c r="DSE25" s="80"/>
      <c r="DSF25" s="80"/>
      <c r="DSG25" s="80"/>
      <c r="DSH25" s="80"/>
      <c r="DSI25" s="80"/>
      <c r="DSJ25" s="80"/>
      <c r="DSK25" s="80"/>
      <c r="DSL25" s="80"/>
      <c r="DSM25" s="80"/>
      <c r="DSN25" s="80"/>
      <c r="DSO25" s="80"/>
      <c r="DSP25" s="80"/>
      <c r="DSQ25" s="80"/>
      <c r="DSR25" s="80"/>
      <c r="DSS25" s="80"/>
      <c r="DST25" s="80"/>
      <c r="DSU25" s="80"/>
      <c r="DSV25" s="80"/>
      <c r="DSW25" s="80"/>
      <c r="DSX25" s="80"/>
      <c r="DSY25" s="80"/>
      <c r="DSZ25" s="80"/>
      <c r="DTA25" s="80"/>
      <c r="DTB25" s="80"/>
      <c r="DTC25" s="80"/>
      <c r="DTD25" s="80"/>
      <c r="DTE25" s="80"/>
      <c r="DTF25" s="80"/>
      <c r="DTG25" s="80"/>
      <c r="DTH25" s="80"/>
      <c r="DTI25" s="80"/>
      <c r="DTJ25" s="80"/>
      <c r="DTK25" s="80"/>
      <c r="DTL25" s="80"/>
      <c r="DTM25" s="80"/>
      <c r="DTN25" s="80"/>
      <c r="DTO25" s="80"/>
      <c r="DTP25" s="80"/>
      <c r="DTQ25" s="80"/>
      <c r="DTR25" s="80"/>
      <c r="DTS25" s="80"/>
      <c r="DTT25" s="80"/>
      <c r="DTU25" s="80"/>
      <c r="DTV25" s="80"/>
      <c r="DTW25" s="80"/>
      <c r="DTX25" s="80"/>
      <c r="DTY25" s="80"/>
      <c r="DTZ25" s="80"/>
      <c r="DUA25" s="80"/>
      <c r="DUB25" s="80"/>
      <c r="DUC25" s="80"/>
      <c r="DUD25" s="80"/>
      <c r="DUE25" s="80"/>
      <c r="DUF25" s="80"/>
      <c r="DUG25" s="80"/>
      <c r="DUH25" s="80"/>
      <c r="DUI25" s="80"/>
      <c r="DUJ25" s="80"/>
      <c r="DUK25" s="80"/>
      <c r="DUL25" s="80"/>
      <c r="DUM25" s="80"/>
      <c r="DUN25" s="80"/>
      <c r="DUO25" s="80"/>
      <c r="DUP25" s="80"/>
      <c r="DUQ25" s="80"/>
      <c r="DUR25" s="80"/>
      <c r="DUS25" s="80"/>
      <c r="DUT25" s="80"/>
      <c r="DUU25" s="80"/>
      <c r="DUV25" s="80"/>
      <c r="DUW25" s="80"/>
      <c r="DUX25" s="80"/>
      <c r="DUY25" s="80"/>
      <c r="DUZ25" s="80"/>
      <c r="DVA25" s="80"/>
      <c r="DVB25" s="80"/>
      <c r="DVC25" s="80"/>
      <c r="DVD25" s="80"/>
      <c r="DVE25" s="80"/>
      <c r="DVF25" s="80"/>
      <c r="DVG25" s="80"/>
      <c r="DVH25" s="80"/>
      <c r="DVI25" s="80"/>
      <c r="DVJ25" s="80"/>
      <c r="DVK25" s="80"/>
      <c r="DVL25" s="80"/>
      <c r="DVM25" s="80"/>
      <c r="DVN25" s="80"/>
      <c r="DVO25" s="80"/>
      <c r="DVP25" s="80"/>
      <c r="DVQ25" s="80"/>
      <c r="DVR25" s="80"/>
      <c r="DVS25" s="80"/>
      <c r="DVT25" s="80"/>
      <c r="DVU25" s="80"/>
      <c r="DVV25" s="80"/>
      <c r="DVW25" s="80"/>
      <c r="DVX25" s="80"/>
      <c r="DVY25" s="80"/>
      <c r="DVZ25" s="80"/>
      <c r="DWA25" s="80"/>
      <c r="DWB25" s="80"/>
      <c r="DWC25" s="80"/>
      <c r="DWD25" s="80"/>
      <c r="DWE25" s="80"/>
      <c r="DWF25" s="80"/>
      <c r="DWG25" s="80"/>
      <c r="DWH25" s="80"/>
      <c r="DWI25" s="80"/>
      <c r="DWJ25" s="80"/>
      <c r="DWK25" s="80"/>
      <c r="DWL25" s="80"/>
      <c r="DWM25" s="80"/>
      <c r="DWN25" s="80"/>
      <c r="DWO25" s="80"/>
      <c r="DWP25" s="80"/>
      <c r="DWQ25" s="80"/>
      <c r="DWR25" s="80"/>
      <c r="DWS25" s="80"/>
      <c r="DWT25" s="80"/>
      <c r="DWU25" s="80"/>
      <c r="DWV25" s="80"/>
      <c r="DWW25" s="80"/>
      <c r="DWX25" s="80"/>
      <c r="DWY25" s="80"/>
      <c r="DWZ25" s="80"/>
      <c r="DXA25" s="80"/>
      <c r="DXB25" s="80"/>
      <c r="DXC25" s="80"/>
      <c r="DXD25" s="80"/>
      <c r="DXE25" s="80"/>
      <c r="DXF25" s="80"/>
      <c r="DXG25" s="80"/>
      <c r="DXH25" s="80"/>
      <c r="DXI25" s="80"/>
      <c r="DXJ25" s="80"/>
      <c r="DXK25" s="80"/>
      <c r="DXL25" s="80"/>
      <c r="DXM25" s="80"/>
      <c r="DXN25" s="80"/>
      <c r="DXO25" s="80"/>
      <c r="DXP25" s="80"/>
      <c r="DXQ25" s="80"/>
      <c r="DXR25" s="80"/>
      <c r="DXS25" s="80"/>
      <c r="DXT25" s="80"/>
      <c r="DXU25" s="80"/>
      <c r="DXV25" s="80"/>
      <c r="DXW25" s="80"/>
      <c r="DXX25" s="80"/>
      <c r="DXY25" s="80"/>
      <c r="DXZ25" s="80"/>
      <c r="DYA25" s="80"/>
      <c r="DYB25" s="80"/>
      <c r="DYC25" s="80"/>
      <c r="DYD25" s="80"/>
      <c r="DYE25" s="80"/>
      <c r="DYF25" s="80"/>
      <c r="DYG25" s="80"/>
      <c r="DYH25" s="80"/>
      <c r="DYI25" s="80"/>
      <c r="DYJ25" s="80"/>
      <c r="DYK25" s="80"/>
      <c r="DYL25" s="80"/>
      <c r="DYM25" s="80"/>
      <c r="DYN25" s="80"/>
      <c r="DYO25" s="80"/>
      <c r="DYP25" s="80"/>
      <c r="DYQ25" s="80"/>
      <c r="DYR25" s="80"/>
      <c r="DYS25" s="80"/>
      <c r="DYT25" s="80"/>
      <c r="DYU25" s="80"/>
      <c r="DYV25" s="80"/>
      <c r="DYW25" s="80"/>
      <c r="DYX25" s="80"/>
      <c r="DYY25" s="80"/>
      <c r="DYZ25" s="80"/>
      <c r="DZA25" s="80"/>
      <c r="DZB25" s="80"/>
      <c r="DZC25" s="80"/>
      <c r="DZD25" s="80"/>
      <c r="DZE25" s="80"/>
      <c r="DZF25" s="80"/>
      <c r="DZG25" s="80"/>
      <c r="DZH25" s="80"/>
      <c r="DZI25" s="80"/>
      <c r="DZJ25" s="80"/>
      <c r="DZK25" s="80"/>
      <c r="DZL25" s="80"/>
      <c r="DZM25" s="80"/>
      <c r="DZN25" s="80"/>
      <c r="DZO25" s="80"/>
      <c r="DZP25" s="80"/>
      <c r="DZQ25" s="80"/>
      <c r="DZR25" s="80"/>
      <c r="DZS25" s="80"/>
      <c r="DZT25" s="80"/>
      <c r="DZU25" s="80"/>
      <c r="DZV25" s="80"/>
      <c r="DZW25" s="80"/>
      <c r="DZX25" s="80"/>
      <c r="DZY25" s="80"/>
      <c r="DZZ25" s="80"/>
      <c r="EAA25" s="80"/>
      <c r="EAB25" s="80"/>
      <c r="EAC25" s="80"/>
      <c r="EAD25" s="80"/>
      <c r="EAE25" s="80"/>
      <c r="EAF25" s="80"/>
      <c r="EAG25" s="80"/>
      <c r="EAH25" s="80"/>
      <c r="EAI25" s="80"/>
      <c r="EAJ25" s="80"/>
      <c r="EAK25" s="80"/>
      <c r="EAL25" s="80"/>
      <c r="EAM25" s="80"/>
      <c r="EAN25" s="80"/>
      <c r="EAO25" s="80"/>
      <c r="EAP25" s="80"/>
      <c r="EAQ25" s="80"/>
      <c r="EAR25" s="80"/>
      <c r="EAS25" s="80"/>
      <c r="EAT25" s="80"/>
      <c r="EAU25" s="80"/>
      <c r="EAV25" s="80"/>
      <c r="EAW25" s="80"/>
      <c r="EAX25" s="80"/>
      <c r="EAY25" s="80"/>
      <c r="EAZ25" s="80"/>
      <c r="EBA25" s="80"/>
      <c r="EBB25" s="80"/>
      <c r="EBC25" s="80"/>
      <c r="EBD25" s="80"/>
      <c r="EBE25" s="80"/>
      <c r="EBF25" s="80"/>
      <c r="EBG25" s="80"/>
      <c r="EBH25" s="80"/>
      <c r="EBI25" s="80"/>
      <c r="EBJ25" s="80"/>
      <c r="EBK25" s="80"/>
      <c r="EBL25" s="80"/>
      <c r="EBM25" s="80"/>
      <c r="EBN25" s="80"/>
      <c r="EBO25" s="80"/>
      <c r="EBP25" s="80"/>
      <c r="EBQ25" s="80"/>
      <c r="EBR25" s="80"/>
      <c r="EBS25" s="80"/>
      <c r="EBT25" s="80"/>
      <c r="EBU25" s="80"/>
      <c r="EBV25" s="80"/>
      <c r="EBW25" s="80"/>
      <c r="EBX25" s="80"/>
      <c r="EBY25" s="80"/>
      <c r="EBZ25" s="80"/>
      <c r="ECA25" s="80"/>
      <c r="ECB25" s="80"/>
      <c r="ECC25" s="80"/>
      <c r="ECD25" s="80"/>
      <c r="ECE25" s="80"/>
      <c r="ECF25" s="80"/>
      <c r="ECG25" s="80"/>
      <c r="ECH25" s="80"/>
      <c r="ECI25" s="80"/>
      <c r="ECJ25" s="80"/>
      <c r="ECK25" s="80"/>
      <c r="ECL25" s="80"/>
      <c r="ECM25" s="80"/>
      <c r="ECN25" s="80"/>
      <c r="ECO25" s="80"/>
      <c r="ECP25" s="80"/>
      <c r="ECQ25" s="80"/>
      <c r="ECR25" s="80"/>
      <c r="ECS25" s="80"/>
      <c r="ECT25" s="80"/>
      <c r="ECU25" s="80"/>
      <c r="ECV25" s="80"/>
      <c r="ECW25" s="80"/>
      <c r="ECX25" s="80"/>
      <c r="ECY25" s="80"/>
      <c r="ECZ25" s="80"/>
      <c r="EDA25" s="80"/>
      <c r="EDB25" s="80"/>
      <c r="EDC25" s="80"/>
      <c r="EDD25" s="80"/>
      <c r="EDE25" s="80"/>
      <c r="EDF25" s="80"/>
      <c r="EDG25" s="80"/>
      <c r="EDH25" s="80"/>
      <c r="EDI25" s="80"/>
      <c r="EDJ25" s="80"/>
      <c r="EDK25" s="80"/>
      <c r="EDL25" s="80"/>
      <c r="EDM25" s="80"/>
      <c r="EDN25" s="80"/>
      <c r="EDO25" s="80"/>
      <c r="EDP25" s="80"/>
      <c r="EDQ25" s="80"/>
      <c r="EDR25" s="80"/>
      <c r="EDS25" s="80"/>
      <c r="EDT25" s="80"/>
      <c r="EDU25" s="80"/>
      <c r="EDV25" s="80"/>
      <c r="EDW25" s="80"/>
      <c r="EDX25" s="80"/>
      <c r="EDY25" s="80"/>
      <c r="EDZ25" s="80"/>
      <c r="EEA25" s="80"/>
      <c r="EEB25" s="80"/>
      <c r="EEC25" s="80"/>
      <c r="EED25" s="80"/>
      <c r="EEE25" s="80"/>
      <c r="EEF25" s="80"/>
      <c r="EEG25" s="80"/>
      <c r="EEH25" s="80"/>
      <c r="EEI25" s="80"/>
      <c r="EEJ25" s="80"/>
      <c r="EEK25" s="80"/>
      <c r="EEL25" s="80"/>
      <c r="EEM25" s="80"/>
      <c r="EEN25" s="80"/>
      <c r="EEO25" s="80"/>
      <c r="EEP25" s="80"/>
      <c r="EEQ25" s="80"/>
      <c r="EER25" s="80"/>
      <c r="EES25" s="80"/>
      <c r="EET25" s="80"/>
      <c r="EEU25" s="80"/>
      <c r="EEV25" s="80"/>
      <c r="EEW25" s="80"/>
      <c r="EEX25" s="80"/>
      <c r="EEY25" s="80"/>
      <c r="EEZ25" s="80"/>
      <c r="EFA25" s="80"/>
      <c r="EFB25" s="80"/>
      <c r="EFC25" s="80"/>
      <c r="EFD25" s="80"/>
      <c r="EFE25" s="80"/>
      <c r="EFF25" s="80"/>
      <c r="EFG25" s="80"/>
      <c r="EFH25" s="80"/>
      <c r="EFI25" s="80"/>
      <c r="EFJ25" s="80"/>
      <c r="EFK25" s="80"/>
      <c r="EFL25" s="80"/>
      <c r="EFM25" s="80"/>
      <c r="EFN25" s="80"/>
      <c r="EFO25" s="80"/>
      <c r="EFP25" s="80"/>
      <c r="EFQ25" s="80"/>
      <c r="EFR25" s="80"/>
      <c r="EFS25" s="80"/>
      <c r="EFT25" s="80"/>
      <c r="EFU25" s="80"/>
      <c r="EFV25" s="80"/>
      <c r="EFW25" s="80"/>
      <c r="EFX25" s="80"/>
      <c r="EFY25" s="80"/>
      <c r="EFZ25" s="80"/>
      <c r="EGA25" s="80"/>
      <c r="EGB25" s="80"/>
      <c r="EGC25" s="80"/>
      <c r="EGD25" s="80"/>
      <c r="EGE25" s="80"/>
      <c r="EGF25" s="80"/>
      <c r="EGG25" s="80"/>
      <c r="EGH25" s="80"/>
      <c r="EGI25" s="80"/>
      <c r="EGJ25" s="80"/>
      <c r="EGK25" s="80"/>
      <c r="EGL25" s="80"/>
      <c r="EGM25" s="80"/>
      <c r="EGN25" s="80"/>
      <c r="EGO25" s="80"/>
      <c r="EGP25" s="80"/>
      <c r="EGQ25" s="80"/>
      <c r="EGR25" s="80"/>
      <c r="EGS25" s="80"/>
      <c r="EGT25" s="80"/>
      <c r="EGU25" s="80"/>
      <c r="EGV25" s="80"/>
      <c r="EGW25" s="80"/>
      <c r="EGX25" s="80"/>
      <c r="EGY25" s="80"/>
      <c r="EGZ25" s="80"/>
      <c r="EHA25" s="80"/>
      <c r="EHB25" s="80"/>
      <c r="EHC25" s="80"/>
      <c r="EHD25" s="80"/>
      <c r="EHE25" s="80"/>
      <c r="EHF25" s="80"/>
      <c r="EHG25" s="80"/>
      <c r="EHH25" s="80"/>
      <c r="EHI25" s="80"/>
      <c r="EHJ25" s="80"/>
      <c r="EHK25" s="80"/>
      <c r="EHL25" s="80"/>
      <c r="EHM25" s="80"/>
      <c r="EHN25" s="80"/>
      <c r="EHO25" s="80"/>
      <c r="EHP25" s="80"/>
      <c r="EHQ25" s="80"/>
      <c r="EHR25" s="80"/>
      <c r="EHS25" s="80"/>
      <c r="EHT25" s="80"/>
      <c r="EHU25" s="80"/>
      <c r="EHV25" s="80"/>
      <c r="EHW25" s="80"/>
      <c r="EHX25" s="80"/>
      <c r="EHY25" s="80"/>
      <c r="EHZ25" s="80"/>
      <c r="EIA25" s="80"/>
      <c r="EIB25" s="80"/>
      <c r="EIC25" s="80"/>
      <c r="EID25" s="80"/>
      <c r="EIE25" s="80"/>
      <c r="EIF25" s="80"/>
      <c r="EIG25" s="80"/>
      <c r="EIH25" s="80"/>
      <c r="EII25" s="80"/>
      <c r="EIJ25" s="80"/>
      <c r="EIK25" s="80"/>
      <c r="EIL25" s="80"/>
      <c r="EIM25" s="80"/>
      <c r="EIN25" s="80"/>
      <c r="EIO25" s="80"/>
      <c r="EIP25" s="80"/>
      <c r="EIQ25" s="80"/>
      <c r="EIR25" s="80"/>
      <c r="EIS25" s="80"/>
      <c r="EIT25" s="80"/>
      <c r="EIU25" s="80"/>
      <c r="EIV25" s="80"/>
      <c r="EIW25" s="80"/>
      <c r="EIX25" s="80"/>
      <c r="EIY25" s="80"/>
      <c r="EIZ25" s="80"/>
      <c r="EJA25" s="80"/>
      <c r="EJB25" s="80"/>
      <c r="EJC25" s="80"/>
      <c r="EJD25" s="80"/>
      <c r="EJE25" s="80"/>
      <c r="EJF25" s="80"/>
      <c r="EJG25" s="80"/>
      <c r="EJH25" s="80"/>
      <c r="EJI25" s="80"/>
      <c r="EJJ25" s="80"/>
      <c r="EJK25" s="80"/>
      <c r="EJL25" s="80"/>
      <c r="EJM25" s="80"/>
      <c r="EJN25" s="80"/>
      <c r="EJO25" s="80"/>
      <c r="EJP25" s="80"/>
      <c r="EJQ25" s="80"/>
      <c r="EJR25" s="80"/>
      <c r="EJS25" s="80"/>
      <c r="EJT25" s="80"/>
      <c r="EJU25" s="80"/>
      <c r="EJV25" s="80"/>
      <c r="EJW25" s="80"/>
      <c r="EJX25" s="80"/>
      <c r="EJY25" s="80"/>
      <c r="EJZ25" s="80"/>
      <c r="EKA25" s="80"/>
      <c r="EKB25" s="80"/>
      <c r="EKC25" s="80"/>
      <c r="EKD25" s="80"/>
      <c r="EKE25" s="80"/>
      <c r="EKF25" s="80"/>
      <c r="EKG25" s="80"/>
      <c r="EKH25" s="80"/>
      <c r="EKI25" s="80"/>
      <c r="EKJ25" s="80"/>
      <c r="EKK25" s="80"/>
      <c r="EKL25" s="80"/>
      <c r="EKM25" s="80"/>
      <c r="EKN25" s="80"/>
      <c r="EKO25" s="80"/>
      <c r="EKP25" s="80"/>
      <c r="EKQ25" s="80"/>
      <c r="EKR25" s="80"/>
      <c r="EKS25" s="80"/>
      <c r="EKT25" s="80"/>
      <c r="EKU25" s="80"/>
      <c r="EKV25" s="80"/>
      <c r="EKW25" s="80"/>
      <c r="EKX25" s="80"/>
      <c r="EKY25" s="80"/>
      <c r="EKZ25" s="80"/>
      <c r="ELA25" s="80"/>
      <c r="ELB25" s="80"/>
      <c r="ELC25" s="80"/>
      <c r="ELD25" s="80"/>
      <c r="ELE25" s="80"/>
      <c r="ELF25" s="80"/>
      <c r="ELG25" s="80"/>
      <c r="ELH25" s="80"/>
      <c r="ELI25" s="80"/>
      <c r="ELJ25" s="80"/>
      <c r="ELK25" s="80"/>
      <c r="ELL25" s="80"/>
      <c r="ELM25" s="80"/>
      <c r="ELN25" s="80"/>
      <c r="ELO25" s="80"/>
      <c r="ELP25" s="80"/>
      <c r="ELQ25" s="80"/>
      <c r="ELR25" s="80"/>
      <c r="ELS25" s="80"/>
      <c r="ELT25" s="80"/>
      <c r="ELU25" s="80"/>
      <c r="ELV25" s="80"/>
      <c r="ELW25" s="80"/>
      <c r="ELX25" s="80"/>
      <c r="ELY25" s="80"/>
      <c r="ELZ25" s="80"/>
      <c r="EMA25" s="80"/>
      <c r="EMB25" s="80"/>
      <c r="EMC25" s="80"/>
      <c r="EMD25" s="80"/>
      <c r="EME25" s="80"/>
      <c r="EMF25" s="80"/>
      <c r="EMG25" s="80"/>
      <c r="EMH25" s="80"/>
      <c r="EMI25" s="80"/>
      <c r="EMJ25" s="80"/>
      <c r="EMK25" s="80"/>
      <c r="EML25" s="80"/>
      <c r="EMM25" s="80"/>
      <c r="EMN25" s="80"/>
      <c r="EMO25" s="80"/>
      <c r="EMP25" s="80"/>
      <c r="EMQ25" s="80"/>
      <c r="EMR25" s="80"/>
      <c r="EMS25" s="80"/>
      <c r="EMT25" s="80"/>
      <c r="EMU25" s="80"/>
      <c r="EMV25" s="80"/>
      <c r="EMW25" s="80"/>
      <c r="EMX25" s="80"/>
      <c r="EMY25" s="80"/>
      <c r="EMZ25" s="80"/>
      <c r="ENA25" s="80"/>
      <c r="ENB25" s="80"/>
      <c r="ENC25" s="80"/>
      <c r="END25" s="80"/>
      <c r="ENE25" s="80"/>
      <c r="ENF25" s="80"/>
      <c r="ENG25" s="80"/>
      <c r="ENH25" s="80"/>
      <c r="ENI25" s="80"/>
      <c r="ENJ25" s="80"/>
      <c r="ENK25" s="80"/>
      <c r="ENL25" s="80"/>
      <c r="ENM25" s="80"/>
      <c r="ENN25" s="80"/>
      <c r="ENO25" s="80"/>
      <c r="ENP25" s="80"/>
      <c r="ENQ25" s="80"/>
      <c r="ENR25" s="80"/>
      <c r="ENS25" s="80"/>
      <c r="ENT25" s="80"/>
      <c r="ENU25" s="80"/>
      <c r="ENV25" s="80"/>
      <c r="ENW25" s="80"/>
      <c r="ENX25" s="80"/>
      <c r="ENY25" s="80"/>
      <c r="ENZ25" s="80"/>
      <c r="EOA25" s="80"/>
      <c r="EOB25" s="80"/>
      <c r="EOC25" s="80"/>
      <c r="EOD25" s="80"/>
      <c r="EOE25" s="80"/>
      <c r="EOF25" s="80"/>
      <c r="EOG25" s="80"/>
      <c r="EOH25" s="80"/>
      <c r="EOI25" s="80"/>
      <c r="EOJ25" s="80"/>
      <c r="EOK25" s="80"/>
      <c r="EOL25" s="80"/>
      <c r="EOM25" s="80"/>
      <c r="EON25" s="80"/>
      <c r="EOO25" s="80"/>
      <c r="EOP25" s="80"/>
      <c r="EOQ25" s="80"/>
      <c r="EOR25" s="80"/>
      <c r="EOS25" s="80"/>
      <c r="EOT25" s="80"/>
      <c r="EOU25" s="80"/>
      <c r="EOV25" s="80"/>
      <c r="EOW25" s="80"/>
      <c r="EOX25" s="80"/>
      <c r="EOY25" s="80"/>
      <c r="EOZ25" s="80"/>
      <c r="EPA25" s="80"/>
      <c r="EPB25" s="80"/>
      <c r="EPC25" s="80"/>
      <c r="EPD25" s="80"/>
      <c r="EPE25" s="80"/>
      <c r="EPF25" s="80"/>
      <c r="EPG25" s="80"/>
      <c r="EPH25" s="80"/>
      <c r="EPI25" s="80"/>
      <c r="EPJ25" s="80"/>
      <c r="EPK25" s="80"/>
      <c r="EPL25" s="80"/>
      <c r="EPM25" s="80"/>
      <c r="EPN25" s="80"/>
      <c r="EPO25" s="80"/>
      <c r="EPP25" s="80"/>
      <c r="EPQ25" s="80"/>
      <c r="EPR25" s="80"/>
      <c r="EPS25" s="80"/>
      <c r="EPT25" s="80"/>
      <c r="EPU25" s="80"/>
      <c r="EPV25" s="80"/>
      <c r="EPW25" s="80"/>
      <c r="EPX25" s="80"/>
      <c r="EPY25" s="80"/>
      <c r="EPZ25" s="80"/>
      <c r="EQA25" s="80"/>
      <c r="EQB25" s="80"/>
      <c r="EQC25" s="80"/>
      <c r="EQD25" s="80"/>
      <c r="EQE25" s="80"/>
      <c r="EQF25" s="80"/>
      <c r="EQG25" s="80"/>
      <c r="EQH25" s="80"/>
      <c r="EQI25" s="80"/>
      <c r="EQJ25" s="80"/>
      <c r="EQK25" s="80"/>
      <c r="EQL25" s="80"/>
      <c r="EQM25" s="80"/>
      <c r="EQN25" s="80"/>
      <c r="EQO25" s="80"/>
      <c r="EQP25" s="80"/>
      <c r="EQQ25" s="80"/>
      <c r="EQR25" s="80"/>
      <c r="EQS25" s="80"/>
      <c r="EQT25" s="80"/>
      <c r="EQU25" s="80"/>
      <c r="EQV25" s="80"/>
      <c r="EQW25" s="80"/>
      <c r="EQX25" s="80"/>
      <c r="EQY25" s="80"/>
      <c r="EQZ25" s="80"/>
      <c r="ERA25" s="80"/>
      <c r="ERB25" s="80"/>
      <c r="ERC25" s="80"/>
      <c r="ERD25" s="80"/>
      <c r="ERE25" s="80"/>
      <c r="ERF25" s="80"/>
      <c r="ERG25" s="80"/>
      <c r="ERH25" s="80"/>
      <c r="ERI25" s="80"/>
      <c r="ERJ25" s="80"/>
      <c r="ERK25" s="80"/>
      <c r="ERL25" s="80"/>
      <c r="ERM25" s="80"/>
      <c r="ERN25" s="80"/>
      <c r="ERO25" s="80"/>
      <c r="ERP25" s="80"/>
      <c r="ERQ25" s="80"/>
      <c r="ERR25" s="80"/>
      <c r="ERS25" s="80"/>
      <c r="ERT25" s="80"/>
      <c r="ERU25" s="80"/>
      <c r="ERV25" s="80"/>
      <c r="ERW25" s="80"/>
      <c r="ERX25" s="80"/>
      <c r="ERY25" s="80"/>
      <c r="ERZ25" s="80"/>
      <c r="ESA25" s="80"/>
      <c r="ESB25" s="80"/>
      <c r="ESC25" s="80"/>
      <c r="ESD25" s="80"/>
      <c r="ESE25" s="80"/>
      <c r="ESF25" s="80"/>
      <c r="ESG25" s="80"/>
      <c r="ESH25" s="80"/>
      <c r="ESI25" s="80"/>
      <c r="ESJ25" s="80"/>
      <c r="ESK25" s="80"/>
      <c r="ESL25" s="80"/>
      <c r="ESM25" s="80"/>
      <c r="ESN25" s="80"/>
      <c r="ESO25" s="80"/>
      <c r="ESP25" s="80"/>
      <c r="ESQ25" s="80"/>
      <c r="ESR25" s="80"/>
      <c r="ESS25" s="80"/>
      <c r="EST25" s="80"/>
      <c r="ESU25" s="80"/>
      <c r="ESV25" s="80"/>
      <c r="ESW25" s="80"/>
      <c r="ESX25" s="80"/>
      <c r="ESY25" s="80"/>
      <c r="ESZ25" s="80"/>
      <c r="ETA25" s="80"/>
      <c r="ETB25" s="80"/>
      <c r="ETC25" s="80"/>
      <c r="ETD25" s="80"/>
      <c r="ETE25" s="80"/>
      <c r="ETF25" s="80"/>
      <c r="ETG25" s="80"/>
      <c r="ETH25" s="80"/>
      <c r="ETI25" s="80"/>
      <c r="ETJ25" s="80"/>
      <c r="ETK25" s="80"/>
      <c r="ETL25" s="80"/>
      <c r="ETM25" s="80"/>
      <c r="ETN25" s="80"/>
      <c r="ETO25" s="80"/>
      <c r="ETP25" s="80"/>
      <c r="ETQ25" s="80"/>
      <c r="ETR25" s="80"/>
      <c r="ETS25" s="80"/>
      <c r="ETT25" s="80"/>
      <c r="ETU25" s="80"/>
      <c r="ETV25" s="80"/>
      <c r="ETW25" s="80"/>
      <c r="ETX25" s="80"/>
      <c r="ETY25" s="80"/>
      <c r="ETZ25" s="80"/>
      <c r="EUA25" s="80"/>
      <c r="EUB25" s="80"/>
      <c r="EUC25" s="80"/>
      <c r="EUD25" s="80"/>
      <c r="EUE25" s="80"/>
      <c r="EUF25" s="80"/>
      <c r="EUG25" s="80"/>
      <c r="EUH25" s="80"/>
      <c r="EUI25" s="80"/>
      <c r="EUJ25" s="80"/>
      <c r="EUK25" s="80"/>
      <c r="EUL25" s="80"/>
      <c r="EUM25" s="80"/>
      <c r="EUN25" s="80"/>
      <c r="EUO25" s="80"/>
      <c r="EUP25" s="80"/>
      <c r="EUQ25" s="80"/>
      <c r="EUR25" s="80"/>
      <c r="EUS25" s="80"/>
      <c r="EUT25" s="80"/>
      <c r="EUU25" s="80"/>
      <c r="EUV25" s="80"/>
      <c r="EUW25" s="80"/>
      <c r="EUX25" s="80"/>
      <c r="EUY25" s="80"/>
      <c r="EUZ25" s="80"/>
      <c r="EVA25" s="80"/>
      <c r="EVB25" s="80"/>
      <c r="EVC25" s="80"/>
      <c r="EVD25" s="80"/>
      <c r="EVE25" s="80"/>
      <c r="EVF25" s="80"/>
      <c r="EVG25" s="80"/>
      <c r="EVH25" s="80"/>
      <c r="EVI25" s="80"/>
      <c r="EVJ25" s="80"/>
      <c r="EVK25" s="80"/>
      <c r="EVL25" s="80"/>
      <c r="EVM25" s="80"/>
      <c r="EVN25" s="80"/>
      <c r="EVO25" s="80"/>
      <c r="EVP25" s="80"/>
      <c r="EVQ25" s="80"/>
      <c r="EVR25" s="80"/>
      <c r="EVS25" s="80"/>
      <c r="EVT25" s="80"/>
      <c r="EVU25" s="80"/>
      <c r="EVV25" s="80"/>
      <c r="EVW25" s="80"/>
      <c r="EVX25" s="80"/>
      <c r="EVY25" s="80"/>
      <c r="EVZ25" s="80"/>
      <c r="EWA25" s="80"/>
      <c r="EWB25" s="80"/>
      <c r="EWC25" s="80"/>
      <c r="EWD25" s="80"/>
      <c r="EWE25" s="80"/>
      <c r="EWF25" s="80"/>
      <c r="EWG25" s="80"/>
      <c r="EWH25" s="80"/>
      <c r="EWI25" s="80"/>
      <c r="EWJ25" s="80"/>
      <c r="EWK25" s="80"/>
      <c r="EWL25" s="80"/>
      <c r="EWM25" s="80"/>
      <c r="EWN25" s="80"/>
      <c r="EWO25" s="80"/>
      <c r="EWP25" s="80"/>
      <c r="EWQ25" s="80"/>
      <c r="EWR25" s="80"/>
      <c r="EWS25" s="80"/>
      <c r="EWT25" s="80"/>
      <c r="EWU25" s="80"/>
      <c r="EWV25" s="80"/>
      <c r="EWW25" s="80"/>
      <c r="EWX25" s="80"/>
      <c r="EWY25" s="80"/>
      <c r="EWZ25" s="80"/>
      <c r="EXA25" s="80"/>
      <c r="EXB25" s="80"/>
      <c r="EXC25" s="80"/>
      <c r="EXD25" s="80"/>
      <c r="EXE25" s="80"/>
      <c r="EXF25" s="80"/>
      <c r="EXG25" s="80"/>
      <c r="EXH25" s="80"/>
      <c r="EXI25" s="80"/>
      <c r="EXJ25" s="80"/>
      <c r="EXK25" s="80"/>
      <c r="EXL25" s="80"/>
      <c r="EXM25" s="80"/>
      <c r="EXN25" s="80"/>
      <c r="EXO25" s="80"/>
      <c r="EXP25" s="80"/>
      <c r="EXQ25" s="80"/>
      <c r="EXR25" s="80"/>
      <c r="EXS25" s="80"/>
      <c r="EXT25" s="80"/>
      <c r="EXU25" s="80"/>
      <c r="EXV25" s="80"/>
      <c r="EXW25" s="80"/>
      <c r="EXX25" s="80"/>
      <c r="EXY25" s="80"/>
      <c r="EXZ25" s="80"/>
      <c r="EYA25" s="80"/>
      <c r="EYB25" s="80"/>
      <c r="EYC25" s="80"/>
      <c r="EYD25" s="80"/>
      <c r="EYE25" s="80"/>
      <c r="EYF25" s="80"/>
      <c r="EYG25" s="80"/>
      <c r="EYH25" s="80"/>
      <c r="EYI25" s="80"/>
      <c r="EYJ25" s="80"/>
      <c r="EYK25" s="80"/>
      <c r="EYL25" s="80"/>
      <c r="EYM25" s="80"/>
      <c r="EYN25" s="80"/>
      <c r="EYO25" s="80"/>
      <c r="EYP25" s="80"/>
      <c r="EYQ25" s="80"/>
      <c r="EYR25" s="80"/>
      <c r="EYS25" s="80"/>
      <c r="EYT25" s="80"/>
      <c r="EYU25" s="80"/>
      <c r="EYV25" s="80"/>
      <c r="EYW25" s="80"/>
      <c r="EYX25" s="80"/>
      <c r="EYY25" s="80"/>
      <c r="EYZ25" s="80"/>
      <c r="EZA25" s="80"/>
      <c r="EZB25" s="80"/>
      <c r="EZC25" s="80"/>
      <c r="EZD25" s="80"/>
      <c r="EZE25" s="80"/>
      <c r="EZF25" s="80"/>
      <c r="EZG25" s="80"/>
      <c r="EZH25" s="80"/>
      <c r="EZI25" s="80"/>
      <c r="EZJ25" s="80"/>
      <c r="EZK25" s="80"/>
      <c r="EZL25" s="80"/>
      <c r="EZM25" s="80"/>
      <c r="EZN25" s="80"/>
      <c r="EZO25" s="80"/>
      <c r="EZP25" s="80"/>
      <c r="EZQ25" s="80"/>
      <c r="EZR25" s="80"/>
      <c r="EZS25" s="80"/>
      <c r="EZT25" s="80"/>
      <c r="EZU25" s="80"/>
      <c r="EZV25" s="80"/>
      <c r="EZW25" s="80"/>
      <c r="EZX25" s="80"/>
      <c r="EZY25" s="80"/>
      <c r="EZZ25" s="80"/>
      <c r="FAA25" s="80"/>
      <c r="FAB25" s="80"/>
      <c r="FAC25" s="80"/>
      <c r="FAD25" s="80"/>
      <c r="FAE25" s="80"/>
      <c r="FAF25" s="80"/>
      <c r="FAG25" s="80"/>
      <c r="FAH25" s="80"/>
      <c r="FAI25" s="80"/>
      <c r="FAJ25" s="80"/>
      <c r="FAK25" s="80"/>
      <c r="FAL25" s="80"/>
      <c r="FAM25" s="80"/>
      <c r="FAN25" s="80"/>
      <c r="FAO25" s="80"/>
      <c r="FAP25" s="80"/>
      <c r="FAQ25" s="80"/>
      <c r="FAR25" s="80"/>
      <c r="FAS25" s="80"/>
      <c r="FAT25" s="80"/>
      <c r="FAU25" s="80"/>
      <c r="FAV25" s="80"/>
      <c r="FAW25" s="80"/>
      <c r="FAX25" s="80"/>
      <c r="FAY25" s="80"/>
      <c r="FAZ25" s="80"/>
      <c r="FBA25" s="80"/>
      <c r="FBB25" s="80"/>
      <c r="FBC25" s="80"/>
      <c r="FBD25" s="80"/>
      <c r="FBE25" s="80"/>
      <c r="FBF25" s="80"/>
      <c r="FBG25" s="80"/>
      <c r="FBH25" s="80"/>
      <c r="FBI25" s="80"/>
      <c r="FBJ25" s="80"/>
      <c r="FBK25" s="80"/>
      <c r="FBL25" s="80"/>
      <c r="FBM25" s="80"/>
      <c r="FBN25" s="80"/>
      <c r="FBO25" s="80"/>
      <c r="FBP25" s="80"/>
      <c r="FBQ25" s="80"/>
      <c r="FBR25" s="80"/>
      <c r="FBS25" s="80"/>
      <c r="FBT25" s="80"/>
      <c r="FBU25" s="80"/>
      <c r="FBV25" s="80"/>
      <c r="FBW25" s="80"/>
      <c r="FBX25" s="80"/>
      <c r="FBY25" s="80"/>
      <c r="FBZ25" s="80"/>
      <c r="FCA25" s="80"/>
      <c r="FCB25" s="80"/>
      <c r="FCC25" s="80"/>
      <c r="FCD25" s="80"/>
      <c r="FCE25" s="80"/>
      <c r="FCF25" s="80"/>
      <c r="FCG25" s="80"/>
      <c r="FCH25" s="80"/>
      <c r="FCI25" s="80"/>
      <c r="FCJ25" s="80"/>
      <c r="FCK25" s="80"/>
      <c r="FCL25" s="80"/>
      <c r="FCM25" s="80"/>
      <c r="FCN25" s="80"/>
      <c r="FCO25" s="80"/>
      <c r="FCP25" s="80"/>
      <c r="FCQ25" s="80"/>
      <c r="FCR25" s="80"/>
      <c r="FCS25" s="80"/>
      <c r="FCT25" s="80"/>
      <c r="FCU25" s="80"/>
      <c r="FCV25" s="80"/>
      <c r="FCW25" s="80"/>
      <c r="FCX25" s="80"/>
      <c r="FCY25" s="80"/>
      <c r="FCZ25" s="80"/>
      <c r="FDA25" s="80"/>
      <c r="FDB25" s="80"/>
      <c r="FDC25" s="80"/>
      <c r="FDD25" s="80"/>
      <c r="FDE25" s="80"/>
      <c r="FDF25" s="80"/>
      <c r="FDG25" s="80"/>
      <c r="FDH25" s="80"/>
      <c r="FDI25" s="80"/>
      <c r="FDJ25" s="80"/>
      <c r="FDK25" s="80"/>
      <c r="FDL25" s="80"/>
      <c r="FDM25" s="80"/>
      <c r="FDN25" s="80"/>
      <c r="FDO25" s="80"/>
      <c r="FDP25" s="80"/>
      <c r="FDQ25" s="80"/>
      <c r="FDR25" s="80"/>
      <c r="FDS25" s="80"/>
      <c r="FDT25" s="80"/>
      <c r="FDU25" s="80"/>
      <c r="FDV25" s="80"/>
      <c r="FDW25" s="80"/>
      <c r="FDX25" s="80"/>
      <c r="FDY25" s="80"/>
      <c r="FDZ25" s="80"/>
      <c r="FEA25" s="80"/>
      <c r="FEB25" s="80"/>
      <c r="FEC25" s="80"/>
      <c r="FED25" s="80"/>
      <c r="FEE25" s="80"/>
      <c r="FEF25" s="80"/>
      <c r="FEG25" s="80"/>
      <c r="FEH25" s="80"/>
      <c r="FEI25" s="80"/>
      <c r="FEJ25" s="80"/>
      <c r="FEK25" s="80"/>
      <c r="FEL25" s="80"/>
      <c r="FEM25" s="80"/>
      <c r="FEN25" s="80"/>
      <c r="FEO25" s="80"/>
      <c r="FEP25" s="80"/>
      <c r="FEQ25" s="80"/>
      <c r="FER25" s="80"/>
      <c r="FES25" s="80"/>
      <c r="FET25" s="80"/>
      <c r="FEU25" s="80"/>
      <c r="FEV25" s="80"/>
      <c r="FEW25" s="80"/>
      <c r="FEX25" s="80"/>
      <c r="FEY25" s="80"/>
      <c r="FEZ25" s="80"/>
      <c r="FFA25" s="80"/>
      <c r="FFB25" s="80"/>
      <c r="FFC25" s="80"/>
      <c r="FFD25" s="80"/>
      <c r="FFE25" s="80"/>
      <c r="FFF25" s="80"/>
      <c r="FFG25" s="80"/>
      <c r="FFH25" s="80"/>
      <c r="FFI25" s="80"/>
      <c r="FFJ25" s="80"/>
      <c r="FFK25" s="80"/>
      <c r="FFL25" s="80"/>
      <c r="FFM25" s="80"/>
      <c r="FFN25" s="80"/>
      <c r="FFO25" s="80"/>
      <c r="FFP25" s="80"/>
      <c r="FFQ25" s="80"/>
      <c r="FFR25" s="80"/>
      <c r="FFS25" s="80"/>
      <c r="FFT25" s="80"/>
      <c r="FFU25" s="80"/>
      <c r="FFV25" s="80"/>
      <c r="FFW25" s="80"/>
      <c r="FFX25" s="80"/>
      <c r="FFY25" s="80"/>
      <c r="FFZ25" s="80"/>
      <c r="FGA25" s="80"/>
      <c r="FGB25" s="80"/>
      <c r="FGC25" s="80"/>
      <c r="FGD25" s="80"/>
      <c r="FGE25" s="80"/>
      <c r="FGF25" s="80"/>
      <c r="FGG25" s="80"/>
      <c r="FGH25" s="80"/>
      <c r="FGI25" s="80"/>
      <c r="FGJ25" s="80"/>
      <c r="FGK25" s="80"/>
      <c r="FGL25" s="80"/>
      <c r="FGM25" s="80"/>
      <c r="FGN25" s="80"/>
      <c r="FGO25" s="80"/>
      <c r="FGP25" s="80"/>
      <c r="FGQ25" s="80"/>
      <c r="FGR25" s="80"/>
      <c r="FGS25" s="80"/>
      <c r="FGT25" s="80"/>
      <c r="FGU25" s="80"/>
      <c r="FGV25" s="80"/>
      <c r="FGW25" s="80"/>
      <c r="FGX25" s="80"/>
      <c r="FGY25" s="80"/>
      <c r="FGZ25" s="80"/>
      <c r="FHA25" s="80"/>
      <c r="FHB25" s="80"/>
      <c r="FHC25" s="80"/>
      <c r="FHD25" s="80"/>
      <c r="FHE25" s="80"/>
      <c r="FHF25" s="80"/>
      <c r="FHG25" s="80"/>
      <c r="FHH25" s="80"/>
      <c r="FHI25" s="80"/>
      <c r="FHJ25" s="80"/>
      <c r="FHK25" s="80"/>
      <c r="FHL25" s="80"/>
      <c r="FHM25" s="80"/>
      <c r="FHN25" s="80"/>
      <c r="FHO25" s="80"/>
      <c r="FHP25" s="80"/>
      <c r="FHQ25" s="80"/>
      <c r="FHR25" s="80"/>
      <c r="FHS25" s="80"/>
      <c r="FHT25" s="80"/>
      <c r="FHU25" s="80"/>
      <c r="FHV25" s="80"/>
      <c r="FHW25" s="80"/>
      <c r="FHX25" s="80"/>
      <c r="FHY25" s="80"/>
      <c r="FHZ25" s="80"/>
      <c r="FIA25" s="80"/>
      <c r="FIB25" s="80"/>
      <c r="FIC25" s="80"/>
      <c r="FID25" s="80"/>
      <c r="FIE25" s="80"/>
      <c r="FIF25" s="80"/>
      <c r="FIG25" s="80"/>
      <c r="FIH25" s="80"/>
      <c r="FII25" s="80"/>
      <c r="FIJ25" s="80"/>
      <c r="FIK25" s="80"/>
      <c r="FIL25" s="80"/>
      <c r="FIM25" s="80"/>
      <c r="FIN25" s="80"/>
      <c r="FIO25" s="80"/>
      <c r="FIP25" s="80"/>
      <c r="FIQ25" s="80"/>
      <c r="FIR25" s="80"/>
      <c r="FIS25" s="80"/>
      <c r="FIT25" s="80"/>
      <c r="FIU25" s="80"/>
      <c r="FIV25" s="80"/>
      <c r="FIW25" s="80"/>
      <c r="FIX25" s="80"/>
      <c r="FIY25" s="80"/>
      <c r="FIZ25" s="80"/>
      <c r="FJA25" s="80"/>
      <c r="FJB25" s="80"/>
      <c r="FJC25" s="80"/>
      <c r="FJD25" s="80"/>
      <c r="FJE25" s="80"/>
      <c r="FJF25" s="80"/>
      <c r="FJG25" s="80"/>
      <c r="FJH25" s="80"/>
      <c r="FJI25" s="80"/>
      <c r="FJJ25" s="80"/>
      <c r="FJK25" s="80"/>
      <c r="FJL25" s="80"/>
      <c r="FJM25" s="80"/>
      <c r="FJN25" s="80"/>
      <c r="FJO25" s="80"/>
      <c r="FJP25" s="80"/>
      <c r="FJQ25" s="80"/>
      <c r="FJR25" s="80"/>
      <c r="FJS25" s="80"/>
      <c r="FJT25" s="80"/>
      <c r="FJU25" s="80"/>
      <c r="FJV25" s="80"/>
      <c r="FJW25" s="80"/>
      <c r="FJX25" s="80"/>
      <c r="FJY25" s="80"/>
      <c r="FJZ25" s="80"/>
      <c r="FKA25" s="80"/>
      <c r="FKB25" s="80"/>
      <c r="FKC25" s="80"/>
      <c r="FKD25" s="80"/>
      <c r="FKE25" s="80"/>
      <c r="FKF25" s="80"/>
      <c r="FKG25" s="80"/>
      <c r="FKH25" s="80"/>
      <c r="FKI25" s="80"/>
      <c r="FKJ25" s="80"/>
      <c r="FKK25" s="80"/>
      <c r="FKL25" s="80"/>
      <c r="FKM25" s="80"/>
      <c r="FKN25" s="80"/>
      <c r="FKO25" s="80"/>
      <c r="FKP25" s="80"/>
      <c r="FKQ25" s="80"/>
      <c r="FKR25" s="80"/>
      <c r="FKS25" s="80"/>
      <c r="FKT25" s="80"/>
      <c r="FKU25" s="80"/>
      <c r="FKV25" s="80"/>
      <c r="FKW25" s="80"/>
      <c r="FKX25" s="80"/>
      <c r="FKY25" s="80"/>
      <c r="FKZ25" s="80"/>
      <c r="FLA25" s="80"/>
      <c r="FLB25" s="80"/>
      <c r="FLC25" s="80"/>
      <c r="FLD25" s="80"/>
      <c r="FLE25" s="80"/>
      <c r="FLF25" s="80"/>
      <c r="FLG25" s="80"/>
      <c r="FLH25" s="80"/>
      <c r="FLI25" s="80"/>
      <c r="FLJ25" s="80"/>
      <c r="FLK25" s="80"/>
      <c r="FLL25" s="80"/>
      <c r="FLM25" s="80"/>
      <c r="FLN25" s="80"/>
      <c r="FLO25" s="80"/>
      <c r="FLP25" s="80"/>
      <c r="FLQ25" s="80"/>
      <c r="FLR25" s="80"/>
      <c r="FLS25" s="80"/>
      <c r="FLT25" s="80"/>
      <c r="FLU25" s="80"/>
      <c r="FLV25" s="80"/>
      <c r="FLW25" s="80"/>
      <c r="FLX25" s="80"/>
      <c r="FLY25" s="80"/>
      <c r="FLZ25" s="80"/>
      <c r="FMA25" s="80"/>
      <c r="FMB25" s="80"/>
      <c r="FMC25" s="80"/>
      <c r="FMD25" s="80"/>
      <c r="FME25" s="80"/>
      <c r="FMF25" s="80"/>
      <c r="FMG25" s="80"/>
      <c r="FMH25" s="80"/>
      <c r="FMI25" s="80"/>
      <c r="FMJ25" s="80"/>
      <c r="FMK25" s="80"/>
      <c r="FML25" s="80"/>
      <c r="FMM25" s="80"/>
      <c r="FMN25" s="80"/>
      <c r="FMO25" s="80"/>
      <c r="FMP25" s="80"/>
      <c r="FMQ25" s="80"/>
      <c r="FMR25" s="80"/>
      <c r="FMS25" s="80"/>
      <c r="FMT25" s="80"/>
      <c r="FMU25" s="80"/>
      <c r="FMV25" s="80"/>
      <c r="FMW25" s="80"/>
      <c r="FMX25" s="80"/>
      <c r="FMY25" s="80"/>
      <c r="FMZ25" s="80"/>
      <c r="FNA25" s="80"/>
      <c r="FNB25" s="80"/>
      <c r="FNC25" s="80"/>
      <c r="FND25" s="80"/>
      <c r="FNE25" s="80"/>
      <c r="FNF25" s="80"/>
      <c r="FNG25" s="80"/>
      <c r="FNH25" s="80"/>
      <c r="FNI25" s="80"/>
      <c r="FNJ25" s="80"/>
      <c r="FNK25" s="80"/>
      <c r="FNL25" s="80"/>
      <c r="FNM25" s="80"/>
      <c r="FNN25" s="80"/>
      <c r="FNO25" s="80"/>
      <c r="FNP25" s="80"/>
      <c r="FNQ25" s="80"/>
      <c r="FNR25" s="80"/>
      <c r="FNS25" s="80"/>
      <c r="FNT25" s="80"/>
      <c r="FNU25" s="80"/>
      <c r="FNV25" s="80"/>
      <c r="FNW25" s="80"/>
      <c r="FNX25" s="80"/>
      <c r="FNY25" s="80"/>
      <c r="FNZ25" s="80"/>
      <c r="FOA25" s="80"/>
      <c r="FOB25" s="80"/>
      <c r="FOC25" s="80"/>
      <c r="FOD25" s="80"/>
      <c r="FOE25" s="80"/>
      <c r="FOF25" s="80"/>
      <c r="FOG25" s="80"/>
      <c r="FOH25" s="80"/>
      <c r="FOI25" s="80"/>
      <c r="FOJ25" s="80"/>
      <c r="FOK25" s="80"/>
      <c r="FOL25" s="80"/>
      <c r="FOM25" s="80"/>
      <c r="FON25" s="80"/>
      <c r="FOO25" s="80"/>
      <c r="FOP25" s="80"/>
      <c r="FOQ25" s="80"/>
      <c r="FOR25" s="80"/>
      <c r="FOS25" s="80"/>
      <c r="FOT25" s="80"/>
      <c r="FOU25" s="80"/>
      <c r="FOV25" s="80"/>
      <c r="FOW25" s="80"/>
      <c r="FOX25" s="80"/>
      <c r="FOY25" s="80"/>
      <c r="FOZ25" s="80"/>
      <c r="FPA25" s="80"/>
      <c r="FPB25" s="80"/>
      <c r="FPC25" s="80"/>
      <c r="FPD25" s="80"/>
      <c r="FPE25" s="80"/>
      <c r="FPF25" s="80"/>
      <c r="FPG25" s="80"/>
      <c r="FPH25" s="80"/>
      <c r="FPI25" s="80"/>
      <c r="FPJ25" s="80"/>
      <c r="FPK25" s="80"/>
      <c r="FPL25" s="80"/>
      <c r="FPM25" s="80"/>
      <c r="FPN25" s="80"/>
      <c r="FPO25" s="80"/>
      <c r="FPP25" s="80"/>
      <c r="FPQ25" s="80"/>
      <c r="FPR25" s="80"/>
      <c r="FPS25" s="80"/>
      <c r="FPT25" s="80"/>
      <c r="FPU25" s="80"/>
      <c r="FPV25" s="80"/>
      <c r="FPW25" s="80"/>
      <c r="FPX25" s="80"/>
      <c r="FPY25" s="80"/>
      <c r="FPZ25" s="80"/>
      <c r="FQA25" s="80"/>
      <c r="FQB25" s="80"/>
      <c r="FQC25" s="80"/>
      <c r="FQD25" s="80"/>
      <c r="FQE25" s="80"/>
      <c r="FQF25" s="80"/>
      <c r="FQG25" s="80"/>
      <c r="FQH25" s="80"/>
      <c r="FQI25" s="80"/>
      <c r="FQJ25" s="80"/>
      <c r="FQK25" s="80"/>
      <c r="FQL25" s="80"/>
      <c r="FQM25" s="80"/>
      <c r="FQN25" s="80"/>
      <c r="FQO25" s="80"/>
      <c r="FQP25" s="80"/>
      <c r="FQQ25" s="80"/>
      <c r="FQR25" s="80"/>
      <c r="FQS25" s="80"/>
      <c r="FQT25" s="80"/>
      <c r="FQU25" s="80"/>
      <c r="FQV25" s="80"/>
      <c r="FQW25" s="80"/>
      <c r="FQX25" s="80"/>
      <c r="FQY25" s="80"/>
      <c r="FQZ25" s="80"/>
      <c r="FRA25" s="80"/>
      <c r="FRB25" s="80"/>
      <c r="FRC25" s="80"/>
      <c r="FRD25" s="80"/>
      <c r="FRE25" s="80"/>
      <c r="FRF25" s="80"/>
      <c r="FRG25" s="80"/>
      <c r="FRH25" s="80"/>
      <c r="FRI25" s="80"/>
      <c r="FRJ25" s="80"/>
      <c r="FRK25" s="80"/>
      <c r="FRL25" s="80"/>
      <c r="FRM25" s="80"/>
      <c r="FRN25" s="80"/>
      <c r="FRO25" s="80"/>
      <c r="FRP25" s="80"/>
      <c r="FRQ25" s="80"/>
      <c r="FRR25" s="80"/>
      <c r="FRS25" s="80"/>
      <c r="FRT25" s="80"/>
      <c r="FRU25" s="80"/>
      <c r="FRV25" s="80"/>
      <c r="FRW25" s="80"/>
      <c r="FRX25" s="80"/>
      <c r="FRY25" s="80"/>
      <c r="FRZ25" s="80"/>
      <c r="FSA25" s="80"/>
      <c r="FSB25" s="80"/>
      <c r="FSC25" s="80"/>
      <c r="FSD25" s="80"/>
      <c r="FSE25" s="80"/>
      <c r="FSF25" s="80"/>
      <c r="FSG25" s="80"/>
      <c r="FSH25" s="80"/>
      <c r="FSI25" s="80"/>
      <c r="FSJ25" s="80"/>
      <c r="FSK25" s="80"/>
      <c r="FSL25" s="80"/>
      <c r="FSM25" s="80"/>
      <c r="FSN25" s="80"/>
      <c r="FSO25" s="80"/>
      <c r="FSP25" s="80"/>
      <c r="FSQ25" s="80"/>
      <c r="FSR25" s="80"/>
      <c r="FSS25" s="80"/>
      <c r="FST25" s="80"/>
      <c r="FSU25" s="80"/>
      <c r="FSV25" s="80"/>
      <c r="FSW25" s="80"/>
      <c r="FSX25" s="80"/>
      <c r="FSY25" s="80"/>
      <c r="FSZ25" s="80"/>
      <c r="FTA25" s="80"/>
      <c r="FTB25" s="80"/>
      <c r="FTC25" s="80"/>
      <c r="FTD25" s="80"/>
      <c r="FTE25" s="80"/>
      <c r="FTF25" s="80"/>
      <c r="FTG25" s="80"/>
      <c r="FTH25" s="80"/>
      <c r="FTI25" s="80"/>
      <c r="FTJ25" s="80"/>
      <c r="FTK25" s="80"/>
      <c r="FTL25" s="80"/>
      <c r="FTM25" s="80"/>
      <c r="FTN25" s="80"/>
      <c r="FTO25" s="80"/>
      <c r="FTP25" s="80"/>
      <c r="FTQ25" s="80"/>
      <c r="FTR25" s="80"/>
      <c r="FTS25" s="80"/>
      <c r="FTT25" s="80"/>
      <c r="FTU25" s="80"/>
      <c r="FTV25" s="80"/>
      <c r="FTW25" s="80"/>
      <c r="FTX25" s="80"/>
      <c r="FTY25" s="80"/>
      <c r="FTZ25" s="80"/>
      <c r="FUA25" s="80"/>
      <c r="FUB25" s="80"/>
      <c r="FUC25" s="80"/>
      <c r="FUD25" s="80"/>
      <c r="FUE25" s="80"/>
      <c r="FUF25" s="80"/>
      <c r="FUG25" s="80"/>
      <c r="FUH25" s="80"/>
      <c r="FUI25" s="80"/>
      <c r="FUJ25" s="80"/>
      <c r="FUK25" s="80"/>
      <c r="FUL25" s="80"/>
      <c r="FUM25" s="80"/>
      <c r="FUN25" s="80"/>
      <c r="FUO25" s="80"/>
      <c r="FUP25" s="80"/>
      <c r="FUQ25" s="80"/>
      <c r="FUR25" s="80"/>
      <c r="FUS25" s="80"/>
      <c r="FUT25" s="80"/>
      <c r="FUU25" s="80"/>
      <c r="FUV25" s="80"/>
      <c r="FUW25" s="80"/>
      <c r="FUX25" s="80"/>
      <c r="FUY25" s="80"/>
      <c r="FUZ25" s="80"/>
      <c r="FVA25" s="80"/>
      <c r="FVB25" s="80"/>
      <c r="FVC25" s="80"/>
      <c r="FVD25" s="80"/>
      <c r="FVE25" s="80"/>
      <c r="FVF25" s="80"/>
      <c r="FVG25" s="80"/>
      <c r="FVH25" s="80"/>
      <c r="FVI25" s="80"/>
      <c r="FVJ25" s="80"/>
      <c r="FVK25" s="80"/>
      <c r="FVL25" s="80"/>
      <c r="FVM25" s="80"/>
      <c r="FVN25" s="80"/>
      <c r="FVO25" s="80"/>
      <c r="FVP25" s="80"/>
      <c r="FVQ25" s="80"/>
      <c r="FVR25" s="80"/>
      <c r="FVS25" s="80"/>
      <c r="FVT25" s="80"/>
      <c r="FVU25" s="80"/>
      <c r="FVV25" s="80"/>
      <c r="FVW25" s="80"/>
      <c r="FVX25" s="80"/>
      <c r="FVY25" s="80"/>
      <c r="FVZ25" s="80"/>
      <c r="FWA25" s="80"/>
      <c r="FWB25" s="80"/>
      <c r="FWC25" s="80"/>
      <c r="FWD25" s="80"/>
      <c r="FWE25" s="80"/>
      <c r="FWF25" s="80"/>
      <c r="FWG25" s="80"/>
      <c r="FWH25" s="80"/>
      <c r="FWI25" s="80"/>
      <c r="FWJ25" s="80"/>
      <c r="FWK25" s="80"/>
      <c r="FWL25" s="80"/>
      <c r="FWM25" s="80"/>
      <c r="FWN25" s="80"/>
      <c r="FWO25" s="80"/>
      <c r="FWP25" s="80"/>
      <c r="FWQ25" s="80"/>
      <c r="FWR25" s="80"/>
      <c r="FWS25" s="80"/>
      <c r="FWT25" s="80"/>
      <c r="FWU25" s="80"/>
      <c r="FWV25" s="80"/>
      <c r="FWW25" s="80"/>
      <c r="FWX25" s="80"/>
      <c r="FWY25" s="80"/>
      <c r="FWZ25" s="80"/>
      <c r="FXA25" s="80"/>
      <c r="FXB25" s="80"/>
      <c r="FXC25" s="80"/>
      <c r="FXD25" s="80"/>
      <c r="FXE25" s="80"/>
      <c r="FXF25" s="80"/>
      <c r="FXG25" s="80"/>
      <c r="FXH25" s="80"/>
      <c r="FXI25" s="80"/>
      <c r="FXJ25" s="80"/>
      <c r="FXK25" s="80"/>
      <c r="FXL25" s="80"/>
      <c r="FXM25" s="80"/>
      <c r="FXN25" s="80"/>
      <c r="FXO25" s="80"/>
      <c r="FXP25" s="80"/>
      <c r="FXQ25" s="80"/>
      <c r="FXR25" s="80"/>
      <c r="FXS25" s="80"/>
      <c r="FXT25" s="80"/>
      <c r="FXU25" s="80"/>
      <c r="FXV25" s="80"/>
      <c r="FXW25" s="80"/>
      <c r="FXX25" s="80"/>
      <c r="FXY25" s="80"/>
      <c r="FXZ25" s="80"/>
      <c r="FYA25" s="80"/>
      <c r="FYB25" s="80"/>
      <c r="FYC25" s="80"/>
      <c r="FYD25" s="80"/>
      <c r="FYE25" s="80"/>
      <c r="FYF25" s="80"/>
      <c r="FYG25" s="80"/>
      <c r="FYH25" s="80"/>
      <c r="FYI25" s="80"/>
      <c r="FYJ25" s="80"/>
      <c r="FYK25" s="80"/>
      <c r="FYL25" s="80"/>
      <c r="FYM25" s="80"/>
      <c r="FYN25" s="80"/>
      <c r="FYO25" s="80"/>
      <c r="FYP25" s="80"/>
      <c r="FYQ25" s="80"/>
      <c r="FYR25" s="80"/>
      <c r="FYS25" s="80"/>
      <c r="FYT25" s="80"/>
      <c r="FYU25" s="80"/>
      <c r="FYV25" s="80"/>
      <c r="FYW25" s="80"/>
      <c r="FYX25" s="80"/>
      <c r="FYY25" s="80"/>
      <c r="FYZ25" s="80"/>
      <c r="FZA25" s="80"/>
      <c r="FZB25" s="80"/>
      <c r="FZC25" s="80"/>
      <c r="FZD25" s="80"/>
      <c r="FZE25" s="80"/>
      <c r="FZF25" s="80"/>
      <c r="FZG25" s="80"/>
      <c r="FZH25" s="80"/>
      <c r="FZI25" s="80"/>
      <c r="FZJ25" s="80"/>
      <c r="FZK25" s="80"/>
      <c r="FZL25" s="80"/>
      <c r="FZM25" s="80"/>
      <c r="FZN25" s="80"/>
      <c r="FZO25" s="80"/>
      <c r="FZP25" s="80"/>
      <c r="FZQ25" s="80"/>
      <c r="FZR25" s="80"/>
      <c r="FZS25" s="80"/>
      <c r="FZT25" s="80"/>
      <c r="FZU25" s="80"/>
      <c r="FZV25" s="80"/>
      <c r="FZW25" s="80"/>
      <c r="FZX25" s="80"/>
      <c r="FZY25" s="80"/>
      <c r="FZZ25" s="80"/>
      <c r="GAA25" s="80"/>
      <c r="GAB25" s="80"/>
      <c r="GAC25" s="80"/>
      <c r="GAD25" s="80"/>
      <c r="GAE25" s="80"/>
      <c r="GAF25" s="80"/>
      <c r="GAG25" s="80"/>
      <c r="GAH25" s="80"/>
      <c r="GAI25" s="80"/>
      <c r="GAJ25" s="80"/>
      <c r="GAK25" s="80"/>
      <c r="GAL25" s="80"/>
      <c r="GAM25" s="80"/>
      <c r="GAN25" s="80"/>
      <c r="GAO25" s="80"/>
      <c r="GAP25" s="80"/>
      <c r="GAQ25" s="80"/>
      <c r="GAR25" s="80"/>
      <c r="GAS25" s="80"/>
      <c r="GAT25" s="80"/>
      <c r="GAU25" s="80"/>
      <c r="GAV25" s="80"/>
      <c r="GAW25" s="80"/>
      <c r="GAX25" s="80"/>
      <c r="GAY25" s="80"/>
      <c r="GAZ25" s="80"/>
      <c r="GBA25" s="80"/>
      <c r="GBB25" s="80"/>
      <c r="GBC25" s="80"/>
      <c r="GBD25" s="80"/>
      <c r="GBE25" s="80"/>
      <c r="GBF25" s="80"/>
      <c r="GBG25" s="80"/>
      <c r="GBH25" s="80"/>
      <c r="GBI25" s="80"/>
      <c r="GBJ25" s="80"/>
      <c r="GBK25" s="80"/>
      <c r="GBL25" s="80"/>
      <c r="GBM25" s="80"/>
      <c r="GBN25" s="80"/>
      <c r="GBO25" s="80"/>
      <c r="GBP25" s="80"/>
      <c r="GBQ25" s="80"/>
      <c r="GBR25" s="80"/>
      <c r="GBS25" s="80"/>
      <c r="GBT25" s="80"/>
      <c r="GBU25" s="80"/>
      <c r="GBV25" s="80"/>
      <c r="GBW25" s="80"/>
      <c r="GBX25" s="80"/>
      <c r="GBY25" s="80"/>
      <c r="GBZ25" s="80"/>
      <c r="GCA25" s="80"/>
      <c r="GCB25" s="80"/>
      <c r="GCC25" s="80"/>
      <c r="GCD25" s="80"/>
      <c r="GCE25" s="80"/>
      <c r="GCF25" s="80"/>
      <c r="GCG25" s="80"/>
      <c r="GCH25" s="80"/>
      <c r="GCI25" s="80"/>
      <c r="GCJ25" s="80"/>
      <c r="GCK25" s="80"/>
      <c r="GCL25" s="80"/>
      <c r="GCM25" s="80"/>
      <c r="GCN25" s="80"/>
      <c r="GCO25" s="80"/>
      <c r="GCP25" s="80"/>
      <c r="GCQ25" s="80"/>
      <c r="GCR25" s="80"/>
      <c r="GCS25" s="80"/>
      <c r="GCT25" s="80"/>
      <c r="GCU25" s="80"/>
      <c r="GCV25" s="80"/>
      <c r="GCW25" s="80"/>
      <c r="GCX25" s="80"/>
      <c r="GCY25" s="80"/>
      <c r="GCZ25" s="80"/>
      <c r="GDA25" s="80"/>
      <c r="GDB25" s="80"/>
      <c r="GDC25" s="80"/>
      <c r="GDD25" s="80"/>
      <c r="GDE25" s="80"/>
      <c r="GDF25" s="80"/>
      <c r="GDG25" s="80"/>
      <c r="GDH25" s="80"/>
      <c r="GDI25" s="80"/>
      <c r="GDJ25" s="80"/>
      <c r="GDK25" s="80"/>
      <c r="GDL25" s="80"/>
      <c r="GDM25" s="80"/>
      <c r="GDN25" s="80"/>
      <c r="GDO25" s="80"/>
      <c r="GDP25" s="80"/>
      <c r="GDQ25" s="80"/>
      <c r="GDR25" s="80"/>
      <c r="GDS25" s="80"/>
      <c r="GDT25" s="80"/>
      <c r="GDU25" s="80"/>
      <c r="GDV25" s="80"/>
      <c r="GDW25" s="80"/>
      <c r="GDX25" s="80"/>
      <c r="GDY25" s="80"/>
      <c r="GDZ25" s="80"/>
      <c r="GEA25" s="80"/>
      <c r="GEB25" s="80"/>
      <c r="GEC25" s="80"/>
      <c r="GED25" s="80"/>
      <c r="GEE25" s="80"/>
      <c r="GEF25" s="80"/>
      <c r="GEG25" s="80"/>
      <c r="GEH25" s="80"/>
      <c r="GEI25" s="80"/>
      <c r="GEJ25" s="80"/>
      <c r="GEK25" s="80"/>
      <c r="GEL25" s="80"/>
      <c r="GEM25" s="80"/>
      <c r="GEN25" s="80"/>
      <c r="GEO25" s="80"/>
      <c r="GEP25" s="80"/>
      <c r="GEQ25" s="80"/>
      <c r="GER25" s="80"/>
      <c r="GES25" s="80"/>
      <c r="GET25" s="80"/>
      <c r="GEU25" s="80"/>
      <c r="GEV25" s="80"/>
      <c r="GEW25" s="80"/>
      <c r="GEX25" s="80"/>
      <c r="GEY25" s="80"/>
      <c r="GEZ25" s="80"/>
      <c r="GFA25" s="80"/>
      <c r="GFB25" s="80"/>
      <c r="GFC25" s="80"/>
      <c r="GFD25" s="80"/>
      <c r="GFE25" s="80"/>
      <c r="GFF25" s="80"/>
      <c r="GFG25" s="80"/>
      <c r="GFH25" s="80"/>
      <c r="GFI25" s="80"/>
      <c r="GFJ25" s="80"/>
      <c r="GFK25" s="80"/>
      <c r="GFL25" s="80"/>
      <c r="GFM25" s="80"/>
      <c r="GFN25" s="80"/>
      <c r="GFO25" s="80"/>
      <c r="GFP25" s="80"/>
      <c r="GFQ25" s="80"/>
      <c r="GFR25" s="80"/>
      <c r="GFS25" s="80"/>
      <c r="GFT25" s="80"/>
      <c r="GFU25" s="80"/>
      <c r="GFV25" s="80"/>
      <c r="GFW25" s="80"/>
      <c r="GFX25" s="80"/>
      <c r="GFY25" s="80"/>
      <c r="GFZ25" s="80"/>
      <c r="GGA25" s="80"/>
      <c r="GGB25" s="80"/>
      <c r="GGC25" s="80"/>
      <c r="GGD25" s="80"/>
      <c r="GGE25" s="80"/>
      <c r="GGF25" s="80"/>
      <c r="GGG25" s="80"/>
      <c r="GGH25" s="80"/>
      <c r="GGI25" s="80"/>
      <c r="GGJ25" s="80"/>
      <c r="GGK25" s="80"/>
      <c r="GGL25" s="80"/>
      <c r="GGM25" s="80"/>
      <c r="GGN25" s="80"/>
      <c r="GGO25" s="80"/>
      <c r="GGP25" s="80"/>
      <c r="GGQ25" s="80"/>
      <c r="GGR25" s="80"/>
      <c r="GGS25" s="80"/>
      <c r="GGT25" s="80"/>
      <c r="GGU25" s="80"/>
      <c r="GGV25" s="80"/>
      <c r="GGW25" s="80"/>
      <c r="GGX25" s="80"/>
      <c r="GGY25" s="80"/>
      <c r="GGZ25" s="80"/>
      <c r="GHA25" s="80"/>
      <c r="GHB25" s="80"/>
      <c r="GHC25" s="80"/>
      <c r="GHD25" s="80"/>
      <c r="GHE25" s="80"/>
      <c r="GHF25" s="80"/>
      <c r="GHG25" s="80"/>
      <c r="GHH25" s="80"/>
      <c r="GHI25" s="80"/>
      <c r="GHJ25" s="80"/>
      <c r="GHK25" s="80"/>
      <c r="GHL25" s="80"/>
      <c r="GHM25" s="80"/>
      <c r="GHN25" s="80"/>
      <c r="GHO25" s="80"/>
      <c r="GHP25" s="80"/>
      <c r="GHQ25" s="80"/>
      <c r="GHR25" s="80"/>
      <c r="GHS25" s="80"/>
      <c r="GHT25" s="80"/>
      <c r="GHU25" s="80"/>
      <c r="GHV25" s="80"/>
      <c r="GHW25" s="80"/>
      <c r="GHX25" s="80"/>
      <c r="GHY25" s="80"/>
      <c r="GHZ25" s="80"/>
      <c r="GIA25" s="80"/>
      <c r="GIB25" s="80"/>
      <c r="GIC25" s="80"/>
      <c r="GID25" s="80"/>
      <c r="GIE25" s="80"/>
      <c r="GIF25" s="80"/>
      <c r="GIG25" s="80"/>
      <c r="GIH25" s="80"/>
      <c r="GII25" s="80"/>
      <c r="GIJ25" s="80"/>
      <c r="GIK25" s="80"/>
      <c r="GIL25" s="80"/>
      <c r="GIM25" s="80"/>
      <c r="GIN25" s="80"/>
      <c r="GIO25" s="80"/>
      <c r="GIP25" s="80"/>
      <c r="GIQ25" s="80"/>
      <c r="GIR25" s="80"/>
      <c r="GIS25" s="80"/>
      <c r="GIT25" s="80"/>
      <c r="GIU25" s="80"/>
      <c r="GIV25" s="80"/>
      <c r="GIW25" s="80"/>
      <c r="GIX25" s="80"/>
      <c r="GIY25" s="80"/>
      <c r="GIZ25" s="80"/>
      <c r="GJA25" s="80"/>
      <c r="GJB25" s="80"/>
      <c r="GJC25" s="80"/>
      <c r="GJD25" s="80"/>
      <c r="GJE25" s="80"/>
      <c r="GJF25" s="80"/>
      <c r="GJG25" s="80"/>
      <c r="GJH25" s="80"/>
      <c r="GJI25" s="80"/>
      <c r="GJJ25" s="80"/>
      <c r="GJK25" s="80"/>
      <c r="GJL25" s="80"/>
      <c r="GJM25" s="80"/>
      <c r="GJN25" s="80"/>
      <c r="GJO25" s="80"/>
      <c r="GJP25" s="80"/>
      <c r="GJQ25" s="80"/>
      <c r="GJR25" s="80"/>
      <c r="GJS25" s="80"/>
      <c r="GJT25" s="80"/>
      <c r="GJU25" s="80"/>
      <c r="GJV25" s="80"/>
      <c r="GJW25" s="80"/>
      <c r="GJX25" s="80"/>
      <c r="GJY25" s="80"/>
      <c r="GJZ25" s="80"/>
      <c r="GKA25" s="80"/>
      <c r="GKB25" s="80"/>
      <c r="GKC25" s="80"/>
      <c r="GKD25" s="80"/>
      <c r="GKE25" s="80"/>
      <c r="GKF25" s="80"/>
      <c r="GKG25" s="80"/>
      <c r="GKH25" s="80"/>
      <c r="GKI25" s="80"/>
      <c r="GKJ25" s="80"/>
      <c r="GKK25" s="80"/>
      <c r="GKL25" s="80"/>
      <c r="GKM25" s="80"/>
      <c r="GKN25" s="80"/>
      <c r="GKO25" s="80"/>
      <c r="GKP25" s="80"/>
      <c r="GKQ25" s="80"/>
      <c r="GKR25" s="80"/>
      <c r="GKS25" s="80"/>
      <c r="GKT25" s="80"/>
      <c r="GKU25" s="80"/>
      <c r="GKV25" s="80"/>
      <c r="GKW25" s="80"/>
      <c r="GKX25" s="80"/>
      <c r="GKY25" s="80"/>
      <c r="GKZ25" s="80"/>
      <c r="GLA25" s="80"/>
      <c r="GLB25" s="80"/>
      <c r="GLC25" s="80"/>
      <c r="GLD25" s="80"/>
      <c r="GLE25" s="80"/>
      <c r="GLF25" s="80"/>
      <c r="GLG25" s="80"/>
      <c r="GLH25" s="80"/>
      <c r="GLI25" s="80"/>
      <c r="GLJ25" s="80"/>
      <c r="GLK25" s="80"/>
      <c r="GLL25" s="80"/>
      <c r="GLM25" s="80"/>
      <c r="GLN25" s="80"/>
      <c r="GLO25" s="80"/>
      <c r="GLP25" s="80"/>
      <c r="GLQ25" s="80"/>
      <c r="GLR25" s="80"/>
      <c r="GLS25" s="80"/>
      <c r="GLT25" s="80"/>
      <c r="GLU25" s="80"/>
      <c r="GLV25" s="80"/>
      <c r="GLW25" s="80"/>
      <c r="GLX25" s="80"/>
      <c r="GLY25" s="80"/>
      <c r="GLZ25" s="80"/>
      <c r="GMA25" s="80"/>
      <c r="GMB25" s="80"/>
      <c r="GMC25" s="80"/>
      <c r="GMD25" s="80"/>
      <c r="GME25" s="80"/>
      <c r="GMF25" s="80"/>
      <c r="GMG25" s="80"/>
      <c r="GMH25" s="80"/>
      <c r="GMI25" s="80"/>
      <c r="GMJ25" s="80"/>
      <c r="GMK25" s="80"/>
      <c r="GML25" s="80"/>
      <c r="GMM25" s="80"/>
      <c r="GMN25" s="80"/>
      <c r="GMO25" s="80"/>
      <c r="GMP25" s="80"/>
      <c r="GMQ25" s="80"/>
      <c r="GMR25" s="80"/>
      <c r="GMS25" s="80"/>
      <c r="GMT25" s="80"/>
      <c r="GMU25" s="80"/>
      <c r="GMV25" s="80"/>
      <c r="GMW25" s="80"/>
      <c r="GMX25" s="80"/>
      <c r="GMY25" s="80"/>
      <c r="GMZ25" s="80"/>
      <c r="GNA25" s="80"/>
      <c r="GNB25" s="80"/>
      <c r="GNC25" s="80"/>
      <c r="GND25" s="80"/>
      <c r="GNE25" s="80"/>
      <c r="GNF25" s="80"/>
      <c r="GNG25" s="80"/>
      <c r="GNH25" s="80"/>
      <c r="GNI25" s="80"/>
      <c r="GNJ25" s="80"/>
      <c r="GNK25" s="80"/>
      <c r="GNL25" s="80"/>
      <c r="GNM25" s="80"/>
      <c r="GNN25" s="80"/>
      <c r="GNO25" s="80"/>
      <c r="GNP25" s="80"/>
      <c r="GNQ25" s="80"/>
      <c r="GNR25" s="80"/>
      <c r="GNS25" s="80"/>
      <c r="GNT25" s="80"/>
      <c r="GNU25" s="80"/>
      <c r="GNV25" s="80"/>
      <c r="GNW25" s="80"/>
      <c r="GNX25" s="80"/>
      <c r="GNY25" s="80"/>
      <c r="GNZ25" s="80"/>
      <c r="GOA25" s="80"/>
      <c r="GOB25" s="80"/>
      <c r="GOC25" s="80"/>
      <c r="GOD25" s="80"/>
      <c r="GOE25" s="80"/>
      <c r="GOF25" s="80"/>
      <c r="GOG25" s="80"/>
      <c r="GOH25" s="80"/>
      <c r="GOI25" s="80"/>
      <c r="GOJ25" s="80"/>
      <c r="GOK25" s="80"/>
      <c r="GOL25" s="80"/>
      <c r="GOM25" s="80"/>
      <c r="GON25" s="80"/>
      <c r="GOO25" s="80"/>
      <c r="GOP25" s="80"/>
      <c r="GOQ25" s="80"/>
      <c r="GOR25" s="80"/>
      <c r="GOS25" s="80"/>
      <c r="GOT25" s="80"/>
      <c r="GOU25" s="80"/>
      <c r="GOV25" s="80"/>
      <c r="GOW25" s="80"/>
      <c r="GOX25" s="80"/>
      <c r="GOY25" s="80"/>
      <c r="GOZ25" s="80"/>
      <c r="GPA25" s="80"/>
      <c r="GPB25" s="80"/>
      <c r="GPC25" s="80"/>
      <c r="GPD25" s="80"/>
      <c r="GPE25" s="80"/>
      <c r="GPF25" s="80"/>
      <c r="GPG25" s="80"/>
      <c r="GPH25" s="80"/>
      <c r="GPI25" s="80"/>
      <c r="GPJ25" s="80"/>
      <c r="GPK25" s="80"/>
      <c r="GPL25" s="80"/>
      <c r="GPM25" s="80"/>
      <c r="GPN25" s="80"/>
      <c r="GPO25" s="80"/>
      <c r="GPP25" s="80"/>
      <c r="GPQ25" s="80"/>
      <c r="GPR25" s="80"/>
      <c r="GPS25" s="80"/>
      <c r="GPT25" s="80"/>
      <c r="GPU25" s="80"/>
      <c r="GPV25" s="80"/>
      <c r="GPW25" s="80"/>
      <c r="GPX25" s="80"/>
      <c r="GPY25" s="80"/>
      <c r="GPZ25" s="80"/>
      <c r="GQA25" s="80"/>
      <c r="GQB25" s="80"/>
      <c r="GQC25" s="80"/>
      <c r="GQD25" s="80"/>
      <c r="GQE25" s="80"/>
      <c r="GQF25" s="80"/>
      <c r="GQG25" s="80"/>
      <c r="GQH25" s="80"/>
      <c r="GQI25" s="80"/>
      <c r="GQJ25" s="80"/>
      <c r="GQK25" s="80"/>
      <c r="GQL25" s="80"/>
      <c r="GQM25" s="80"/>
      <c r="GQN25" s="80"/>
      <c r="GQO25" s="80"/>
      <c r="GQP25" s="80"/>
      <c r="GQQ25" s="80"/>
      <c r="GQR25" s="80"/>
      <c r="GQS25" s="80"/>
      <c r="GQT25" s="80"/>
      <c r="GQU25" s="80"/>
      <c r="GQV25" s="80"/>
      <c r="GQW25" s="80"/>
      <c r="GQX25" s="80"/>
      <c r="GQY25" s="80"/>
      <c r="GQZ25" s="80"/>
      <c r="GRA25" s="80"/>
      <c r="GRB25" s="80"/>
      <c r="GRC25" s="80"/>
      <c r="GRD25" s="80"/>
      <c r="GRE25" s="80"/>
      <c r="GRF25" s="80"/>
      <c r="GRG25" s="80"/>
      <c r="GRH25" s="80"/>
      <c r="GRI25" s="80"/>
      <c r="GRJ25" s="80"/>
      <c r="GRK25" s="80"/>
      <c r="GRL25" s="80"/>
      <c r="GRM25" s="80"/>
      <c r="GRN25" s="80"/>
      <c r="GRO25" s="80"/>
      <c r="GRP25" s="80"/>
      <c r="GRQ25" s="80"/>
      <c r="GRR25" s="80"/>
      <c r="GRS25" s="80"/>
      <c r="GRT25" s="80"/>
      <c r="GRU25" s="80"/>
      <c r="GRV25" s="80"/>
      <c r="GRW25" s="80"/>
      <c r="GRX25" s="80"/>
      <c r="GRY25" s="80"/>
      <c r="GRZ25" s="80"/>
      <c r="GSA25" s="80"/>
      <c r="GSB25" s="80"/>
      <c r="GSC25" s="80"/>
      <c r="GSD25" s="80"/>
      <c r="GSE25" s="80"/>
      <c r="GSF25" s="80"/>
      <c r="GSG25" s="80"/>
      <c r="GSH25" s="80"/>
      <c r="GSI25" s="80"/>
      <c r="GSJ25" s="80"/>
      <c r="GSK25" s="80"/>
      <c r="GSL25" s="80"/>
      <c r="GSM25" s="80"/>
      <c r="GSN25" s="80"/>
      <c r="GSO25" s="80"/>
      <c r="GSP25" s="80"/>
      <c r="GSQ25" s="80"/>
      <c r="GSR25" s="80"/>
      <c r="GSS25" s="80"/>
      <c r="GST25" s="80"/>
      <c r="GSU25" s="80"/>
      <c r="GSV25" s="80"/>
      <c r="GSW25" s="80"/>
      <c r="GSX25" s="80"/>
      <c r="GSY25" s="80"/>
      <c r="GSZ25" s="80"/>
      <c r="GTA25" s="80"/>
      <c r="GTB25" s="80"/>
      <c r="GTC25" s="80"/>
      <c r="GTD25" s="80"/>
      <c r="GTE25" s="80"/>
      <c r="GTF25" s="80"/>
      <c r="GTG25" s="80"/>
      <c r="GTH25" s="80"/>
      <c r="GTI25" s="80"/>
      <c r="GTJ25" s="80"/>
      <c r="GTK25" s="80"/>
      <c r="GTL25" s="80"/>
      <c r="GTM25" s="80"/>
      <c r="GTN25" s="80"/>
      <c r="GTO25" s="80"/>
      <c r="GTP25" s="80"/>
      <c r="GTQ25" s="80"/>
      <c r="GTR25" s="80"/>
      <c r="GTS25" s="80"/>
      <c r="GTT25" s="80"/>
      <c r="GTU25" s="80"/>
      <c r="GTV25" s="80"/>
      <c r="GTW25" s="80"/>
      <c r="GTX25" s="80"/>
      <c r="GTY25" s="80"/>
      <c r="GTZ25" s="80"/>
      <c r="GUA25" s="80"/>
      <c r="GUB25" s="80"/>
      <c r="GUC25" s="80"/>
      <c r="GUD25" s="80"/>
      <c r="GUE25" s="80"/>
      <c r="GUF25" s="80"/>
      <c r="GUG25" s="80"/>
      <c r="GUH25" s="80"/>
      <c r="GUI25" s="80"/>
      <c r="GUJ25" s="80"/>
      <c r="GUK25" s="80"/>
      <c r="GUL25" s="80"/>
      <c r="GUM25" s="80"/>
      <c r="GUN25" s="80"/>
      <c r="GUO25" s="80"/>
      <c r="GUP25" s="80"/>
      <c r="GUQ25" s="80"/>
      <c r="GUR25" s="80"/>
      <c r="GUS25" s="80"/>
      <c r="GUT25" s="80"/>
      <c r="GUU25" s="80"/>
      <c r="GUV25" s="80"/>
      <c r="GUW25" s="80"/>
      <c r="GUX25" s="80"/>
      <c r="GUY25" s="80"/>
      <c r="GUZ25" s="80"/>
      <c r="GVA25" s="80"/>
      <c r="GVB25" s="80"/>
      <c r="GVC25" s="80"/>
      <c r="GVD25" s="80"/>
      <c r="GVE25" s="80"/>
      <c r="GVF25" s="80"/>
      <c r="GVG25" s="80"/>
      <c r="GVH25" s="80"/>
      <c r="GVI25" s="80"/>
      <c r="GVJ25" s="80"/>
      <c r="GVK25" s="80"/>
      <c r="GVL25" s="80"/>
      <c r="GVM25" s="80"/>
      <c r="GVN25" s="80"/>
      <c r="GVO25" s="80"/>
      <c r="GVP25" s="80"/>
      <c r="GVQ25" s="80"/>
      <c r="GVR25" s="80"/>
      <c r="GVS25" s="80"/>
      <c r="GVT25" s="80"/>
      <c r="GVU25" s="80"/>
      <c r="GVV25" s="80"/>
      <c r="GVW25" s="80"/>
      <c r="GVX25" s="80"/>
      <c r="GVY25" s="80"/>
      <c r="GVZ25" s="80"/>
      <c r="GWA25" s="80"/>
      <c r="GWB25" s="80"/>
      <c r="GWC25" s="80"/>
      <c r="GWD25" s="80"/>
      <c r="GWE25" s="80"/>
      <c r="GWF25" s="80"/>
      <c r="GWG25" s="80"/>
      <c r="GWH25" s="80"/>
      <c r="GWI25" s="80"/>
      <c r="GWJ25" s="80"/>
      <c r="GWK25" s="80"/>
      <c r="GWL25" s="80"/>
      <c r="GWM25" s="80"/>
      <c r="GWN25" s="80"/>
      <c r="GWO25" s="80"/>
      <c r="GWP25" s="80"/>
      <c r="GWQ25" s="80"/>
      <c r="GWR25" s="80"/>
      <c r="GWS25" s="80"/>
      <c r="GWT25" s="80"/>
      <c r="GWU25" s="80"/>
      <c r="GWV25" s="80"/>
      <c r="GWW25" s="80"/>
      <c r="GWX25" s="80"/>
      <c r="GWY25" s="80"/>
      <c r="GWZ25" s="80"/>
      <c r="GXA25" s="80"/>
      <c r="GXB25" s="80"/>
      <c r="GXC25" s="80"/>
      <c r="GXD25" s="80"/>
      <c r="GXE25" s="80"/>
      <c r="GXF25" s="80"/>
      <c r="GXG25" s="80"/>
      <c r="GXH25" s="80"/>
      <c r="GXI25" s="80"/>
      <c r="GXJ25" s="80"/>
      <c r="GXK25" s="80"/>
      <c r="GXL25" s="80"/>
      <c r="GXM25" s="80"/>
      <c r="GXN25" s="80"/>
      <c r="GXO25" s="80"/>
      <c r="GXP25" s="80"/>
      <c r="GXQ25" s="80"/>
      <c r="GXR25" s="80"/>
      <c r="GXS25" s="80"/>
      <c r="GXT25" s="80"/>
      <c r="GXU25" s="80"/>
      <c r="GXV25" s="80"/>
      <c r="GXW25" s="80"/>
      <c r="GXX25" s="80"/>
      <c r="GXY25" s="80"/>
      <c r="GXZ25" s="80"/>
      <c r="GYA25" s="80"/>
      <c r="GYB25" s="80"/>
      <c r="GYC25" s="80"/>
      <c r="GYD25" s="80"/>
      <c r="GYE25" s="80"/>
      <c r="GYF25" s="80"/>
      <c r="GYG25" s="80"/>
      <c r="GYH25" s="80"/>
      <c r="GYI25" s="80"/>
      <c r="GYJ25" s="80"/>
      <c r="GYK25" s="80"/>
      <c r="GYL25" s="80"/>
      <c r="GYM25" s="80"/>
      <c r="GYN25" s="80"/>
      <c r="GYO25" s="80"/>
      <c r="GYP25" s="80"/>
      <c r="GYQ25" s="80"/>
      <c r="GYR25" s="80"/>
      <c r="GYS25" s="80"/>
      <c r="GYT25" s="80"/>
      <c r="GYU25" s="80"/>
      <c r="GYV25" s="80"/>
      <c r="GYW25" s="80"/>
      <c r="GYX25" s="80"/>
      <c r="GYY25" s="80"/>
      <c r="GYZ25" s="80"/>
      <c r="GZA25" s="80"/>
      <c r="GZB25" s="80"/>
      <c r="GZC25" s="80"/>
      <c r="GZD25" s="80"/>
      <c r="GZE25" s="80"/>
      <c r="GZF25" s="80"/>
      <c r="GZG25" s="80"/>
      <c r="GZH25" s="80"/>
      <c r="GZI25" s="80"/>
      <c r="GZJ25" s="80"/>
      <c r="GZK25" s="80"/>
      <c r="GZL25" s="80"/>
      <c r="GZM25" s="80"/>
      <c r="GZN25" s="80"/>
      <c r="GZO25" s="80"/>
      <c r="GZP25" s="80"/>
      <c r="GZQ25" s="80"/>
      <c r="GZR25" s="80"/>
      <c r="GZS25" s="80"/>
      <c r="GZT25" s="80"/>
      <c r="GZU25" s="80"/>
      <c r="GZV25" s="80"/>
      <c r="GZW25" s="80"/>
      <c r="GZX25" s="80"/>
      <c r="GZY25" s="80"/>
      <c r="GZZ25" s="80"/>
      <c r="HAA25" s="80"/>
      <c r="HAB25" s="80"/>
      <c r="HAC25" s="80"/>
      <c r="HAD25" s="80"/>
      <c r="HAE25" s="80"/>
      <c r="HAF25" s="80"/>
      <c r="HAG25" s="80"/>
      <c r="HAH25" s="80"/>
      <c r="HAI25" s="80"/>
      <c r="HAJ25" s="80"/>
      <c r="HAK25" s="80"/>
      <c r="HAL25" s="80"/>
      <c r="HAM25" s="80"/>
      <c r="HAN25" s="80"/>
      <c r="HAO25" s="80"/>
      <c r="HAP25" s="80"/>
      <c r="HAQ25" s="80"/>
      <c r="HAR25" s="80"/>
      <c r="HAS25" s="80"/>
      <c r="HAT25" s="80"/>
      <c r="HAU25" s="80"/>
      <c r="HAV25" s="80"/>
      <c r="HAW25" s="80"/>
      <c r="HAX25" s="80"/>
      <c r="HAY25" s="80"/>
      <c r="HAZ25" s="80"/>
      <c r="HBA25" s="80"/>
      <c r="HBB25" s="80"/>
      <c r="HBC25" s="80"/>
      <c r="HBD25" s="80"/>
      <c r="HBE25" s="80"/>
      <c r="HBF25" s="80"/>
      <c r="HBG25" s="80"/>
      <c r="HBH25" s="80"/>
      <c r="HBI25" s="80"/>
      <c r="HBJ25" s="80"/>
      <c r="HBK25" s="80"/>
      <c r="HBL25" s="80"/>
      <c r="HBM25" s="80"/>
      <c r="HBN25" s="80"/>
      <c r="HBO25" s="80"/>
      <c r="HBP25" s="80"/>
      <c r="HBQ25" s="80"/>
      <c r="HBR25" s="80"/>
      <c r="HBS25" s="80"/>
      <c r="HBT25" s="80"/>
      <c r="HBU25" s="80"/>
      <c r="HBV25" s="80"/>
      <c r="HBW25" s="80"/>
      <c r="HBX25" s="80"/>
      <c r="HBY25" s="80"/>
      <c r="HBZ25" s="80"/>
      <c r="HCA25" s="80"/>
      <c r="HCB25" s="80"/>
      <c r="HCC25" s="80"/>
      <c r="HCD25" s="80"/>
      <c r="HCE25" s="80"/>
      <c r="HCF25" s="80"/>
      <c r="HCG25" s="80"/>
      <c r="HCH25" s="80"/>
      <c r="HCI25" s="80"/>
      <c r="HCJ25" s="80"/>
      <c r="HCK25" s="80"/>
      <c r="HCL25" s="80"/>
      <c r="HCM25" s="80"/>
      <c r="HCN25" s="80"/>
      <c r="HCO25" s="80"/>
      <c r="HCP25" s="80"/>
      <c r="HCQ25" s="80"/>
      <c r="HCR25" s="80"/>
      <c r="HCS25" s="80"/>
      <c r="HCT25" s="80"/>
      <c r="HCU25" s="80"/>
      <c r="HCV25" s="80"/>
      <c r="HCW25" s="80"/>
      <c r="HCX25" s="80"/>
      <c r="HCY25" s="80"/>
      <c r="HCZ25" s="80"/>
      <c r="HDA25" s="80"/>
      <c r="HDB25" s="80"/>
      <c r="HDC25" s="80"/>
      <c r="HDD25" s="80"/>
      <c r="HDE25" s="80"/>
      <c r="HDF25" s="80"/>
      <c r="HDG25" s="80"/>
      <c r="HDH25" s="80"/>
      <c r="HDI25" s="80"/>
      <c r="HDJ25" s="80"/>
      <c r="HDK25" s="80"/>
      <c r="HDL25" s="80"/>
      <c r="HDM25" s="80"/>
      <c r="HDN25" s="80"/>
      <c r="HDO25" s="80"/>
      <c r="HDP25" s="80"/>
      <c r="HDQ25" s="80"/>
      <c r="HDR25" s="80"/>
      <c r="HDS25" s="80"/>
      <c r="HDT25" s="80"/>
      <c r="HDU25" s="80"/>
      <c r="HDV25" s="80"/>
      <c r="HDW25" s="80"/>
      <c r="HDX25" s="80"/>
      <c r="HDY25" s="80"/>
      <c r="HDZ25" s="80"/>
      <c r="HEA25" s="80"/>
      <c r="HEB25" s="80"/>
      <c r="HEC25" s="80"/>
      <c r="HED25" s="80"/>
      <c r="HEE25" s="80"/>
      <c r="HEF25" s="80"/>
      <c r="HEG25" s="80"/>
      <c r="HEH25" s="80"/>
      <c r="HEI25" s="80"/>
      <c r="HEJ25" s="80"/>
      <c r="HEK25" s="80"/>
      <c r="HEL25" s="80"/>
      <c r="HEM25" s="80"/>
      <c r="HEN25" s="80"/>
      <c r="HEO25" s="80"/>
      <c r="HEP25" s="80"/>
      <c r="HEQ25" s="80"/>
      <c r="HER25" s="80"/>
      <c r="HES25" s="80"/>
      <c r="HET25" s="80"/>
      <c r="HEU25" s="80"/>
      <c r="HEV25" s="80"/>
      <c r="HEW25" s="80"/>
      <c r="HEX25" s="80"/>
      <c r="HEY25" s="80"/>
      <c r="HEZ25" s="80"/>
      <c r="HFA25" s="80"/>
      <c r="HFB25" s="80"/>
      <c r="HFC25" s="80"/>
      <c r="HFD25" s="80"/>
      <c r="HFE25" s="80"/>
      <c r="HFF25" s="80"/>
      <c r="HFG25" s="80"/>
      <c r="HFH25" s="80"/>
      <c r="HFI25" s="80"/>
      <c r="HFJ25" s="80"/>
      <c r="HFK25" s="80"/>
      <c r="HFL25" s="80"/>
      <c r="HFM25" s="80"/>
      <c r="HFN25" s="80"/>
      <c r="HFO25" s="80"/>
      <c r="HFP25" s="80"/>
      <c r="HFQ25" s="80"/>
      <c r="HFR25" s="80"/>
      <c r="HFS25" s="80"/>
      <c r="HFT25" s="80"/>
      <c r="HFU25" s="80"/>
      <c r="HFV25" s="80"/>
      <c r="HFW25" s="80"/>
      <c r="HFX25" s="80"/>
      <c r="HFY25" s="80"/>
      <c r="HFZ25" s="80"/>
      <c r="HGA25" s="80"/>
      <c r="HGB25" s="80"/>
      <c r="HGC25" s="80"/>
      <c r="HGD25" s="80"/>
      <c r="HGE25" s="80"/>
      <c r="HGF25" s="80"/>
      <c r="HGG25" s="80"/>
      <c r="HGH25" s="80"/>
      <c r="HGI25" s="80"/>
      <c r="HGJ25" s="80"/>
      <c r="HGK25" s="80"/>
      <c r="HGL25" s="80"/>
      <c r="HGM25" s="80"/>
      <c r="HGN25" s="80"/>
      <c r="HGO25" s="80"/>
      <c r="HGP25" s="80"/>
      <c r="HGQ25" s="80"/>
      <c r="HGR25" s="80"/>
      <c r="HGS25" s="80"/>
      <c r="HGT25" s="80"/>
      <c r="HGU25" s="80"/>
      <c r="HGV25" s="80"/>
      <c r="HGW25" s="80"/>
      <c r="HGX25" s="80"/>
      <c r="HGY25" s="80"/>
      <c r="HGZ25" s="80"/>
      <c r="HHA25" s="80"/>
      <c r="HHB25" s="80"/>
      <c r="HHC25" s="80"/>
      <c r="HHD25" s="80"/>
      <c r="HHE25" s="80"/>
      <c r="HHF25" s="80"/>
      <c r="HHG25" s="80"/>
      <c r="HHH25" s="80"/>
      <c r="HHI25" s="80"/>
      <c r="HHJ25" s="80"/>
      <c r="HHK25" s="80"/>
      <c r="HHL25" s="80"/>
      <c r="HHM25" s="80"/>
      <c r="HHN25" s="80"/>
      <c r="HHO25" s="80"/>
      <c r="HHP25" s="80"/>
      <c r="HHQ25" s="80"/>
      <c r="HHR25" s="80"/>
      <c r="HHS25" s="80"/>
      <c r="HHT25" s="80"/>
      <c r="HHU25" s="80"/>
      <c r="HHV25" s="80"/>
      <c r="HHW25" s="80"/>
      <c r="HHX25" s="80"/>
      <c r="HHY25" s="80"/>
      <c r="HHZ25" s="80"/>
      <c r="HIA25" s="80"/>
      <c r="HIB25" s="80"/>
      <c r="HIC25" s="80"/>
      <c r="HID25" s="80"/>
      <c r="HIE25" s="80"/>
      <c r="HIF25" s="80"/>
      <c r="HIG25" s="80"/>
      <c r="HIH25" s="80"/>
      <c r="HII25" s="80"/>
      <c r="HIJ25" s="80"/>
      <c r="HIK25" s="80"/>
      <c r="HIL25" s="80"/>
      <c r="HIM25" s="80"/>
      <c r="HIN25" s="80"/>
      <c r="HIO25" s="80"/>
      <c r="HIP25" s="80"/>
      <c r="HIQ25" s="80"/>
      <c r="HIR25" s="80"/>
      <c r="HIS25" s="80"/>
      <c r="HIT25" s="80"/>
      <c r="HIU25" s="80"/>
      <c r="HIV25" s="80"/>
      <c r="HIW25" s="80"/>
      <c r="HIX25" s="80"/>
      <c r="HIY25" s="80"/>
      <c r="HIZ25" s="80"/>
      <c r="HJA25" s="80"/>
      <c r="HJB25" s="80"/>
      <c r="HJC25" s="80"/>
      <c r="HJD25" s="80"/>
      <c r="HJE25" s="80"/>
      <c r="HJF25" s="80"/>
      <c r="HJG25" s="80"/>
      <c r="HJH25" s="80"/>
      <c r="HJI25" s="80"/>
      <c r="HJJ25" s="80"/>
      <c r="HJK25" s="80"/>
      <c r="HJL25" s="80"/>
      <c r="HJM25" s="80"/>
      <c r="HJN25" s="80"/>
      <c r="HJO25" s="80"/>
      <c r="HJP25" s="80"/>
      <c r="HJQ25" s="80"/>
      <c r="HJR25" s="80"/>
      <c r="HJS25" s="80"/>
      <c r="HJT25" s="80"/>
      <c r="HJU25" s="80"/>
      <c r="HJV25" s="80"/>
      <c r="HJW25" s="80"/>
      <c r="HJX25" s="80"/>
      <c r="HJY25" s="80"/>
      <c r="HJZ25" s="80"/>
      <c r="HKA25" s="80"/>
      <c r="HKB25" s="80"/>
      <c r="HKC25" s="80"/>
      <c r="HKD25" s="80"/>
      <c r="HKE25" s="80"/>
      <c r="HKF25" s="80"/>
      <c r="HKG25" s="80"/>
      <c r="HKH25" s="80"/>
      <c r="HKI25" s="80"/>
      <c r="HKJ25" s="80"/>
      <c r="HKK25" s="80"/>
      <c r="HKL25" s="80"/>
      <c r="HKM25" s="80"/>
      <c r="HKN25" s="80"/>
      <c r="HKO25" s="80"/>
      <c r="HKP25" s="80"/>
      <c r="HKQ25" s="80"/>
      <c r="HKR25" s="80"/>
      <c r="HKS25" s="80"/>
      <c r="HKT25" s="80"/>
      <c r="HKU25" s="80"/>
      <c r="HKV25" s="80"/>
      <c r="HKW25" s="80"/>
      <c r="HKX25" s="80"/>
      <c r="HKY25" s="80"/>
      <c r="HKZ25" s="80"/>
      <c r="HLA25" s="80"/>
      <c r="HLB25" s="80"/>
      <c r="HLC25" s="80"/>
      <c r="HLD25" s="80"/>
      <c r="HLE25" s="80"/>
      <c r="HLF25" s="80"/>
      <c r="HLG25" s="80"/>
      <c r="HLH25" s="80"/>
      <c r="HLI25" s="80"/>
      <c r="HLJ25" s="80"/>
      <c r="HLK25" s="80"/>
      <c r="HLL25" s="80"/>
      <c r="HLM25" s="80"/>
      <c r="HLN25" s="80"/>
      <c r="HLO25" s="80"/>
      <c r="HLP25" s="80"/>
      <c r="HLQ25" s="80"/>
      <c r="HLR25" s="80"/>
      <c r="HLS25" s="80"/>
      <c r="HLT25" s="80"/>
      <c r="HLU25" s="80"/>
      <c r="HLV25" s="80"/>
      <c r="HLW25" s="80"/>
      <c r="HLX25" s="80"/>
      <c r="HLY25" s="80"/>
      <c r="HLZ25" s="80"/>
      <c r="HMA25" s="80"/>
      <c r="HMB25" s="80"/>
      <c r="HMC25" s="80"/>
      <c r="HMD25" s="80"/>
      <c r="HME25" s="80"/>
      <c r="HMF25" s="80"/>
      <c r="HMG25" s="80"/>
      <c r="HMH25" s="80"/>
      <c r="HMI25" s="80"/>
      <c r="HMJ25" s="80"/>
      <c r="HMK25" s="80"/>
      <c r="HML25" s="80"/>
      <c r="HMM25" s="80"/>
      <c r="HMN25" s="80"/>
      <c r="HMO25" s="80"/>
      <c r="HMP25" s="80"/>
      <c r="HMQ25" s="80"/>
      <c r="HMR25" s="80"/>
      <c r="HMS25" s="80"/>
      <c r="HMT25" s="80"/>
      <c r="HMU25" s="80"/>
      <c r="HMV25" s="80"/>
      <c r="HMW25" s="80"/>
      <c r="HMX25" s="80"/>
      <c r="HMY25" s="80"/>
      <c r="HMZ25" s="80"/>
      <c r="HNA25" s="80"/>
      <c r="HNB25" s="80"/>
      <c r="HNC25" s="80"/>
      <c r="HND25" s="80"/>
      <c r="HNE25" s="80"/>
      <c r="HNF25" s="80"/>
      <c r="HNG25" s="80"/>
      <c r="HNH25" s="80"/>
      <c r="HNI25" s="80"/>
      <c r="HNJ25" s="80"/>
      <c r="HNK25" s="80"/>
      <c r="HNL25" s="80"/>
      <c r="HNM25" s="80"/>
      <c r="HNN25" s="80"/>
      <c r="HNO25" s="80"/>
      <c r="HNP25" s="80"/>
      <c r="HNQ25" s="80"/>
      <c r="HNR25" s="80"/>
      <c r="HNS25" s="80"/>
      <c r="HNT25" s="80"/>
      <c r="HNU25" s="80"/>
      <c r="HNV25" s="80"/>
      <c r="HNW25" s="80"/>
      <c r="HNX25" s="80"/>
      <c r="HNY25" s="80"/>
      <c r="HNZ25" s="80"/>
      <c r="HOA25" s="80"/>
      <c r="HOB25" s="80"/>
      <c r="HOC25" s="80"/>
      <c r="HOD25" s="80"/>
      <c r="HOE25" s="80"/>
      <c r="HOF25" s="80"/>
      <c r="HOG25" s="80"/>
      <c r="HOH25" s="80"/>
      <c r="HOI25" s="80"/>
      <c r="HOJ25" s="80"/>
      <c r="HOK25" s="80"/>
      <c r="HOL25" s="80"/>
      <c r="HOM25" s="80"/>
      <c r="HON25" s="80"/>
      <c r="HOO25" s="80"/>
      <c r="HOP25" s="80"/>
      <c r="HOQ25" s="80"/>
      <c r="HOR25" s="80"/>
      <c r="HOS25" s="80"/>
      <c r="HOT25" s="80"/>
      <c r="HOU25" s="80"/>
      <c r="HOV25" s="80"/>
      <c r="HOW25" s="80"/>
      <c r="HOX25" s="80"/>
      <c r="HOY25" s="80"/>
      <c r="HOZ25" s="80"/>
      <c r="HPA25" s="80"/>
      <c r="HPB25" s="80"/>
      <c r="HPC25" s="80"/>
      <c r="HPD25" s="80"/>
      <c r="HPE25" s="80"/>
      <c r="HPF25" s="80"/>
      <c r="HPG25" s="80"/>
      <c r="HPH25" s="80"/>
      <c r="HPI25" s="80"/>
      <c r="HPJ25" s="80"/>
      <c r="HPK25" s="80"/>
      <c r="HPL25" s="80"/>
      <c r="HPM25" s="80"/>
      <c r="HPN25" s="80"/>
      <c r="HPO25" s="80"/>
      <c r="HPP25" s="80"/>
      <c r="HPQ25" s="80"/>
      <c r="HPR25" s="80"/>
      <c r="HPS25" s="80"/>
      <c r="HPT25" s="80"/>
      <c r="HPU25" s="80"/>
      <c r="HPV25" s="80"/>
      <c r="HPW25" s="80"/>
      <c r="HPX25" s="80"/>
      <c r="HPY25" s="80"/>
      <c r="HPZ25" s="80"/>
      <c r="HQA25" s="80"/>
      <c r="HQB25" s="80"/>
      <c r="HQC25" s="80"/>
      <c r="HQD25" s="80"/>
      <c r="HQE25" s="80"/>
      <c r="HQF25" s="80"/>
      <c r="HQG25" s="80"/>
      <c r="HQH25" s="80"/>
      <c r="HQI25" s="80"/>
      <c r="HQJ25" s="80"/>
      <c r="HQK25" s="80"/>
      <c r="HQL25" s="80"/>
      <c r="HQM25" s="80"/>
      <c r="HQN25" s="80"/>
      <c r="HQO25" s="80"/>
      <c r="HQP25" s="80"/>
      <c r="HQQ25" s="80"/>
      <c r="HQR25" s="80"/>
      <c r="HQS25" s="80"/>
      <c r="HQT25" s="80"/>
      <c r="HQU25" s="80"/>
      <c r="HQV25" s="80"/>
      <c r="HQW25" s="80"/>
      <c r="HQX25" s="80"/>
      <c r="HQY25" s="80"/>
      <c r="HQZ25" s="80"/>
      <c r="HRA25" s="80"/>
      <c r="HRB25" s="80"/>
      <c r="HRC25" s="80"/>
      <c r="HRD25" s="80"/>
      <c r="HRE25" s="80"/>
      <c r="HRF25" s="80"/>
      <c r="HRG25" s="80"/>
      <c r="HRH25" s="80"/>
      <c r="HRI25" s="80"/>
      <c r="HRJ25" s="80"/>
      <c r="HRK25" s="80"/>
      <c r="HRL25" s="80"/>
      <c r="HRM25" s="80"/>
      <c r="HRN25" s="80"/>
      <c r="HRO25" s="80"/>
      <c r="HRP25" s="80"/>
      <c r="HRQ25" s="80"/>
      <c r="HRR25" s="80"/>
      <c r="HRS25" s="80"/>
      <c r="HRT25" s="80"/>
      <c r="HRU25" s="80"/>
      <c r="HRV25" s="80"/>
      <c r="HRW25" s="80"/>
      <c r="HRX25" s="80"/>
      <c r="HRY25" s="80"/>
      <c r="HRZ25" s="80"/>
      <c r="HSA25" s="80"/>
      <c r="HSB25" s="80"/>
      <c r="HSC25" s="80"/>
      <c r="HSD25" s="80"/>
      <c r="HSE25" s="80"/>
      <c r="HSF25" s="80"/>
      <c r="HSG25" s="80"/>
      <c r="HSH25" s="80"/>
      <c r="HSI25" s="80"/>
      <c r="HSJ25" s="80"/>
      <c r="HSK25" s="80"/>
      <c r="HSL25" s="80"/>
      <c r="HSM25" s="80"/>
      <c r="HSN25" s="80"/>
      <c r="HSO25" s="80"/>
      <c r="HSP25" s="80"/>
      <c r="HSQ25" s="80"/>
      <c r="HSR25" s="80"/>
      <c r="HSS25" s="80"/>
      <c r="HST25" s="80"/>
      <c r="HSU25" s="80"/>
      <c r="HSV25" s="80"/>
      <c r="HSW25" s="80"/>
      <c r="HSX25" s="80"/>
      <c r="HSY25" s="80"/>
      <c r="HSZ25" s="80"/>
      <c r="HTA25" s="80"/>
      <c r="HTB25" s="80"/>
      <c r="HTC25" s="80"/>
      <c r="HTD25" s="80"/>
      <c r="HTE25" s="80"/>
      <c r="HTF25" s="80"/>
      <c r="HTG25" s="80"/>
      <c r="HTH25" s="80"/>
      <c r="HTI25" s="80"/>
      <c r="HTJ25" s="80"/>
      <c r="HTK25" s="80"/>
      <c r="HTL25" s="80"/>
      <c r="HTM25" s="80"/>
      <c r="HTN25" s="80"/>
      <c r="HTO25" s="80"/>
      <c r="HTP25" s="80"/>
      <c r="HTQ25" s="80"/>
      <c r="HTR25" s="80"/>
      <c r="HTS25" s="80"/>
      <c r="HTT25" s="80"/>
      <c r="HTU25" s="80"/>
      <c r="HTV25" s="80"/>
      <c r="HTW25" s="80"/>
      <c r="HTX25" s="80"/>
      <c r="HTY25" s="80"/>
      <c r="HTZ25" s="80"/>
      <c r="HUA25" s="80"/>
      <c r="HUB25" s="80"/>
      <c r="HUC25" s="80"/>
      <c r="HUD25" s="80"/>
      <c r="HUE25" s="80"/>
      <c r="HUF25" s="80"/>
      <c r="HUG25" s="80"/>
      <c r="HUH25" s="80"/>
      <c r="HUI25" s="80"/>
      <c r="HUJ25" s="80"/>
      <c r="HUK25" s="80"/>
      <c r="HUL25" s="80"/>
      <c r="HUM25" s="80"/>
      <c r="HUN25" s="80"/>
      <c r="HUO25" s="80"/>
      <c r="HUP25" s="80"/>
      <c r="HUQ25" s="80"/>
      <c r="HUR25" s="80"/>
      <c r="HUS25" s="80"/>
      <c r="HUT25" s="80"/>
      <c r="HUU25" s="80"/>
      <c r="HUV25" s="80"/>
      <c r="HUW25" s="80"/>
      <c r="HUX25" s="80"/>
      <c r="HUY25" s="80"/>
      <c r="HUZ25" s="80"/>
      <c r="HVA25" s="80"/>
      <c r="HVB25" s="80"/>
      <c r="HVC25" s="80"/>
      <c r="HVD25" s="80"/>
      <c r="HVE25" s="80"/>
      <c r="HVF25" s="80"/>
      <c r="HVG25" s="80"/>
      <c r="HVH25" s="80"/>
      <c r="HVI25" s="80"/>
      <c r="HVJ25" s="80"/>
      <c r="HVK25" s="80"/>
      <c r="HVL25" s="80"/>
      <c r="HVM25" s="80"/>
      <c r="HVN25" s="80"/>
      <c r="HVO25" s="80"/>
      <c r="HVP25" s="80"/>
      <c r="HVQ25" s="80"/>
      <c r="HVR25" s="80"/>
      <c r="HVS25" s="80"/>
      <c r="HVT25" s="80"/>
      <c r="HVU25" s="80"/>
      <c r="HVV25" s="80"/>
      <c r="HVW25" s="80"/>
      <c r="HVX25" s="80"/>
      <c r="HVY25" s="80"/>
      <c r="HVZ25" s="80"/>
      <c r="HWA25" s="80"/>
      <c r="HWB25" s="80"/>
      <c r="HWC25" s="80"/>
      <c r="HWD25" s="80"/>
      <c r="HWE25" s="80"/>
      <c r="HWF25" s="80"/>
      <c r="HWG25" s="80"/>
      <c r="HWH25" s="80"/>
      <c r="HWI25" s="80"/>
      <c r="HWJ25" s="80"/>
      <c r="HWK25" s="80"/>
      <c r="HWL25" s="80"/>
      <c r="HWM25" s="80"/>
      <c r="HWN25" s="80"/>
      <c r="HWO25" s="80"/>
      <c r="HWP25" s="80"/>
      <c r="HWQ25" s="80"/>
      <c r="HWR25" s="80"/>
      <c r="HWS25" s="80"/>
      <c r="HWT25" s="80"/>
      <c r="HWU25" s="80"/>
      <c r="HWV25" s="80"/>
      <c r="HWW25" s="80"/>
      <c r="HWX25" s="80"/>
      <c r="HWY25" s="80"/>
      <c r="HWZ25" s="80"/>
      <c r="HXA25" s="80"/>
      <c r="HXB25" s="80"/>
      <c r="HXC25" s="80"/>
      <c r="HXD25" s="80"/>
      <c r="HXE25" s="80"/>
      <c r="HXF25" s="80"/>
      <c r="HXG25" s="80"/>
      <c r="HXH25" s="80"/>
      <c r="HXI25" s="80"/>
      <c r="HXJ25" s="80"/>
      <c r="HXK25" s="80"/>
      <c r="HXL25" s="80"/>
      <c r="HXM25" s="80"/>
      <c r="HXN25" s="80"/>
      <c r="HXO25" s="80"/>
      <c r="HXP25" s="80"/>
      <c r="HXQ25" s="80"/>
      <c r="HXR25" s="80"/>
      <c r="HXS25" s="80"/>
      <c r="HXT25" s="80"/>
      <c r="HXU25" s="80"/>
      <c r="HXV25" s="80"/>
      <c r="HXW25" s="80"/>
      <c r="HXX25" s="80"/>
      <c r="HXY25" s="80"/>
      <c r="HXZ25" s="80"/>
      <c r="HYA25" s="80"/>
      <c r="HYB25" s="80"/>
      <c r="HYC25" s="80"/>
      <c r="HYD25" s="80"/>
      <c r="HYE25" s="80"/>
      <c r="HYF25" s="80"/>
      <c r="HYG25" s="80"/>
      <c r="HYH25" s="80"/>
      <c r="HYI25" s="80"/>
      <c r="HYJ25" s="80"/>
      <c r="HYK25" s="80"/>
      <c r="HYL25" s="80"/>
      <c r="HYM25" s="80"/>
      <c r="HYN25" s="80"/>
      <c r="HYO25" s="80"/>
      <c r="HYP25" s="80"/>
      <c r="HYQ25" s="80"/>
      <c r="HYR25" s="80"/>
      <c r="HYS25" s="80"/>
      <c r="HYT25" s="80"/>
      <c r="HYU25" s="80"/>
      <c r="HYV25" s="80"/>
      <c r="HYW25" s="80"/>
      <c r="HYX25" s="80"/>
      <c r="HYY25" s="80"/>
      <c r="HYZ25" s="80"/>
      <c r="HZA25" s="80"/>
      <c r="HZB25" s="80"/>
      <c r="HZC25" s="80"/>
      <c r="HZD25" s="80"/>
      <c r="HZE25" s="80"/>
      <c r="HZF25" s="80"/>
      <c r="HZG25" s="80"/>
      <c r="HZH25" s="80"/>
      <c r="HZI25" s="80"/>
      <c r="HZJ25" s="80"/>
      <c r="HZK25" s="80"/>
      <c r="HZL25" s="80"/>
      <c r="HZM25" s="80"/>
      <c r="HZN25" s="80"/>
      <c r="HZO25" s="80"/>
      <c r="HZP25" s="80"/>
      <c r="HZQ25" s="80"/>
      <c r="HZR25" s="80"/>
      <c r="HZS25" s="80"/>
      <c r="HZT25" s="80"/>
      <c r="HZU25" s="80"/>
      <c r="HZV25" s="80"/>
      <c r="HZW25" s="80"/>
      <c r="HZX25" s="80"/>
      <c r="HZY25" s="80"/>
      <c r="HZZ25" s="80"/>
      <c r="IAA25" s="80"/>
      <c r="IAB25" s="80"/>
      <c r="IAC25" s="80"/>
      <c r="IAD25" s="80"/>
      <c r="IAE25" s="80"/>
      <c r="IAF25" s="80"/>
      <c r="IAG25" s="80"/>
      <c r="IAH25" s="80"/>
      <c r="IAI25" s="80"/>
      <c r="IAJ25" s="80"/>
      <c r="IAK25" s="80"/>
      <c r="IAL25" s="80"/>
      <c r="IAM25" s="80"/>
      <c r="IAN25" s="80"/>
      <c r="IAO25" s="80"/>
      <c r="IAP25" s="80"/>
      <c r="IAQ25" s="80"/>
      <c r="IAR25" s="80"/>
      <c r="IAS25" s="80"/>
      <c r="IAT25" s="80"/>
      <c r="IAU25" s="80"/>
      <c r="IAV25" s="80"/>
      <c r="IAW25" s="80"/>
      <c r="IAX25" s="80"/>
      <c r="IAY25" s="80"/>
      <c r="IAZ25" s="80"/>
      <c r="IBA25" s="80"/>
      <c r="IBB25" s="80"/>
      <c r="IBC25" s="80"/>
      <c r="IBD25" s="80"/>
      <c r="IBE25" s="80"/>
      <c r="IBF25" s="80"/>
      <c r="IBG25" s="80"/>
      <c r="IBH25" s="80"/>
      <c r="IBI25" s="80"/>
      <c r="IBJ25" s="80"/>
      <c r="IBK25" s="80"/>
      <c r="IBL25" s="80"/>
      <c r="IBM25" s="80"/>
      <c r="IBN25" s="80"/>
      <c r="IBO25" s="80"/>
      <c r="IBP25" s="80"/>
      <c r="IBQ25" s="80"/>
      <c r="IBR25" s="80"/>
      <c r="IBS25" s="80"/>
      <c r="IBT25" s="80"/>
      <c r="IBU25" s="80"/>
      <c r="IBV25" s="80"/>
      <c r="IBW25" s="80"/>
      <c r="IBX25" s="80"/>
      <c r="IBY25" s="80"/>
      <c r="IBZ25" s="80"/>
      <c r="ICA25" s="80"/>
      <c r="ICB25" s="80"/>
      <c r="ICC25" s="80"/>
      <c r="ICD25" s="80"/>
      <c r="ICE25" s="80"/>
      <c r="ICF25" s="80"/>
      <c r="ICG25" s="80"/>
      <c r="ICH25" s="80"/>
      <c r="ICI25" s="80"/>
      <c r="ICJ25" s="80"/>
      <c r="ICK25" s="80"/>
      <c r="ICL25" s="80"/>
      <c r="ICM25" s="80"/>
      <c r="ICN25" s="80"/>
      <c r="ICO25" s="80"/>
      <c r="ICP25" s="80"/>
      <c r="ICQ25" s="80"/>
      <c r="ICR25" s="80"/>
      <c r="ICS25" s="80"/>
      <c r="ICT25" s="80"/>
      <c r="ICU25" s="80"/>
      <c r="ICV25" s="80"/>
      <c r="ICW25" s="80"/>
      <c r="ICX25" s="80"/>
      <c r="ICY25" s="80"/>
      <c r="ICZ25" s="80"/>
      <c r="IDA25" s="80"/>
      <c r="IDB25" s="80"/>
      <c r="IDC25" s="80"/>
      <c r="IDD25" s="80"/>
      <c r="IDE25" s="80"/>
      <c r="IDF25" s="80"/>
      <c r="IDG25" s="80"/>
      <c r="IDH25" s="80"/>
      <c r="IDI25" s="80"/>
      <c r="IDJ25" s="80"/>
      <c r="IDK25" s="80"/>
      <c r="IDL25" s="80"/>
      <c r="IDM25" s="80"/>
      <c r="IDN25" s="80"/>
      <c r="IDO25" s="80"/>
      <c r="IDP25" s="80"/>
      <c r="IDQ25" s="80"/>
      <c r="IDR25" s="80"/>
      <c r="IDS25" s="80"/>
      <c r="IDT25" s="80"/>
      <c r="IDU25" s="80"/>
      <c r="IDV25" s="80"/>
      <c r="IDW25" s="80"/>
      <c r="IDX25" s="80"/>
      <c r="IDY25" s="80"/>
      <c r="IDZ25" s="80"/>
      <c r="IEA25" s="80"/>
      <c r="IEB25" s="80"/>
      <c r="IEC25" s="80"/>
      <c r="IED25" s="80"/>
      <c r="IEE25" s="80"/>
      <c r="IEF25" s="80"/>
      <c r="IEG25" s="80"/>
      <c r="IEH25" s="80"/>
      <c r="IEI25" s="80"/>
      <c r="IEJ25" s="80"/>
      <c r="IEK25" s="80"/>
      <c r="IEL25" s="80"/>
      <c r="IEM25" s="80"/>
      <c r="IEN25" s="80"/>
      <c r="IEO25" s="80"/>
      <c r="IEP25" s="80"/>
      <c r="IEQ25" s="80"/>
      <c r="IER25" s="80"/>
      <c r="IES25" s="80"/>
      <c r="IET25" s="80"/>
      <c r="IEU25" s="80"/>
      <c r="IEV25" s="80"/>
      <c r="IEW25" s="80"/>
      <c r="IEX25" s="80"/>
      <c r="IEY25" s="80"/>
      <c r="IEZ25" s="80"/>
      <c r="IFA25" s="80"/>
      <c r="IFB25" s="80"/>
      <c r="IFC25" s="80"/>
      <c r="IFD25" s="80"/>
      <c r="IFE25" s="80"/>
      <c r="IFF25" s="80"/>
      <c r="IFG25" s="80"/>
      <c r="IFH25" s="80"/>
      <c r="IFI25" s="80"/>
      <c r="IFJ25" s="80"/>
      <c r="IFK25" s="80"/>
      <c r="IFL25" s="80"/>
      <c r="IFM25" s="80"/>
      <c r="IFN25" s="80"/>
      <c r="IFO25" s="80"/>
      <c r="IFP25" s="80"/>
      <c r="IFQ25" s="80"/>
      <c r="IFR25" s="80"/>
      <c r="IFS25" s="80"/>
      <c r="IFT25" s="80"/>
      <c r="IFU25" s="80"/>
      <c r="IFV25" s="80"/>
      <c r="IFW25" s="80"/>
      <c r="IFX25" s="80"/>
      <c r="IFY25" s="80"/>
      <c r="IFZ25" s="80"/>
      <c r="IGA25" s="80"/>
      <c r="IGB25" s="80"/>
      <c r="IGC25" s="80"/>
      <c r="IGD25" s="80"/>
      <c r="IGE25" s="80"/>
      <c r="IGF25" s="80"/>
      <c r="IGG25" s="80"/>
      <c r="IGH25" s="80"/>
      <c r="IGI25" s="80"/>
      <c r="IGJ25" s="80"/>
      <c r="IGK25" s="80"/>
      <c r="IGL25" s="80"/>
      <c r="IGM25" s="80"/>
      <c r="IGN25" s="80"/>
      <c r="IGO25" s="80"/>
      <c r="IGP25" s="80"/>
      <c r="IGQ25" s="80"/>
      <c r="IGR25" s="80"/>
      <c r="IGS25" s="80"/>
      <c r="IGT25" s="80"/>
      <c r="IGU25" s="80"/>
      <c r="IGV25" s="80"/>
      <c r="IGW25" s="80"/>
      <c r="IGX25" s="80"/>
      <c r="IGY25" s="80"/>
      <c r="IGZ25" s="80"/>
      <c r="IHA25" s="80"/>
      <c r="IHB25" s="80"/>
      <c r="IHC25" s="80"/>
      <c r="IHD25" s="80"/>
      <c r="IHE25" s="80"/>
      <c r="IHF25" s="80"/>
      <c r="IHG25" s="80"/>
      <c r="IHH25" s="80"/>
      <c r="IHI25" s="80"/>
      <c r="IHJ25" s="80"/>
      <c r="IHK25" s="80"/>
      <c r="IHL25" s="80"/>
      <c r="IHM25" s="80"/>
      <c r="IHN25" s="80"/>
      <c r="IHO25" s="80"/>
      <c r="IHP25" s="80"/>
      <c r="IHQ25" s="80"/>
      <c r="IHR25" s="80"/>
      <c r="IHS25" s="80"/>
      <c r="IHT25" s="80"/>
      <c r="IHU25" s="80"/>
      <c r="IHV25" s="80"/>
      <c r="IHW25" s="80"/>
      <c r="IHX25" s="80"/>
      <c r="IHY25" s="80"/>
      <c r="IHZ25" s="80"/>
      <c r="IIA25" s="80"/>
      <c r="IIB25" s="80"/>
      <c r="IIC25" s="80"/>
      <c r="IID25" s="80"/>
      <c r="IIE25" s="80"/>
      <c r="IIF25" s="80"/>
      <c r="IIG25" s="80"/>
      <c r="IIH25" s="80"/>
      <c r="III25" s="80"/>
      <c r="IIJ25" s="80"/>
      <c r="IIK25" s="80"/>
      <c r="IIL25" s="80"/>
      <c r="IIM25" s="80"/>
      <c r="IIN25" s="80"/>
      <c r="IIO25" s="80"/>
      <c r="IIP25" s="80"/>
      <c r="IIQ25" s="80"/>
      <c r="IIR25" s="80"/>
      <c r="IIS25" s="80"/>
      <c r="IIT25" s="80"/>
      <c r="IIU25" s="80"/>
      <c r="IIV25" s="80"/>
      <c r="IIW25" s="80"/>
      <c r="IIX25" s="80"/>
      <c r="IIY25" s="80"/>
      <c r="IIZ25" s="80"/>
      <c r="IJA25" s="80"/>
      <c r="IJB25" s="80"/>
      <c r="IJC25" s="80"/>
      <c r="IJD25" s="80"/>
      <c r="IJE25" s="80"/>
      <c r="IJF25" s="80"/>
      <c r="IJG25" s="80"/>
      <c r="IJH25" s="80"/>
      <c r="IJI25" s="80"/>
      <c r="IJJ25" s="80"/>
      <c r="IJK25" s="80"/>
      <c r="IJL25" s="80"/>
      <c r="IJM25" s="80"/>
      <c r="IJN25" s="80"/>
      <c r="IJO25" s="80"/>
      <c r="IJP25" s="80"/>
      <c r="IJQ25" s="80"/>
      <c r="IJR25" s="80"/>
      <c r="IJS25" s="80"/>
      <c r="IJT25" s="80"/>
      <c r="IJU25" s="80"/>
      <c r="IJV25" s="80"/>
      <c r="IJW25" s="80"/>
      <c r="IJX25" s="80"/>
      <c r="IJY25" s="80"/>
      <c r="IJZ25" s="80"/>
      <c r="IKA25" s="80"/>
      <c r="IKB25" s="80"/>
      <c r="IKC25" s="80"/>
      <c r="IKD25" s="80"/>
      <c r="IKE25" s="80"/>
      <c r="IKF25" s="80"/>
      <c r="IKG25" s="80"/>
      <c r="IKH25" s="80"/>
      <c r="IKI25" s="80"/>
      <c r="IKJ25" s="80"/>
      <c r="IKK25" s="80"/>
      <c r="IKL25" s="80"/>
      <c r="IKM25" s="80"/>
      <c r="IKN25" s="80"/>
      <c r="IKO25" s="80"/>
      <c r="IKP25" s="80"/>
      <c r="IKQ25" s="80"/>
      <c r="IKR25" s="80"/>
      <c r="IKS25" s="80"/>
      <c r="IKT25" s="80"/>
      <c r="IKU25" s="80"/>
      <c r="IKV25" s="80"/>
      <c r="IKW25" s="80"/>
      <c r="IKX25" s="80"/>
      <c r="IKY25" s="80"/>
      <c r="IKZ25" s="80"/>
      <c r="ILA25" s="80"/>
      <c r="ILB25" s="80"/>
      <c r="ILC25" s="80"/>
      <c r="ILD25" s="80"/>
      <c r="ILE25" s="80"/>
      <c r="ILF25" s="80"/>
      <c r="ILG25" s="80"/>
      <c r="ILH25" s="80"/>
      <c r="ILI25" s="80"/>
      <c r="ILJ25" s="80"/>
      <c r="ILK25" s="80"/>
      <c r="ILL25" s="80"/>
      <c r="ILM25" s="80"/>
      <c r="ILN25" s="80"/>
      <c r="ILO25" s="80"/>
      <c r="ILP25" s="80"/>
      <c r="ILQ25" s="80"/>
      <c r="ILR25" s="80"/>
      <c r="ILS25" s="80"/>
      <c r="ILT25" s="80"/>
      <c r="ILU25" s="80"/>
      <c r="ILV25" s="80"/>
      <c r="ILW25" s="80"/>
      <c r="ILX25" s="80"/>
      <c r="ILY25" s="80"/>
      <c r="ILZ25" s="80"/>
      <c r="IMA25" s="80"/>
      <c r="IMB25" s="80"/>
      <c r="IMC25" s="80"/>
      <c r="IMD25" s="80"/>
      <c r="IME25" s="80"/>
      <c r="IMF25" s="80"/>
      <c r="IMG25" s="80"/>
      <c r="IMH25" s="80"/>
      <c r="IMI25" s="80"/>
      <c r="IMJ25" s="80"/>
      <c r="IMK25" s="80"/>
      <c r="IML25" s="80"/>
      <c r="IMM25" s="80"/>
      <c r="IMN25" s="80"/>
      <c r="IMO25" s="80"/>
      <c r="IMP25" s="80"/>
      <c r="IMQ25" s="80"/>
      <c r="IMR25" s="80"/>
      <c r="IMS25" s="80"/>
      <c r="IMT25" s="80"/>
      <c r="IMU25" s="80"/>
      <c r="IMV25" s="80"/>
      <c r="IMW25" s="80"/>
      <c r="IMX25" s="80"/>
      <c r="IMY25" s="80"/>
      <c r="IMZ25" s="80"/>
      <c r="INA25" s="80"/>
      <c r="INB25" s="80"/>
      <c r="INC25" s="80"/>
      <c r="IND25" s="80"/>
      <c r="INE25" s="80"/>
      <c r="INF25" s="80"/>
      <c r="ING25" s="80"/>
      <c r="INH25" s="80"/>
      <c r="INI25" s="80"/>
      <c r="INJ25" s="80"/>
      <c r="INK25" s="80"/>
      <c r="INL25" s="80"/>
      <c r="INM25" s="80"/>
      <c r="INN25" s="80"/>
      <c r="INO25" s="80"/>
      <c r="INP25" s="80"/>
      <c r="INQ25" s="80"/>
      <c r="INR25" s="80"/>
      <c r="INS25" s="80"/>
      <c r="INT25" s="80"/>
      <c r="INU25" s="80"/>
      <c r="INV25" s="80"/>
      <c r="INW25" s="80"/>
      <c r="INX25" s="80"/>
      <c r="INY25" s="80"/>
      <c r="INZ25" s="80"/>
      <c r="IOA25" s="80"/>
      <c r="IOB25" s="80"/>
      <c r="IOC25" s="80"/>
      <c r="IOD25" s="80"/>
      <c r="IOE25" s="80"/>
      <c r="IOF25" s="80"/>
      <c r="IOG25" s="80"/>
      <c r="IOH25" s="80"/>
      <c r="IOI25" s="80"/>
      <c r="IOJ25" s="80"/>
      <c r="IOK25" s="80"/>
      <c r="IOL25" s="80"/>
      <c r="IOM25" s="80"/>
      <c r="ION25" s="80"/>
      <c r="IOO25" s="80"/>
      <c r="IOP25" s="80"/>
      <c r="IOQ25" s="80"/>
      <c r="IOR25" s="80"/>
      <c r="IOS25" s="80"/>
      <c r="IOT25" s="80"/>
      <c r="IOU25" s="80"/>
      <c r="IOV25" s="80"/>
      <c r="IOW25" s="80"/>
      <c r="IOX25" s="80"/>
      <c r="IOY25" s="80"/>
      <c r="IOZ25" s="80"/>
      <c r="IPA25" s="80"/>
      <c r="IPB25" s="80"/>
      <c r="IPC25" s="80"/>
      <c r="IPD25" s="80"/>
      <c r="IPE25" s="80"/>
      <c r="IPF25" s="80"/>
      <c r="IPG25" s="80"/>
      <c r="IPH25" s="80"/>
      <c r="IPI25" s="80"/>
      <c r="IPJ25" s="80"/>
      <c r="IPK25" s="80"/>
      <c r="IPL25" s="80"/>
      <c r="IPM25" s="80"/>
      <c r="IPN25" s="80"/>
      <c r="IPO25" s="80"/>
      <c r="IPP25" s="80"/>
      <c r="IPQ25" s="80"/>
      <c r="IPR25" s="80"/>
      <c r="IPS25" s="80"/>
      <c r="IPT25" s="80"/>
      <c r="IPU25" s="80"/>
      <c r="IPV25" s="80"/>
      <c r="IPW25" s="80"/>
      <c r="IPX25" s="80"/>
      <c r="IPY25" s="80"/>
      <c r="IPZ25" s="80"/>
      <c r="IQA25" s="80"/>
      <c r="IQB25" s="80"/>
      <c r="IQC25" s="80"/>
      <c r="IQD25" s="80"/>
      <c r="IQE25" s="80"/>
      <c r="IQF25" s="80"/>
      <c r="IQG25" s="80"/>
      <c r="IQH25" s="80"/>
      <c r="IQI25" s="80"/>
      <c r="IQJ25" s="80"/>
      <c r="IQK25" s="80"/>
      <c r="IQL25" s="80"/>
      <c r="IQM25" s="80"/>
      <c r="IQN25" s="80"/>
      <c r="IQO25" s="80"/>
      <c r="IQP25" s="80"/>
      <c r="IQQ25" s="80"/>
      <c r="IQR25" s="80"/>
      <c r="IQS25" s="80"/>
      <c r="IQT25" s="80"/>
      <c r="IQU25" s="80"/>
      <c r="IQV25" s="80"/>
      <c r="IQW25" s="80"/>
      <c r="IQX25" s="80"/>
      <c r="IQY25" s="80"/>
      <c r="IQZ25" s="80"/>
      <c r="IRA25" s="80"/>
      <c r="IRB25" s="80"/>
      <c r="IRC25" s="80"/>
      <c r="IRD25" s="80"/>
      <c r="IRE25" s="80"/>
      <c r="IRF25" s="80"/>
      <c r="IRG25" s="80"/>
      <c r="IRH25" s="80"/>
      <c r="IRI25" s="80"/>
      <c r="IRJ25" s="80"/>
      <c r="IRK25" s="80"/>
      <c r="IRL25" s="80"/>
      <c r="IRM25" s="80"/>
      <c r="IRN25" s="80"/>
      <c r="IRO25" s="80"/>
      <c r="IRP25" s="80"/>
      <c r="IRQ25" s="80"/>
      <c r="IRR25" s="80"/>
      <c r="IRS25" s="80"/>
      <c r="IRT25" s="80"/>
      <c r="IRU25" s="80"/>
      <c r="IRV25" s="80"/>
      <c r="IRW25" s="80"/>
      <c r="IRX25" s="80"/>
      <c r="IRY25" s="80"/>
      <c r="IRZ25" s="80"/>
      <c r="ISA25" s="80"/>
      <c r="ISB25" s="80"/>
      <c r="ISC25" s="80"/>
      <c r="ISD25" s="80"/>
      <c r="ISE25" s="80"/>
      <c r="ISF25" s="80"/>
      <c r="ISG25" s="80"/>
      <c r="ISH25" s="80"/>
      <c r="ISI25" s="80"/>
      <c r="ISJ25" s="80"/>
      <c r="ISK25" s="80"/>
      <c r="ISL25" s="80"/>
      <c r="ISM25" s="80"/>
      <c r="ISN25" s="80"/>
      <c r="ISO25" s="80"/>
      <c r="ISP25" s="80"/>
      <c r="ISQ25" s="80"/>
      <c r="ISR25" s="80"/>
      <c r="ISS25" s="80"/>
      <c r="IST25" s="80"/>
      <c r="ISU25" s="80"/>
      <c r="ISV25" s="80"/>
      <c r="ISW25" s="80"/>
      <c r="ISX25" s="80"/>
      <c r="ISY25" s="80"/>
      <c r="ISZ25" s="80"/>
      <c r="ITA25" s="80"/>
      <c r="ITB25" s="80"/>
      <c r="ITC25" s="80"/>
      <c r="ITD25" s="80"/>
      <c r="ITE25" s="80"/>
      <c r="ITF25" s="80"/>
      <c r="ITG25" s="80"/>
      <c r="ITH25" s="80"/>
      <c r="ITI25" s="80"/>
      <c r="ITJ25" s="80"/>
      <c r="ITK25" s="80"/>
      <c r="ITL25" s="80"/>
      <c r="ITM25" s="80"/>
      <c r="ITN25" s="80"/>
      <c r="ITO25" s="80"/>
      <c r="ITP25" s="80"/>
      <c r="ITQ25" s="80"/>
      <c r="ITR25" s="80"/>
      <c r="ITS25" s="80"/>
      <c r="ITT25" s="80"/>
      <c r="ITU25" s="80"/>
      <c r="ITV25" s="80"/>
      <c r="ITW25" s="80"/>
      <c r="ITX25" s="80"/>
      <c r="ITY25" s="80"/>
      <c r="ITZ25" s="80"/>
      <c r="IUA25" s="80"/>
      <c r="IUB25" s="80"/>
      <c r="IUC25" s="80"/>
      <c r="IUD25" s="80"/>
      <c r="IUE25" s="80"/>
      <c r="IUF25" s="80"/>
      <c r="IUG25" s="80"/>
      <c r="IUH25" s="80"/>
      <c r="IUI25" s="80"/>
      <c r="IUJ25" s="80"/>
      <c r="IUK25" s="80"/>
      <c r="IUL25" s="80"/>
      <c r="IUM25" s="80"/>
      <c r="IUN25" s="80"/>
      <c r="IUO25" s="80"/>
      <c r="IUP25" s="80"/>
      <c r="IUQ25" s="80"/>
      <c r="IUR25" s="80"/>
      <c r="IUS25" s="80"/>
      <c r="IUT25" s="80"/>
      <c r="IUU25" s="80"/>
      <c r="IUV25" s="80"/>
      <c r="IUW25" s="80"/>
      <c r="IUX25" s="80"/>
      <c r="IUY25" s="80"/>
      <c r="IUZ25" s="80"/>
      <c r="IVA25" s="80"/>
      <c r="IVB25" s="80"/>
      <c r="IVC25" s="80"/>
      <c r="IVD25" s="80"/>
      <c r="IVE25" s="80"/>
      <c r="IVF25" s="80"/>
      <c r="IVG25" s="80"/>
      <c r="IVH25" s="80"/>
      <c r="IVI25" s="80"/>
      <c r="IVJ25" s="80"/>
      <c r="IVK25" s="80"/>
      <c r="IVL25" s="80"/>
      <c r="IVM25" s="80"/>
      <c r="IVN25" s="80"/>
      <c r="IVO25" s="80"/>
      <c r="IVP25" s="80"/>
      <c r="IVQ25" s="80"/>
      <c r="IVR25" s="80"/>
      <c r="IVS25" s="80"/>
      <c r="IVT25" s="80"/>
      <c r="IVU25" s="80"/>
      <c r="IVV25" s="80"/>
      <c r="IVW25" s="80"/>
      <c r="IVX25" s="80"/>
      <c r="IVY25" s="80"/>
      <c r="IVZ25" s="80"/>
      <c r="IWA25" s="80"/>
      <c r="IWB25" s="80"/>
      <c r="IWC25" s="80"/>
      <c r="IWD25" s="80"/>
      <c r="IWE25" s="80"/>
      <c r="IWF25" s="80"/>
      <c r="IWG25" s="80"/>
      <c r="IWH25" s="80"/>
      <c r="IWI25" s="80"/>
      <c r="IWJ25" s="80"/>
      <c r="IWK25" s="80"/>
      <c r="IWL25" s="80"/>
      <c r="IWM25" s="80"/>
      <c r="IWN25" s="80"/>
      <c r="IWO25" s="80"/>
      <c r="IWP25" s="80"/>
      <c r="IWQ25" s="80"/>
      <c r="IWR25" s="80"/>
      <c r="IWS25" s="80"/>
      <c r="IWT25" s="80"/>
      <c r="IWU25" s="80"/>
      <c r="IWV25" s="80"/>
      <c r="IWW25" s="80"/>
      <c r="IWX25" s="80"/>
      <c r="IWY25" s="80"/>
      <c r="IWZ25" s="80"/>
      <c r="IXA25" s="80"/>
      <c r="IXB25" s="80"/>
      <c r="IXC25" s="80"/>
      <c r="IXD25" s="80"/>
      <c r="IXE25" s="80"/>
      <c r="IXF25" s="80"/>
      <c r="IXG25" s="80"/>
      <c r="IXH25" s="80"/>
      <c r="IXI25" s="80"/>
      <c r="IXJ25" s="80"/>
      <c r="IXK25" s="80"/>
      <c r="IXL25" s="80"/>
      <c r="IXM25" s="80"/>
      <c r="IXN25" s="80"/>
      <c r="IXO25" s="80"/>
      <c r="IXP25" s="80"/>
      <c r="IXQ25" s="80"/>
      <c r="IXR25" s="80"/>
      <c r="IXS25" s="80"/>
      <c r="IXT25" s="80"/>
      <c r="IXU25" s="80"/>
      <c r="IXV25" s="80"/>
      <c r="IXW25" s="80"/>
      <c r="IXX25" s="80"/>
      <c r="IXY25" s="80"/>
      <c r="IXZ25" s="80"/>
      <c r="IYA25" s="80"/>
      <c r="IYB25" s="80"/>
      <c r="IYC25" s="80"/>
      <c r="IYD25" s="80"/>
      <c r="IYE25" s="80"/>
      <c r="IYF25" s="80"/>
      <c r="IYG25" s="80"/>
      <c r="IYH25" s="80"/>
      <c r="IYI25" s="80"/>
      <c r="IYJ25" s="80"/>
      <c r="IYK25" s="80"/>
      <c r="IYL25" s="80"/>
      <c r="IYM25" s="80"/>
      <c r="IYN25" s="80"/>
      <c r="IYO25" s="80"/>
      <c r="IYP25" s="80"/>
      <c r="IYQ25" s="80"/>
      <c r="IYR25" s="80"/>
      <c r="IYS25" s="80"/>
      <c r="IYT25" s="80"/>
      <c r="IYU25" s="80"/>
      <c r="IYV25" s="80"/>
      <c r="IYW25" s="80"/>
      <c r="IYX25" s="80"/>
      <c r="IYY25" s="80"/>
      <c r="IYZ25" s="80"/>
      <c r="IZA25" s="80"/>
      <c r="IZB25" s="80"/>
      <c r="IZC25" s="80"/>
      <c r="IZD25" s="80"/>
      <c r="IZE25" s="80"/>
      <c r="IZF25" s="80"/>
      <c r="IZG25" s="80"/>
      <c r="IZH25" s="80"/>
      <c r="IZI25" s="80"/>
      <c r="IZJ25" s="80"/>
      <c r="IZK25" s="80"/>
      <c r="IZL25" s="80"/>
      <c r="IZM25" s="80"/>
      <c r="IZN25" s="80"/>
      <c r="IZO25" s="80"/>
      <c r="IZP25" s="80"/>
      <c r="IZQ25" s="80"/>
      <c r="IZR25" s="80"/>
      <c r="IZS25" s="80"/>
      <c r="IZT25" s="80"/>
      <c r="IZU25" s="80"/>
      <c r="IZV25" s="80"/>
      <c r="IZW25" s="80"/>
      <c r="IZX25" s="80"/>
      <c r="IZY25" s="80"/>
      <c r="IZZ25" s="80"/>
      <c r="JAA25" s="80"/>
      <c r="JAB25" s="80"/>
      <c r="JAC25" s="80"/>
      <c r="JAD25" s="80"/>
      <c r="JAE25" s="80"/>
      <c r="JAF25" s="80"/>
      <c r="JAG25" s="80"/>
      <c r="JAH25" s="80"/>
      <c r="JAI25" s="80"/>
      <c r="JAJ25" s="80"/>
      <c r="JAK25" s="80"/>
      <c r="JAL25" s="80"/>
      <c r="JAM25" s="80"/>
      <c r="JAN25" s="80"/>
      <c r="JAO25" s="80"/>
      <c r="JAP25" s="80"/>
      <c r="JAQ25" s="80"/>
      <c r="JAR25" s="80"/>
      <c r="JAS25" s="80"/>
      <c r="JAT25" s="80"/>
      <c r="JAU25" s="80"/>
      <c r="JAV25" s="80"/>
      <c r="JAW25" s="80"/>
      <c r="JAX25" s="80"/>
      <c r="JAY25" s="80"/>
      <c r="JAZ25" s="80"/>
      <c r="JBA25" s="80"/>
      <c r="JBB25" s="80"/>
      <c r="JBC25" s="80"/>
      <c r="JBD25" s="80"/>
      <c r="JBE25" s="80"/>
      <c r="JBF25" s="80"/>
      <c r="JBG25" s="80"/>
      <c r="JBH25" s="80"/>
      <c r="JBI25" s="80"/>
      <c r="JBJ25" s="80"/>
      <c r="JBK25" s="80"/>
      <c r="JBL25" s="80"/>
      <c r="JBM25" s="80"/>
      <c r="JBN25" s="80"/>
      <c r="JBO25" s="80"/>
      <c r="JBP25" s="80"/>
      <c r="JBQ25" s="80"/>
      <c r="JBR25" s="80"/>
      <c r="JBS25" s="80"/>
      <c r="JBT25" s="80"/>
      <c r="JBU25" s="80"/>
      <c r="JBV25" s="80"/>
      <c r="JBW25" s="80"/>
      <c r="JBX25" s="80"/>
      <c r="JBY25" s="80"/>
      <c r="JBZ25" s="80"/>
      <c r="JCA25" s="80"/>
      <c r="JCB25" s="80"/>
      <c r="JCC25" s="80"/>
      <c r="JCD25" s="80"/>
      <c r="JCE25" s="80"/>
      <c r="JCF25" s="80"/>
      <c r="JCG25" s="80"/>
      <c r="JCH25" s="80"/>
      <c r="JCI25" s="80"/>
      <c r="JCJ25" s="80"/>
      <c r="JCK25" s="80"/>
      <c r="JCL25" s="80"/>
      <c r="JCM25" s="80"/>
      <c r="JCN25" s="80"/>
      <c r="JCO25" s="80"/>
      <c r="JCP25" s="80"/>
      <c r="JCQ25" s="80"/>
      <c r="JCR25" s="80"/>
      <c r="JCS25" s="80"/>
      <c r="JCT25" s="80"/>
      <c r="JCU25" s="80"/>
      <c r="JCV25" s="80"/>
      <c r="JCW25" s="80"/>
      <c r="JCX25" s="80"/>
      <c r="JCY25" s="80"/>
      <c r="JCZ25" s="80"/>
      <c r="JDA25" s="80"/>
      <c r="JDB25" s="80"/>
      <c r="JDC25" s="80"/>
      <c r="JDD25" s="80"/>
      <c r="JDE25" s="80"/>
      <c r="JDF25" s="80"/>
      <c r="JDG25" s="80"/>
      <c r="JDH25" s="80"/>
      <c r="JDI25" s="80"/>
      <c r="JDJ25" s="80"/>
      <c r="JDK25" s="80"/>
      <c r="JDL25" s="80"/>
      <c r="JDM25" s="80"/>
      <c r="JDN25" s="80"/>
      <c r="JDO25" s="80"/>
      <c r="JDP25" s="80"/>
      <c r="JDQ25" s="80"/>
      <c r="JDR25" s="80"/>
      <c r="JDS25" s="80"/>
      <c r="JDT25" s="80"/>
      <c r="JDU25" s="80"/>
      <c r="JDV25" s="80"/>
      <c r="JDW25" s="80"/>
      <c r="JDX25" s="80"/>
      <c r="JDY25" s="80"/>
      <c r="JDZ25" s="80"/>
      <c r="JEA25" s="80"/>
      <c r="JEB25" s="80"/>
      <c r="JEC25" s="80"/>
      <c r="JED25" s="80"/>
      <c r="JEE25" s="80"/>
      <c r="JEF25" s="80"/>
      <c r="JEG25" s="80"/>
      <c r="JEH25" s="80"/>
      <c r="JEI25" s="80"/>
      <c r="JEJ25" s="80"/>
      <c r="JEK25" s="80"/>
      <c r="JEL25" s="80"/>
      <c r="JEM25" s="80"/>
      <c r="JEN25" s="80"/>
      <c r="JEO25" s="80"/>
      <c r="JEP25" s="80"/>
      <c r="JEQ25" s="80"/>
      <c r="JER25" s="80"/>
      <c r="JES25" s="80"/>
      <c r="JET25" s="80"/>
      <c r="JEU25" s="80"/>
      <c r="JEV25" s="80"/>
      <c r="JEW25" s="80"/>
      <c r="JEX25" s="80"/>
      <c r="JEY25" s="80"/>
      <c r="JEZ25" s="80"/>
      <c r="JFA25" s="80"/>
      <c r="JFB25" s="80"/>
      <c r="JFC25" s="80"/>
      <c r="JFD25" s="80"/>
      <c r="JFE25" s="80"/>
      <c r="JFF25" s="80"/>
      <c r="JFG25" s="80"/>
      <c r="JFH25" s="80"/>
      <c r="JFI25" s="80"/>
      <c r="JFJ25" s="80"/>
      <c r="JFK25" s="80"/>
      <c r="JFL25" s="80"/>
      <c r="JFM25" s="80"/>
      <c r="JFN25" s="80"/>
      <c r="JFO25" s="80"/>
      <c r="JFP25" s="80"/>
      <c r="JFQ25" s="80"/>
      <c r="JFR25" s="80"/>
      <c r="JFS25" s="80"/>
      <c r="JFT25" s="80"/>
      <c r="JFU25" s="80"/>
      <c r="JFV25" s="80"/>
      <c r="JFW25" s="80"/>
      <c r="JFX25" s="80"/>
      <c r="JFY25" s="80"/>
      <c r="JFZ25" s="80"/>
      <c r="JGA25" s="80"/>
      <c r="JGB25" s="80"/>
      <c r="JGC25" s="80"/>
      <c r="JGD25" s="80"/>
      <c r="JGE25" s="80"/>
      <c r="JGF25" s="80"/>
      <c r="JGG25" s="80"/>
      <c r="JGH25" s="80"/>
      <c r="JGI25" s="80"/>
      <c r="JGJ25" s="80"/>
      <c r="JGK25" s="80"/>
      <c r="JGL25" s="80"/>
      <c r="JGM25" s="80"/>
      <c r="JGN25" s="80"/>
      <c r="JGO25" s="80"/>
      <c r="JGP25" s="80"/>
      <c r="JGQ25" s="80"/>
      <c r="JGR25" s="80"/>
      <c r="JGS25" s="80"/>
      <c r="JGT25" s="80"/>
      <c r="JGU25" s="80"/>
      <c r="JGV25" s="80"/>
      <c r="JGW25" s="80"/>
      <c r="JGX25" s="80"/>
      <c r="JGY25" s="80"/>
      <c r="JGZ25" s="80"/>
      <c r="JHA25" s="80"/>
      <c r="JHB25" s="80"/>
      <c r="JHC25" s="80"/>
      <c r="JHD25" s="80"/>
      <c r="JHE25" s="80"/>
      <c r="JHF25" s="80"/>
      <c r="JHG25" s="80"/>
      <c r="JHH25" s="80"/>
      <c r="JHI25" s="80"/>
      <c r="JHJ25" s="80"/>
      <c r="JHK25" s="80"/>
      <c r="JHL25" s="80"/>
      <c r="JHM25" s="80"/>
      <c r="JHN25" s="80"/>
      <c r="JHO25" s="80"/>
      <c r="JHP25" s="80"/>
      <c r="JHQ25" s="80"/>
      <c r="JHR25" s="80"/>
      <c r="JHS25" s="80"/>
      <c r="JHT25" s="80"/>
      <c r="JHU25" s="80"/>
      <c r="JHV25" s="80"/>
      <c r="JHW25" s="80"/>
      <c r="JHX25" s="80"/>
      <c r="JHY25" s="80"/>
      <c r="JHZ25" s="80"/>
      <c r="JIA25" s="80"/>
      <c r="JIB25" s="80"/>
      <c r="JIC25" s="80"/>
      <c r="JID25" s="80"/>
      <c r="JIE25" s="80"/>
      <c r="JIF25" s="80"/>
      <c r="JIG25" s="80"/>
      <c r="JIH25" s="80"/>
      <c r="JII25" s="80"/>
      <c r="JIJ25" s="80"/>
      <c r="JIK25" s="80"/>
      <c r="JIL25" s="80"/>
      <c r="JIM25" s="80"/>
      <c r="JIN25" s="80"/>
      <c r="JIO25" s="80"/>
      <c r="JIP25" s="80"/>
      <c r="JIQ25" s="80"/>
      <c r="JIR25" s="80"/>
      <c r="JIS25" s="80"/>
      <c r="JIT25" s="80"/>
      <c r="JIU25" s="80"/>
      <c r="JIV25" s="80"/>
      <c r="JIW25" s="80"/>
      <c r="JIX25" s="80"/>
      <c r="JIY25" s="80"/>
      <c r="JIZ25" s="80"/>
      <c r="JJA25" s="80"/>
      <c r="JJB25" s="80"/>
      <c r="JJC25" s="80"/>
      <c r="JJD25" s="80"/>
      <c r="JJE25" s="80"/>
      <c r="JJF25" s="80"/>
      <c r="JJG25" s="80"/>
      <c r="JJH25" s="80"/>
      <c r="JJI25" s="80"/>
      <c r="JJJ25" s="80"/>
      <c r="JJK25" s="80"/>
      <c r="JJL25" s="80"/>
      <c r="JJM25" s="80"/>
      <c r="JJN25" s="80"/>
      <c r="JJO25" s="80"/>
      <c r="JJP25" s="80"/>
      <c r="JJQ25" s="80"/>
      <c r="JJR25" s="80"/>
      <c r="JJS25" s="80"/>
      <c r="JJT25" s="80"/>
      <c r="JJU25" s="80"/>
      <c r="JJV25" s="80"/>
      <c r="JJW25" s="80"/>
      <c r="JJX25" s="80"/>
      <c r="JJY25" s="80"/>
      <c r="JJZ25" s="80"/>
      <c r="JKA25" s="80"/>
      <c r="JKB25" s="80"/>
      <c r="JKC25" s="80"/>
      <c r="JKD25" s="80"/>
      <c r="JKE25" s="80"/>
      <c r="JKF25" s="80"/>
      <c r="JKG25" s="80"/>
      <c r="JKH25" s="80"/>
      <c r="JKI25" s="80"/>
      <c r="JKJ25" s="80"/>
      <c r="JKK25" s="80"/>
      <c r="JKL25" s="80"/>
      <c r="JKM25" s="80"/>
      <c r="JKN25" s="80"/>
      <c r="JKO25" s="80"/>
      <c r="JKP25" s="80"/>
      <c r="JKQ25" s="80"/>
      <c r="JKR25" s="80"/>
      <c r="JKS25" s="80"/>
      <c r="JKT25" s="80"/>
      <c r="JKU25" s="80"/>
      <c r="JKV25" s="80"/>
      <c r="JKW25" s="80"/>
      <c r="JKX25" s="80"/>
      <c r="JKY25" s="80"/>
      <c r="JKZ25" s="80"/>
      <c r="JLA25" s="80"/>
      <c r="JLB25" s="80"/>
      <c r="JLC25" s="80"/>
      <c r="JLD25" s="80"/>
      <c r="JLE25" s="80"/>
      <c r="JLF25" s="80"/>
      <c r="JLG25" s="80"/>
      <c r="JLH25" s="80"/>
      <c r="JLI25" s="80"/>
      <c r="JLJ25" s="80"/>
      <c r="JLK25" s="80"/>
      <c r="JLL25" s="80"/>
      <c r="JLM25" s="80"/>
      <c r="JLN25" s="80"/>
      <c r="JLO25" s="80"/>
      <c r="JLP25" s="80"/>
      <c r="JLQ25" s="80"/>
      <c r="JLR25" s="80"/>
      <c r="JLS25" s="80"/>
      <c r="JLT25" s="80"/>
      <c r="JLU25" s="80"/>
      <c r="JLV25" s="80"/>
      <c r="JLW25" s="80"/>
      <c r="JLX25" s="80"/>
      <c r="JLY25" s="80"/>
      <c r="JLZ25" s="80"/>
      <c r="JMA25" s="80"/>
      <c r="JMB25" s="80"/>
      <c r="JMC25" s="80"/>
      <c r="JMD25" s="80"/>
      <c r="JME25" s="80"/>
      <c r="JMF25" s="80"/>
      <c r="JMG25" s="80"/>
      <c r="JMH25" s="80"/>
      <c r="JMI25" s="80"/>
      <c r="JMJ25" s="80"/>
      <c r="JMK25" s="80"/>
      <c r="JML25" s="80"/>
      <c r="JMM25" s="80"/>
      <c r="JMN25" s="80"/>
      <c r="JMO25" s="80"/>
      <c r="JMP25" s="80"/>
      <c r="JMQ25" s="80"/>
      <c r="JMR25" s="80"/>
      <c r="JMS25" s="80"/>
      <c r="JMT25" s="80"/>
      <c r="JMU25" s="80"/>
      <c r="JMV25" s="80"/>
      <c r="JMW25" s="80"/>
      <c r="JMX25" s="80"/>
      <c r="JMY25" s="80"/>
      <c r="JMZ25" s="80"/>
      <c r="JNA25" s="80"/>
      <c r="JNB25" s="80"/>
      <c r="JNC25" s="80"/>
      <c r="JND25" s="80"/>
      <c r="JNE25" s="80"/>
      <c r="JNF25" s="80"/>
      <c r="JNG25" s="80"/>
      <c r="JNH25" s="80"/>
      <c r="JNI25" s="80"/>
      <c r="JNJ25" s="80"/>
      <c r="JNK25" s="80"/>
      <c r="JNL25" s="80"/>
      <c r="JNM25" s="80"/>
      <c r="JNN25" s="80"/>
      <c r="JNO25" s="80"/>
      <c r="JNP25" s="80"/>
      <c r="JNQ25" s="80"/>
      <c r="JNR25" s="80"/>
      <c r="JNS25" s="80"/>
      <c r="JNT25" s="80"/>
      <c r="JNU25" s="80"/>
      <c r="JNV25" s="80"/>
      <c r="JNW25" s="80"/>
      <c r="JNX25" s="80"/>
      <c r="JNY25" s="80"/>
      <c r="JNZ25" s="80"/>
      <c r="JOA25" s="80"/>
      <c r="JOB25" s="80"/>
      <c r="JOC25" s="80"/>
      <c r="JOD25" s="80"/>
      <c r="JOE25" s="80"/>
      <c r="JOF25" s="80"/>
      <c r="JOG25" s="80"/>
      <c r="JOH25" s="80"/>
      <c r="JOI25" s="80"/>
      <c r="JOJ25" s="80"/>
      <c r="JOK25" s="80"/>
      <c r="JOL25" s="80"/>
      <c r="JOM25" s="80"/>
      <c r="JON25" s="80"/>
      <c r="JOO25" s="80"/>
      <c r="JOP25" s="80"/>
      <c r="JOQ25" s="80"/>
      <c r="JOR25" s="80"/>
      <c r="JOS25" s="80"/>
      <c r="JOT25" s="80"/>
      <c r="JOU25" s="80"/>
      <c r="JOV25" s="80"/>
      <c r="JOW25" s="80"/>
      <c r="JOX25" s="80"/>
      <c r="JOY25" s="80"/>
      <c r="JOZ25" s="80"/>
      <c r="JPA25" s="80"/>
      <c r="JPB25" s="80"/>
      <c r="JPC25" s="80"/>
      <c r="JPD25" s="80"/>
      <c r="JPE25" s="80"/>
      <c r="JPF25" s="80"/>
      <c r="JPG25" s="80"/>
      <c r="JPH25" s="80"/>
      <c r="JPI25" s="80"/>
      <c r="JPJ25" s="80"/>
      <c r="JPK25" s="80"/>
      <c r="JPL25" s="80"/>
      <c r="JPM25" s="80"/>
      <c r="JPN25" s="80"/>
      <c r="JPO25" s="80"/>
      <c r="JPP25" s="80"/>
      <c r="JPQ25" s="80"/>
      <c r="JPR25" s="80"/>
      <c r="JPS25" s="80"/>
      <c r="JPT25" s="80"/>
      <c r="JPU25" s="80"/>
      <c r="JPV25" s="80"/>
      <c r="JPW25" s="80"/>
      <c r="JPX25" s="80"/>
      <c r="JPY25" s="80"/>
      <c r="JPZ25" s="80"/>
      <c r="JQA25" s="80"/>
      <c r="JQB25" s="80"/>
      <c r="JQC25" s="80"/>
      <c r="JQD25" s="80"/>
      <c r="JQE25" s="80"/>
      <c r="JQF25" s="80"/>
      <c r="JQG25" s="80"/>
      <c r="JQH25" s="80"/>
      <c r="JQI25" s="80"/>
      <c r="JQJ25" s="80"/>
      <c r="JQK25" s="80"/>
      <c r="JQL25" s="80"/>
      <c r="JQM25" s="80"/>
      <c r="JQN25" s="80"/>
      <c r="JQO25" s="80"/>
      <c r="JQP25" s="80"/>
      <c r="JQQ25" s="80"/>
      <c r="JQR25" s="80"/>
      <c r="JQS25" s="80"/>
      <c r="JQT25" s="80"/>
      <c r="JQU25" s="80"/>
      <c r="JQV25" s="80"/>
      <c r="JQW25" s="80"/>
      <c r="JQX25" s="80"/>
      <c r="JQY25" s="80"/>
      <c r="JQZ25" s="80"/>
      <c r="JRA25" s="80"/>
      <c r="JRB25" s="80"/>
      <c r="JRC25" s="80"/>
      <c r="JRD25" s="80"/>
      <c r="JRE25" s="80"/>
      <c r="JRF25" s="80"/>
      <c r="JRG25" s="80"/>
      <c r="JRH25" s="80"/>
      <c r="JRI25" s="80"/>
      <c r="JRJ25" s="80"/>
      <c r="JRK25" s="80"/>
      <c r="JRL25" s="80"/>
      <c r="JRM25" s="80"/>
      <c r="JRN25" s="80"/>
      <c r="JRO25" s="80"/>
      <c r="JRP25" s="80"/>
      <c r="JRQ25" s="80"/>
      <c r="JRR25" s="80"/>
      <c r="JRS25" s="80"/>
      <c r="JRT25" s="80"/>
      <c r="JRU25" s="80"/>
      <c r="JRV25" s="80"/>
      <c r="JRW25" s="80"/>
      <c r="JRX25" s="80"/>
      <c r="JRY25" s="80"/>
      <c r="JRZ25" s="80"/>
      <c r="JSA25" s="80"/>
      <c r="JSB25" s="80"/>
      <c r="JSC25" s="80"/>
      <c r="JSD25" s="80"/>
      <c r="JSE25" s="80"/>
      <c r="JSF25" s="80"/>
      <c r="JSG25" s="80"/>
      <c r="JSH25" s="80"/>
      <c r="JSI25" s="80"/>
      <c r="JSJ25" s="80"/>
      <c r="JSK25" s="80"/>
      <c r="JSL25" s="80"/>
      <c r="JSM25" s="80"/>
      <c r="JSN25" s="80"/>
      <c r="JSO25" s="80"/>
      <c r="JSP25" s="80"/>
      <c r="JSQ25" s="80"/>
      <c r="JSR25" s="80"/>
      <c r="JSS25" s="80"/>
      <c r="JST25" s="80"/>
      <c r="JSU25" s="80"/>
      <c r="JSV25" s="80"/>
      <c r="JSW25" s="80"/>
      <c r="JSX25" s="80"/>
      <c r="JSY25" s="80"/>
      <c r="JSZ25" s="80"/>
      <c r="JTA25" s="80"/>
      <c r="JTB25" s="80"/>
      <c r="JTC25" s="80"/>
      <c r="JTD25" s="80"/>
      <c r="JTE25" s="80"/>
      <c r="JTF25" s="80"/>
      <c r="JTG25" s="80"/>
      <c r="JTH25" s="80"/>
      <c r="JTI25" s="80"/>
      <c r="JTJ25" s="80"/>
      <c r="JTK25" s="80"/>
      <c r="JTL25" s="80"/>
      <c r="JTM25" s="80"/>
      <c r="JTN25" s="80"/>
      <c r="JTO25" s="80"/>
      <c r="JTP25" s="80"/>
      <c r="JTQ25" s="80"/>
      <c r="JTR25" s="80"/>
      <c r="JTS25" s="80"/>
      <c r="JTT25" s="80"/>
      <c r="JTU25" s="80"/>
      <c r="JTV25" s="80"/>
      <c r="JTW25" s="80"/>
      <c r="JTX25" s="80"/>
      <c r="JTY25" s="80"/>
      <c r="JTZ25" s="80"/>
      <c r="JUA25" s="80"/>
      <c r="JUB25" s="80"/>
      <c r="JUC25" s="80"/>
      <c r="JUD25" s="80"/>
      <c r="JUE25" s="80"/>
      <c r="JUF25" s="80"/>
      <c r="JUG25" s="80"/>
      <c r="JUH25" s="80"/>
      <c r="JUI25" s="80"/>
      <c r="JUJ25" s="80"/>
      <c r="JUK25" s="80"/>
      <c r="JUL25" s="80"/>
      <c r="JUM25" s="80"/>
      <c r="JUN25" s="80"/>
      <c r="JUO25" s="80"/>
      <c r="JUP25" s="80"/>
      <c r="JUQ25" s="80"/>
      <c r="JUR25" s="80"/>
      <c r="JUS25" s="80"/>
      <c r="JUT25" s="80"/>
      <c r="JUU25" s="80"/>
      <c r="JUV25" s="80"/>
      <c r="JUW25" s="80"/>
      <c r="JUX25" s="80"/>
      <c r="JUY25" s="80"/>
      <c r="JUZ25" s="80"/>
      <c r="JVA25" s="80"/>
      <c r="JVB25" s="80"/>
      <c r="JVC25" s="80"/>
      <c r="JVD25" s="80"/>
      <c r="JVE25" s="80"/>
      <c r="JVF25" s="80"/>
      <c r="JVG25" s="80"/>
      <c r="JVH25" s="80"/>
      <c r="JVI25" s="80"/>
      <c r="JVJ25" s="80"/>
      <c r="JVK25" s="80"/>
      <c r="JVL25" s="80"/>
      <c r="JVM25" s="80"/>
      <c r="JVN25" s="80"/>
      <c r="JVO25" s="80"/>
      <c r="JVP25" s="80"/>
      <c r="JVQ25" s="80"/>
      <c r="JVR25" s="80"/>
      <c r="JVS25" s="80"/>
      <c r="JVT25" s="80"/>
      <c r="JVU25" s="80"/>
      <c r="JVV25" s="80"/>
      <c r="JVW25" s="80"/>
      <c r="JVX25" s="80"/>
      <c r="JVY25" s="80"/>
      <c r="JVZ25" s="80"/>
      <c r="JWA25" s="80"/>
      <c r="JWB25" s="80"/>
      <c r="JWC25" s="80"/>
      <c r="JWD25" s="80"/>
      <c r="JWE25" s="80"/>
      <c r="JWF25" s="80"/>
      <c r="JWG25" s="80"/>
      <c r="JWH25" s="80"/>
      <c r="JWI25" s="80"/>
      <c r="JWJ25" s="80"/>
      <c r="JWK25" s="80"/>
      <c r="JWL25" s="80"/>
      <c r="JWM25" s="80"/>
      <c r="JWN25" s="80"/>
      <c r="JWO25" s="80"/>
      <c r="JWP25" s="80"/>
      <c r="JWQ25" s="80"/>
      <c r="JWR25" s="80"/>
      <c r="JWS25" s="80"/>
      <c r="JWT25" s="80"/>
      <c r="JWU25" s="80"/>
      <c r="JWV25" s="80"/>
      <c r="JWW25" s="80"/>
      <c r="JWX25" s="80"/>
      <c r="JWY25" s="80"/>
      <c r="JWZ25" s="80"/>
      <c r="JXA25" s="80"/>
      <c r="JXB25" s="80"/>
      <c r="JXC25" s="80"/>
      <c r="JXD25" s="80"/>
      <c r="JXE25" s="80"/>
      <c r="JXF25" s="80"/>
      <c r="JXG25" s="80"/>
      <c r="JXH25" s="80"/>
      <c r="JXI25" s="80"/>
      <c r="JXJ25" s="80"/>
      <c r="JXK25" s="80"/>
      <c r="JXL25" s="80"/>
      <c r="JXM25" s="80"/>
      <c r="JXN25" s="80"/>
      <c r="JXO25" s="80"/>
      <c r="JXP25" s="80"/>
      <c r="JXQ25" s="80"/>
      <c r="JXR25" s="80"/>
      <c r="JXS25" s="80"/>
      <c r="JXT25" s="80"/>
      <c r="JXU25" s="80"/>
      <c r="JXV25" s="80"/>
      <c r="JXW25" s="80"/>
      <c r="JXX25" s="80"/>
      <c r="JXY25" s="80"/>
      <c r="JXZ25" s="80"/>
      <c r="JYA25" s="80"/>
      <c r="JYB25" s="80"/>
      <c r="JYC25" s="80"/>
      <c r="JYD25" s="80"/>
      <c r="JYE25" s="80"/>
      <c r="JYF25" s="80"/>
      <c r="JYG25" s="80"/>
      <c r="JYH25" s="80"/>
      <c r="JYI25" s="80"/>
      <c r="JYJ25" s="80"/>
      <c r="JYK25" s="80"/>
      <c r="JYL25" s="80"/>
      <c r="JYM25" s="80"/>
      <c r="JYN25" s="80"/>
      <c r="JYO25" s="80"/>
      <c r="JYP25" s="80"/>
      <c r="JYQ25" s="80"/>
      <c r="JYR25" s="80"/>
      <c r="JYS25" s="80"/>
      <c r="JYT25" s="80"/>
      <c r="JYU25" s="80"/>
      <c r="JYV25" s="80"/>
      <c r="JYW25" s="80"/>
      <c r="JYX25" s="80"/>
      <c r="JYY25" s="80"/>
      <c r="JYZ25" s="80"/>
      <c r="JZA25" s="80"/>
      <c r="JZB25" s="80"/>
      <c r="JZC25" s="80"/>
      <c r="JZD25" s="80"/>
      <c r="JZE25" s="80"/>
      <c r="JZF25" s="80"/>
      <c r="JZG25" s="80"/>
      <c r="JZH25" s="80"/>
      <c r="JZI25" s="80"/>
      <c r="JZJ25" s="80"/>
      <c r="JZK25" s="80"/>
      <c r="JZL25" s="80"/>
      <c r="JZM25" s="80"/>
      <c r="JZN25" s="80"/>
      <c r="JZO25" s="80"/>
      <c r="JZP25" s="80"/>
      <c r="JZQ25" s="80"/>
      <c r="JZR25" s="80"/>
      <c r="JZS25" s="80"/>
      <c r="JZT25" s="80"/>
      <c r="JZU25" s="80"/>
      <c r="JZV25" s="80"/>
      <c r="JZW25" s="80"/>
      <c r="JZX25" s="80"/>
      <c r="JZY25" s="80"/>
      <c r="JZZ25" s="80"/>
      <c r="KAA25" s="80"/>
      <c r="KAB25" s="80"/>
      <c r="KAC25" s="80"/>
      <c r="KAD25" s="80"/>
      <c r="KAE25" s="80"/>
      <c r="KAF25" s="80"/>
      <c r="KAG25" s="80"/>
      <c r="KAH25" s="80"/>
      <c r="KAI25" s="80"/>
      <c r="KAJ25" s="80"/>
      <c r="KAK25" s="80"/>
      <c r="KAL25" s="80"/>
      <c r="KAM25" s="80"/>
      <c r="KAN25" s="80"/>
      <c r="KAO25" s="80"/>
      <c r="KAP25" s="80"/>
      <c r="KAQ25" s="80"/>
      <c r="KAR25" s="80"/>
      <c r="KAS25" s="80"/>
      <c r="KAT25" s="80"/>
      <c r="KAU25" s="80"/>
      <c r="KAV25" s="80"/>
      <c r="KAW25" s="80"/>
      <c r="KAX25" s="80"/>
      <c r="KAY25" s="80"/>
      <c r="KAZ25" s="80"/>
      <c r="KBA25" s="80"/>
      <c r="KBB25" s="80"/>
      <c r="KBC25" s="80"/>
      <c r="KBD25" s="80"/>
      <c r="KBE25" s="80"/>
      <c r="KBF25" s="80"/>
      <c r="KBG25" s="80"/>
      <c r="KBH25" s="80"/>
      <c r="KBI25" s="80"/>
      <c r="KBJ25" s="80"/>
      <c r="KBK25" s="80"/>
      <c r="KBL25" s="80"/>
      <c r="KBM25" s="80"/>
      <c r="KBN25" s="80"/>
      <c r="KBO25" s="80"/>
      <c r="KBP25" s="80"/>
      <c r="KBQ25" s="80"/>
      <c r="KBR25" s="80"/>
      <c r="KBS25" s="80"/>
      <c r="KBT25" s="80"/>
      <c r="KBU25" s="80"/>
      <c r="KBV25" s="80"/>
      <c r="KBW25" s="80"/>
      <c r="KBX25" s="80"/>
      <c r="KBY25" s="80"/>
      <c r="KBZ25" s="80"/>
      <c r="KCA25" s="80"/>
      <c r="KCB25" s="80"/>
      <c r="KCC25" s="80"/>
      <c r="KCD25" s="80"/>
      <c r="KCE25" s="80"/>
      <c r="KCF25" s="80"/>
      <c r="KCG25" s="80"/>
      <c r="KCH25" s="80"/>
      <c r="KCI25" s="80"/>
      <c r="KCJ25" s="80"/>
      <c r="KCK25" s="80"/>
      <c r="KCL25" s="80"/>
      <c r="KCM25" s="80"/>
      <c r="KCN25" s="80"/>
      <c r="KCO25" s="80"/>
      <c r="KCP25" s="80"/>
      <c r="KCQ25" s="80"/>
      <c r="KCR25" s="80"/>
      <c r="KCS25" s="80"/>
      <c r="KCT25" s="80"/>
      <c r="KCU25" s="80"/>
      <c r="KCV25" s="80"/>
      <c r="KCW25" s="80"/>
      <c r="KCX25" s="80"/>
      <c r="KCY25" s="80"/>
      <c r="KCZ25" s="80"/>
      <c r="KDA25" s="80"/>
      <c r="KDB25" s="80"/>
      <c r="KDC25" s="80"/>
      <c r="KDD25" s="80"/>
      <c r="KDE25" s="80"/>
      <c r="KDF25" s="80"/>
      <c r="KDG25" s="80"/>
      <c r="KDH25" s="80"/>
      <c r="KDI25" s="80"/>
      <c r="KDJ25" s="80"/>
      <c r="KDK25" s="80"/>
      <c r="KDL25" s="80"/>
      <c r="KDM25" s="80"/>
      <c r="KDN25" s="80"/>
      <c r="KDO25" s="80"/>
      <c r="KDP25" s="80"/>
      <c r="KDQ25" s="80"/>
      <c r="KDR25" s="80"/>
      <c r="KDS25" s="80"/>
      <c r="KDT25" s="80"/>
      <c r="KDU25" s="80"/>
      <c r="KDV25" s="80"/>
      <c r="KDW25" s="80"/>
      <c r="KDX25" s="80"/>
      <c r="KDY25" s="80"/>
      <c r="KDZ25" s="80"/>
      <c r="KEA25" s="80"/>
      <c r="KEB25" s="80"/>
      <c r="KEC25" s="80"/>
      <c r="KED25" s="80"/>
      <c r="KEE25" s="80"/>
      <c r="KEF25" s="80"/>
      <c r="KEG25" s="80"/>
      <c r="KEH25" s="80"/>
      <c r="KEI25" s="80"/>
      <c r="KEJ25" s="80"/>
      <c r="KEK25" s="80"/>
      <c r="KEL25" s="80"/>
      <c r="KEM25" s="80"/>
      <c r="KEN25" s="80"/>
      <c r="KEO25" s="80"/>
      <c r="KEP25" s="80"/>
      <c r="KEQ25" s="80"/>
      <c r="KER25" s="80"/>
      <c r="KES25" s="80"/>
      <c r="KET25" s="80"/>
      <c r="KEU25" s="80"/>
      <c r="KEV25" s="80"/>
      <c r="KEW25" s="80"/>
      <c r="KEX25" s="80"/>
      <c r="KEY25" s="80"/>
      <c r="KEZ25" s="80"/>
      <c r="KFA25" s="80"/>
      <c r="KFB25" s="80"/>
      <c r="KFC25" s="80"/>
      <c r="KFD25" s="80"/>
      <c r="KFE25" s="80"/>
      <c r="KFF25" s="80"/>
      <c r="KFG25" s="80"/>
      <c r="KFH25" s="80"/>
      <c r="KFI25" s="80"/>
      <c r="KFJ25" s="80"/>
      <c r="KFK25" s="80"/>
      <c r="KFL25" s="80"/>
      <c r="KFM25" s="80"/>
      <c r="KFN25" s="80"/>
      <c r="KFO25" s="80"/>
      <c r="KFP25" s="80"/>
      <c r="KFQ25" s="80"/>
      <c r="KFR25" s="80"/>
      <c r="KFS25" s="80"/>
      <c r="KFT25" s="80"/>
      <c r="KFU25" s="80"/>
      <c r="KFV25" s="80"/>
      <c r="KFW25" s="80"/>
      <c r="KFX25" s="80"/>
      <c r="KFY25" s="80"/>
      <c r="KFZ25" s="80"/>
      <c r="KGA25" s="80"/>
      <c r="KGB25" s="80"/>
      <c r="KGC25" s="80"/>
      <c r="KGD25" s="80"/>
      <c r="KGE25" s="80"/>
      <c r="KGF25" s="80"/>
      <c r="KGG25" s="80"/>
      <c r="KGH25" s="80"/>
      <c r="KGI25" s="80"/>
      <c r="KGJ25" s="80"/>
      <c r="KGK25" s="80"/>
      <c r="KGL25" s="80"/>
      <c r="KGM25" s="80"/>
      <c r="KGN25" s="80"/>
      <c r="KGO25" s="80"/>
      <c r="KGP25" s="80"/>
      <c r="KGQ25" s="80"/>
      <c r="KGR25" s="80"/>
      <c r="KGS25" s="80"/>
      <c r="KGT25" s="80"/>
      <c r="KGU25" s="80"/>
      <c r="KGV25" s="80"/>
      <c r="KGW25" s="80"/>
      <c r="KGX25" s="80"/>
      <c r="KGY25" s="80"/>
      <c r="KGZ25" s="80"/>
      <c r="KHA25" s="80"/>
      <c r="KHB25" s="80"/>
      <c r="KHC25" s="80"/>
      <c r="KHD25" s="80"/>
      <c r="KHE25" s="80"/>
      <c r="KHF25" s="80"/>
      <c r="KHG25" s="80"/>
      <c r="KHH25" s="80"/>
      <c r="KHI25" s="80"/>
      <c r="KHJ25" s="80"/>
      <c r="KHK25" s="80"/>
      <c r="KHL25" s="80"/>
      <c r="KHM25" s="80"/>
      <c r="KHN25" s="80"/>
      <c r="KHO25" s="80"/>
      <c r="KHP25" s="80"/>
      <c r="KHQ25" s="80"/>
      <c r="KHR25" s="80"/>
      <c r="KHS25" s="80"/>
      <c r="KHT25" s="80"/>
      <c r="KHU25" s="80"/>
      <c r="KHV25" s="80"/>
      <c r="KHW25" s="80"/>
      <c r="KHX25" s="80"/>
      <c r="KHY25" s="80"/>
      <c r="KHZ25" s="80"/>
      <c r="KIA25" s="80"/>
      <c r="KIB25" s="80"/>
      <c r="KIC25" s="80"/>
      <c r="KID25" s="80"/>
      <c r="KIE25" s="80"/>
      <c r="KIF25" s="80"/>
      <c r="KIG25" s="80"/>
      <c r="KIH25" s="80"/>
      <c r="KII25" s="80"/>
      <c r="KIJ25" s="80"/>
      <c r="KIK25" s="80"/>
      <c r="KIL25" s="80"/>
      <c r="KIM25" s="80"/>
      <c r="KIN25" s="80"/>
      <c r="KIO25" s="80"/>
      <c r="KIP25" s="80"/>
      <c r="KIQ25" s="80"/>
      <c r="KIR25" s="80"/>
      <c r="KIS25" s="80"/>
      <c r="KIT25" s="80"/>
      <c r="KIU25" s="80"/>
      <c r="KIV25" s="80"/>
      <c r="KIW25" s="80"/>
      <c r="KIX25" s="80"/>
      <c r="KIY25" s="80"/>
      <c r="KIZ25" s="80"/>
      <c r="KJA25" s="80"/>
      <c r="KJB25" s="80"/>
      <c r="KJC25" s="80"/>
      <c r="KJD25" s="80"/>
      <c r="KJE25" s="80"/>
      <c r="KJF25" s="80"/>
      <c r="KJG25" s="80"/>
      <c r="KJH25" s="80"/>
      <c r="KJI25" s="80"/>
      <c r="KJJ25" s="80"/>
      <c r="KJK25" s="80"/>
      <c r="KJL25" s="80"/>
      <c r="KJM25" s="80"/>
      <c r="KJN25" s="80"/>
      <c r="KJO25" s="80"/>
      <c r="KJP25" s="80"/>
      <c r="KJQ25" s="80"/>
      <c r="KJR25" s="80"/>
      <c r="KJS25" s="80"/>
      <c r="KJT25" s="80"/>
      <c r="KJU25" s="80"/>
      <c r="KJV25" s="80"/>
      <c r="KJW25" s="80"/>
      <c r="KJX25" s="80"/>
      <c r="KJY25" s="80"/>
      <c r="KJZ25" s="80"/>
      <c r="KKA25" s="80"/>
      <c r="KKB25" s="80"/>
      <c r="KKC25" s="80"/>
      <c r="KKD25" s="80"/>
      <c r="KKE25" s="80"/>
      <c r="KKF25" s="80"/>
      <c r="KKG25" s="80"/>
      <c r="KKH25" s="80"/>
      <c r="KKI25" s="80"/>
      <c r="KKJ25" s="80"/>
      <c r="KKK25" s="80"/>
      <c r="KKL25" s="80"/>
      <c r="KKM25" s="80"/>
      <c r="KKN25" s="80"/>
      <c r="KKO25" s="80"/>
      <c r="KKP25" s="80"/>
      <c r="KKQ25" s="80"/>
      <c r="KKR25" s="80"/>
      <c r="KKS25" s="80"/>
      <c r="KKT25" s="80"/>
      <c r="KKU25" s="80"/>
      <c r="KKV25" s="80"/>
      <c r="KKW25" s="80"/>
      <c r="KKX25" s="80"/>
      <c r="KKY25" s="80"/>
      <c r="KKZ25" s="80"/>
      <c r="KLA25" s="80"/>
      <c r="KLB25" s="80"/>
      <c r="KLC25" s="80"/>
      <c r="KLD25" s="80"/>
      <c r="KLE25" s="80"/>
      <c r="KLF25" s="80"/>
      <c r="KLG25" s="80"/>
      <c r="KLH25" s="80"/>
      <c r="KLI25" s="80"/>
      <c r="KLJ25" s="80"/>
      <c r="KLK25" s="80"/>
      <c r="KLL25" s="80"/>
      <c r="KLM25" s="80"/>
      <c r="KLN25" s="80"/>
      <c r="KLO25" s="80"/>
      <c r="KLP25" s="80"/>
      <c r="KLQ25" s="80"/>
      <c r="KLR25" s="80"/>
      <c r="KLS25" s="80"/>
      <c r="KLT25" s="80"/>
      <c r="KLU25" s="80"/>
      <c r="KLV25" s="80"/>
      <c r="KLW25" s="80"/>
      <c r="KLX25" s="80"/>
      <c r="KLY25" s="80"/>
      <c r="KLZ25" s="80"/>
      <c r="KMA25" s="80"/>
      <c r="KMB25" s="80"/>
      <c r="KMC25" s="80"/>
      <c r="KMD25" s="80"/>
      <c r="KME25" s="80"/>
      <c r="KMF25" s="80"/>
      <c r="KMG25" s="80"/>
      <c r="KMH25" s="80"/>
      <c r="KMI25" s="80"/>
      <c r="KMJ25" s="80"/>
      <c r="KMK25" s="80"/>
      <c r="KML25" s="80"/>
      <c r="KMM25" s="80"/>
      <c r="KMN25" s="80"/>
      <c r="KMO25" s="80"/>
      <c r="KMP25" s="80"/>
      <c r="KMQ25" s="80"/>
      <c r="KMR25" s="80"/>
      <c r="KMS25" s="80"/>
      <c r="KMT25" s="80"/>
      <c r="KMU25" s="80"/>
      <c r="KMV25" s="80"/>
      <c r="KMW25" s="80"/>
      <c r="KMX25" s="80"/>
      <c r="KMY25" s="80"/>
      <c r="KMZ25" s="80"/>
      <c r="KNA25" s="80"/>
      <c r="KNB25" s="80"/>
      <c r="KNC25" s="80"/>
      <c r="KND25" s="80"/>
      <c r="KNE25" s="80"/>
      <c r="KNF25" s="80"/>
      <c r="KNG25" s="80"/>
      <c r="KNH25" s="80"/>
      <c r="KNI25" s="80"/>
      <c r="KNJ25" s="80"/>
      <c r="KNK25" s="80"/>
      <c r="KNL25" s="80"/>
      <c r="KNM25" s="80"/>
      <c r="KNN25" s="80"/>
      <c r="KNO25" s="80"/>
      <c r="KNP25" s="80"/>
      <c r="KNQ25" s="80"/>
      <c r="KNR25" s="80"/>
      <c r="KNS25" s="80"/>
      <c r="KNT25" s="80"/>
      <c r="KNU25" s="80"/>
      <c r="KNV25" s="80"/>
      <c r="KNW25" s="80"/>
      <c r="KNX25" s="80"/>
      <c r="KNY25" s="80"/>
      <c r="KNZ25" s="80"/>
      <c r="KOA25" s="80"/>
      <c r="KOB25" s="80"/>
      <c r="KOC25" s="80"/>
      <c r="KOD25" s="80"/>
      <c r="KOE25" s="80"/>
      <c r="KOF25" s="80"/>
      <c r="KOG25" s="80"/>
      <c r="KOH25" s="80"/>
      <c r="KOI25" s="80"/>
      <c r="KOJ25" s="80"/>
      <c r="KOK25" s="80"/>
      <c r="KOL25" s="80"/>
      <c r="KOM25" s="80"/>
      <c r="KON25" s="80"/>
      <c r="KOO25" s="80"/>
      <c r="KOP25" s="80"/>
      <c r="KOQ25" s="80"/>
      <c r="KOR25" s="80"/>
      <c r="KOS25" s="80"/>
      <c r="KOT25" s="80"/>
      <c r="KOU25" s="80"/>
      <c r="KOV25" s="80"/>
      <c r="KOW25" s="80"/>
      <c r="KOX25" s="80"/>
      <c r="KOY25" s="80"/>
      <c r="KOZ25" s="80"/>
      <c r="KPA25" s="80"/>
      <c r="KPB25" s="80"/>
      <c r="KPC25" s="80"/>
      <c r="KPD25" s="80"/>
      <c r="KPE25" s="80"/>
      <c r="KPF25" s="80"/>
      <c r="KPG25" s="80"/>
      <c r="KPH25" s="80"/>
      <c r="KPI25" s="80"/>
      <c r="KPJ25" s="80"/>
      <c r="KPK25" s="80"/>
      <c r="KPL25" s="80"/>
      <c r="KPM25" s="80"/>
      <c r="KPN25" s="80"/>
      <c r="KPO25" s="80"/>
      <c r="KPP25" s="80"/>
      <c r="KPQ25" s="80"/>
      <c r="KPR25" s="80"/>
      <c r="KPS25" s="80"/>
      <c r="KPT25" s="80"/>
      <c r="KPU25" s="80"/>
      <c r="KPV25" s="80"/>
      <c r="KPW25" s="80"/>
      <c r="KPX25" s="80"/>
      <c r="KPY25" s="80"/>
      <c r="KPZ25" s="80"/>
      <c r="KQA25" s="80"/>
      <c r="KQB25" s="80"/>
      <c r="KQC25" s="80"/>
      <c r="KQD25" s="80"/>
      <c r="KQE25" s="80"/>
      <c r="KQF25" s="80"/>
      <c r="KQG25" s="80"/>
      <c r="KQH25" s="80"/>
      <c r="KQI25" s="80"/>
      <c r="KQJ25" s="80"/>
      <c r="KQK25" s="80"/>
      <c r="KQL25" s="80"/>
      <c r="KQM25" s="80"/>
      <c r="KQN25" s="80"/>
      <c r="KQO25" s="80"/>
      <c r="KQP25" s="80"/>
      <c r="KQQ25" s="80"/>
      <c r="KQR25" s="80"/>
      <c r="KQS25" s="80"/>
      <c r="KQT25" s="80"/>
      <c r="KQU25" s="80"/>
      <c r="KQV25" s="80"/>
      <c r="KQW25" s="80"/>
      <c r="KQX25" s="80"/>
      <c r="KQY25" s="80"/>
      <c r="KQZ25" s="80"/>
      <c r="KRA25" s="80"/>
      <c r="KRB25" s="80"/>
      <c r="KRC25" s="80"/>
      <c r="KRD25" s="80"/>
      <c r="KRE25" s="80"/>
      <c r="KRF25" s="80"/>
      <c r="KRG25" s="80"/>
      <c r="KRH25" s="80"/>
      <c r="KRI25" s="80"/>
      <c r="KRJ25" s="80"/>
      <c r="KRK25" s="80"/>
      <c r="KRL25" s="80"/>
      <c r="KRM25" s="80"/>
      <c r="KRN25" s="80"/>
      <c r="KRO25" s="80"/>
      <c r="KRP25" s="80"/>
      <c r="KRQ25" s="80"/>
      <c r="KRR25" s="80"/>
      <c r="KRS25" s="80"/>
      <c r="KRT25" s="80"/>
      <c r="KRU25" s="80"/>
      <c r="KRV25" s="80"/>
      <c r="KRW25" s="80"/>
      <c r="KRX25" s="80"/>
      <c r="KRY25" s="80"/>
      <c r="KRZ25" s="80"/>
      <c r="KSA25" s="80"/>
      <c r="KSB25" s="80"/>
      <c r="KSC25" s="80"/>
      <c r="KSD25" s="80"/>
      <c r="KSE25" s="80"/>
      <c r="KSF25" s="80"/>
      <c r="KSG25" s="80"/>
      <c r="KSH25" s="80"/>
      <c r="KSI25" s="80"/>
      <c r="KSJ25" s="80"/>
      <c r="KSK25" s="80"/>
      <c r="KSL25" s="80"/>
      <c r="KSM25" s="80"/>
      <c r="KSN25" s="80"/>
      <c r="KSO25" s="80"/>
      <c r="KSP25" s="80"/>
      <c r="KSQ25" s="80"/>
      <c r="KSR25" s="80"/>
      <c r="KSS25" s="80"/>
      <c r="KST25" s="80"/>
      <c r="KSU25" s="80"/>
      <c r="KSV25" s="80"/>
      <c r="KSW25" s="80"/>
      <c r="KSX25" s="80"/>
      <c r="KSY25" s="80"/>
      <c r="KSZ25" s="80"/>
      <c r="KTA25" s="80"/>
      <c r="KTB25" s="80"/>
      <c r="KTC25" s="80"/>
      <c r="KTD25" s="80"/>
      <c r="KTE25" s="80"/>
      <c r="KTF25" s="80"/>
      <c r="KTG25" s="80"/>
      <c r="KTH25" s="80"/>
      <c r="KTI25" s="80"/>
      <c r="KTJ25" s="80"/>
      <c r="KTK25" s="80"/>
      <c r="KTL25" s="80"/>
      <c r="KTM25" s="80"/>
      <c r="KTN25" s="80"/>
      <c r="KTO25" s="80"/>
      <c r="KTP25" s="80"/>
      <c r="KTQ25" s="80"/>
      <c r="KTR25" s="80"/>
      <c r="KTS25" s="80"/>
      <c r="KTT25" s="80"/>
      <c r="KTU25" s="80"/>
      <c r="KTV25" s="80"/>
      <c r="KTW25" s="80"/>
      <c r="KTX25" s="80"/>
      <c r="KTY25" s="80"/>
      <c r="KTZ25" s="80"/>
      <c r="KUA25" s="80"/>
      <c r="KUB25" s="80"/>
      <c r="KUC25" s="80"/>
      <c r="KUD25" s="80"/>
      <c r="KUE25" s="80"/>
      <c r="KUF25" s="80"/>
      <c r="KUG25" s="80"/>
      <c r="KUH25" s="80"/>
      <c r="KUI25" s="80"/>
      <c r="KUJ25" s="80"/>
      <c r="KUK25" s="80"/>
      <c r="KUL25" s="80"/>
      <c r="KUM25" s="80"/>
      <c r="KUN25" s="80"/>
      <c r="KUO25" s="80"/>
      <c r="KUP25" s="80"/>
      <c r="KUQ25" s="80"/>
      <c r="KUR25" s="80"/>
      <c r="KUS25" s="80"/>
      <c r="KUT25" s="80"/>
      <c r="KUU25" s="80"/>
      <c r="KUV25" s="80"/>
      <c r="KUW25" s="80"/>
      <c r="KUX25" s="80"/>
      <c r="KUY25" s="80"/>
      <c r="KUZ25" s="80"/>
      <c r="KVA25" s="80"/>
      <c r="KVB25" s="80"/>
      <c r="KVC25" s="80"/>
      <c r="KVD25" s="80"/>
      <c r="KVE25" s="80"/>
      <c r="KVF25" s="80"/>
      <c r="KVG25" s="80"/>
      <c r="KVH25" s="80"/>
      <c r="KVI25" s="80"/>
      <c r="KVJ25" s="80"/>
      <c r="KVK25" s="80"/>
      <c r="KVL25" s="80"/>
      <c r="KVM25" s="80"/>
      <c r="KVN25" s="80"/>
      <c r="KVO25" s="80"/>
      <c r="KVP25" s="80"/>
      <c r="KVQ25" s="80"/>
      <c r="KVR25" s="80"/>
      <c r="KVS25" s="80"/>
      <c r="KVT25" s="80"/>
      <c r="KVU25" s="80"/>
      <c r="KVV25" s="80"/>
      <c r="KVW25" s="80"/>
      <c r="KVX25" s="80"/>
      <c r="KVY25" s="80"/>
      <c r="KVZ25" s="80"/>
      <c r="KWA25" s="80"/>
      <c r="KWB25" s="80"/>
      <c r="KWC25" s="80"/>
      <c r="KWD25" s="80"/>
      <c r="KWE25" s="80"/>
      <c r="KWF25" s="80"/>
      <c r="KWG25" s="80"/>
      <c r="KWH25" s="80"/>
      <c r="KWI25" s="80"/>
      <c r="KWJ25" s="80"/>
      <c r="KWK25" s="80"/>
      <c r="KWL25" s="80"/>
      <c r="KWM25" s="80"/>
      <c r="KWN25" s="80"/>
      <c r="KWO25" s="80"/>
      <c r="KWP25" s="80"/>
      <c r="KWQ25" s="80"/>
      <c r="KWR25" s="80"/>
      <c r="KWS25" s="80"/>
      <c r="KWT25" s="80"/>
      <c r="KWU25" s="80"/>
      <c r="KWV25" s="80"/>
      <c r="KWW25" s="80"/>
      <c r="KWX25" s="80"/>
      <c r="KWY25" s="80"/>
      <c r="KWZ25" s="80"/>
      <c r="KXA25" s="80"/>
      <c r="KXB25" s="80"/>
      <c r="KXC25" s="80"/>
      <c r="KXD25" s="80"/>
      <c r="KXE25" s="80"/>
      <c r="KXF25" s="80"/>
      <c r="KXG25" s="80"/>
      <c r="KXH25" s="80"/>
      <c r="KXI25" s="80"/>
      <c r="KXJ25" s="80"/>
      <c r="KXK25" s="80"/>
      <c r="KXL25" s="80"/>
      <c r="KXM25" s="80"/>
      <c r="KXN25" s="80"/>
      <c r="KXO25" s="80"/>
      <c r="KXP25" s="80"/>
      <c r="KXQ25" s="80"/>
      <c r="KXR25" s="80"/>
      <c r="KXS25" s="80"/>
      <c r="KXT25" s="80"/>
      <c r="KXU25" s="80"/>
      <c r="KXV25" s="80"/>
      <c r="KXW25" s="80"/>
      <c r="KXX25" s="80"/>
      <c r="KXY25" s="80"/>
      <c r="KXZ25" s="80"/>
      <c r="KYA25" s="80"/>
      <c r="KYB25" s="80"/>
      <c r="KYC25" s="80"/>
      <c r="KYD25" s="80"/>
      <c r="KYE25" s="80"/>
      <c r="KYF25" s="80"/>
      <c r="KYG25" s="80"/>
      <c r="KYH25" s="80"/>
      <c r="KYI25" s="80"/>
      <c r="KYJ25" s="80"/>
      <c r="KYK25" s="80"/>
      <c r="KYL25" s="80"/>
      <c r="KYM25" s="80"/>
      <c r="KYN25" s="80"/>
      <c r="KYO25" s="80"/>
      <c r="KYP25" s="80"/>
      <c r="KYQ25" s="80"/>
      <c r="KYR25" s="80"/>
      <c r="KYS25" s="80"/>
      <c r="KYT25" s="80"/>
      <c r="KYU25" s="80"/>
      <c r="KYV25" s="80"/>
      <c r="KYW25" s="80"/>
      <c r="KYX25" s="80"/>
      <c r="KYY25" s="80"/>
      <c r="KYZ25" s="80"/>
      <c r="KZA25" s="80"/>
      <c r="KZB25" s="80"/>
      <c r="KZC25" s="80"/>
      <c r="KZD25" s="80"/>
      <c r="KZE25" s="80"/>
      <c r="KZF25" s="80"/>
      <c r="KZG25" s="80"/>
      <c r="KZH25" s="80"/>
      <c r="KZI25" s="80"/>
      <c r="KZJ25" s="80"/>
      <c r="KZK25" s="80"/>
      <c r="KZL25" s="80"/>
      <c r="KZM25" s="80"/>
      <c r="KZN25" s="80"/>
      <c r="KZO25" s="80"/>
      <c r="KZP25" s="80"/>
      <c r="KZQ25" s="80"/>
      <c r="KZR25" s="80"/>
      <c r="KZS25" s="80"/>
      <c r="KZT25" s="80"/>
      <c r="KZU25" s="80"/>
      <c r="KZV25" s="80"/>
      <c r="KZW25" s="80"/>
      <c r="KZX25" s="80"/>
      <c r="KZY25" s="80"/>
      <c r="KZZ25" s="80"/>
      <c r="LAA25" s="80"/>
      <c r="LAB25" s="80"/>
      <c r="LAC25" s="80"/>
      <c r="LAD25" s="80"/>
      <c r="LAE25" s="80"/>
      <c r="LAF25" s="80"/>
      <c r="LAG25" s="80"/>
      <c r="LAH25" s="80"/>
      <c r="LAI25" s="80"/>
      <c r="LAJ25" s="80"/>
      <c r="LAK25" s="80"/>
      <c r="LAL25" s="80"/>
      <c r="LAM25" s="80"/>
      <c r="LAN25" s="80"/>
      <c r="LAO25" s="80"/>
      <c r="LAP25" s="80"/>
      <c r="LAQ25" s="80"/>
      <c r="LAR25" s="80"/>
      <c r="LAS25" s="80"/>
      <c r="LAT25" s="80"/>
      <c r="LAU25" s="80"/>
      <c r="LAV25" s="80"/>
      <c r="LAW25" s="80"/>
      <c r="LAX25" s="80"/>
      <c r="LAY25" s="80"/>
      <c r="LAZ25" s="80"/>
      <c r="LBA25" s="80"/>
      <c r="LBB25" s="80"/>
      <c r="LBC25" s="80"/>
      <c r="LBD25" s="80"/>
      <c r="LBE25" s="80"/>
      <c r="LBF25" s="80"/>
      <c r="LBG25" s="80"/>
      <c r="LBH25" s="80"/>
      <c r="LBI25" s="80"/>
      <c r="LBJ25" s="80"/>
      <c r="LBK25" s="80"/>
      <c r="LBL25" s="80"/>
      <c r="LBM25" s="80"/>
      <c r="LBN25" s="80"/>
      <c r="LBO25" s="80"/>
      <c r="LBP25" s="80"/>
      <c r="LBQ25" s="80"/>
      <c r="LBR25" s="80"/>
      <c r="LBS25" s="80"/>
      <c r="LBT25" s="80"/>
      <c r="LBU25" s="80"/>
      <c r="LBV25" s="80"/>
      <c r="LBW25" s="80"/>
      <c r="LBX25" s="80"/>
      <c r="LBY25" s="80"/>
      <c r="LBZ25" s="80"/>
      <c r="LCA25" s="80"/>
      <c r="LCB25" s="80"/>
      <c r="LCC25" s="80"/>
      <c r="LCD25" s="80"/>
      <c r="LCE25" s="80"/>
      <c r="LCF25" s="80"/>
      <c r="LCG25" s="80"/>
      <c r="LCH25" s="80"/>
      <c r="LCI25" s="80"/>
      <c r="LCJ25" s="80"/>
      <c r="LCK25" s="80"/>
      <c r="LCL25" s="80"/>
      <c r="LCM25" s="80"/>
      <c r="LCN25" s="80"/>
      <c r="LCO25" s="80"/>
      <c r="LCP25" s="80"/>
      <c r="LCQ25" s="80"/>
      <c r="LCR25" s="80"/>
      <c r="LCS25" s="80"/>
      <c r="LCT25" s="80"/>
      <c r="LCU25" s="80"/>
      <c r="LCV25" s="80"/>
      <c r="LCW25" s="80"/>
      <c r="LCX25" s="80"/>
      <c r="LCY25" s="80"/>
      <c r="LCZ25" s="80"/>
      <c r="LDA25" s="80"/>
      <c r="LDB25" s="80"/>
      <c r="LDC25" s="80"/>
      <c r="LDD25" s="80"/>
      <c r="LDE25" s="80"/>
      <c r="LDF25" s="80"/>
      <c r="LDG25" s="80"/>
      <c r="LDH25" s="80"/>
      <c r="LDI25" s="80"/>
      <c r="LDJ25" s="80"/>
      <c r="LDK25" s="80"/>
      <c r="LDL25" s="80"/>
      <c r="LDM25" s="80"/>
      <c r="LDN25" s="80"/>
      <c r="LDO25" s="80"/>
      <c r="LDP25" s="80"/>
      <c r="LDQ25" s="80"/>
      <c r="LDR25" s="80"/>
      <c r="LDS25" s="80"/>
      <c r="LDT25" s="80"/>
      <c r="LDU25" s="80"/>
      <c r="LDV25" s="80"/>
      <c r="LDW25" s="80"/>
      <c r="LDX25" s="80"/>
      <c r="LDY25" s="80"/>
      <c r="LDZ25" s="80"/>
      <c r="LEA25" s="80"/>
      <c r="LEB25" s="80"/>
      <c r="LEC25" s="80"/>
      <c r="LED25" s="80"/>
      <c r="LEE25" s="80"/>
      <c r="LEF25" s="80"/>
      <c r="LEG25" s="80"/>
      <c r="LEH25" s="80"/>
      <c r="LEI25" s="80"/>
      <c r="LEJ25" s="80"/>
      <c r="LEK25" s="80"/>
      <c r="LEL25" s="80"/>
      <c r="LEM25" s="80"/>
      <c r="LEN25" s="80"/>
      <c r="LEO25" s="80"/>
      <c r="LEP25" s="80"/>
      <c r="LEQ25" s="80"/>
      <c r="LER25" s="80"/>
      <c r="LES25" s="80"/>
      <c r="LET25" s="80"/>
      <c r="LEU25" s="80"/>
      <c r="LEV25" s="80"/>
      <c r="LEW25" s="80"/>
      <c r="LEX25" s="80"/>
      <c r="LEY25" s="80"/>
      <c r="LEZ25" s="80"/>
      <c r="LFA25" s="80"/>
      <c r="LFB25" s="80"/>
      <c r="LFC25" s="80"/>
      <c r="LFD25" s="80"/>
      <c r="LFE25" s="80"/>
      <c r="LFF25" s="80"/>
      <c r="LFG25" s="80"/>
      <c r="LFH25" s="80"/>
      <c r="LFI25" s="80"/>
      <c r="LFJ25" s="80"/>
      <c r="LFK25" s="80"/>
      <c r="LFL25" s="80"/>
      <c r="LFM25" s="80"/>
      <c r="LFN25" s="80"/>
      <c r="LFO25" s="80"/>
      <c r="LFP25" s="80"/>
      <c r="LFQ25" s="80"/>
      <c r="LFR25" s="80"/>
      <c r="LFS25" s="80"/>
      <c r="LFT25" s="80"/>
      <c r="LFU25" s="80"/>
      <c r="LFV25" s="80"/>
      <c r="LFW25" s="80"/>
      <c r="LFX25" s="80"/>
      <c r="LFY25" s="80"/>
      <c r="LFZ25" s="80"/>
      <c r="LGA25" s="80"/>
      <c r="LGB25" s="80"/>
      <c r="LGC25" s="80"/>
      <c r="LGD25" s="80"/>
      <c r="LGE25" s="80"/>
      <c r="LGF25" s="80"/>
      <c r="LGG25" s="80"/>
      <c r="LGH25" s="80"/>
      <c r="LGI25" s="80"/>
      <c r="LGJ25" s="80"/>
      <c r="LGK25" s="80"/>
      <c r="LGL25" s="80"/>
      <c r="LGM25" s="80"/>
      <c r="LGN25" s="80"/>
      <c r="LGO25" s="80"/>
      <c r="LGP25" s="80"/>
      <c r="LGQ25" s="80"/>
      <c r="LGR25" s="80"/>
      <c r="LGS25" s="80"/>
      <c r="LGT25" s="80"/>
      <c r="LGU25" s="80"/>
      <c r="LGV25" s="80"/>
      <c r="LGW25" s="80"/>
      <c r="LGX25" s="80"/>
      <c r="LGY25" s="80"/>
      <c r="LGZ25" s="80"/>
      <c r="LHA25" s="80"/>
      <c r="LHB25" s="80"/>
      <c r="LHC25" s="80"/>
      <c r="LHD25" s="80"/>
      <c r="LHE25" s="80"/>
      <c r="LHF25" s="80"/>
      <c r="LHG25" s="80"/>
      <c r="LHH25" s="80"/>
      <c r="LHI25" s="80"/>
      <c r="LHJ25" s="80"/>
      <c r="LHK25" s="80"/>
      <c r="LHL25" s="80"/>
      <c r="LHM25" s="80"/>
      <c r="LHN25" s="80"/>
      <c r="LHO25" s="80"/>
      <c r="LHP25" s="80"/>
      <c r="LHQ25" s="80"/>
      <c r="LHR25" s="80"/>
      <c r="LHS25" s="80"/>
      <c r="LHT25" s="80"/>
      <c r="LHU25" s="80"/>
      <c r="LHV25" s="80"/>
      <c r="LHW25" s="80"/>
      <c r="LHX25" s="80"/>
      <c r="LHY25" s="80"/>
      <c r="LHZ25" s="80"/>
      <c r="LIA25" s="80"/>
      <c r="LIB25" s="80"/>
      <c r="LIC25" s="80"/>
      <c r="LID25" s="80"/>
      <c r="LIE25" s="80"/>
      <c r="LIF25" s="80"/>
      <c r="LIG25" s="80"/>
      <c r="LIH25" s="80"/>
      <c r="LII25" s="80"/>
      <c r="LIJ25" s="80"/>
      <c r="LIK25" s="80"/>
      <c r="LIL25" s="80"/>
      <c r="LIM25" s="80"/>
      <c r="LIN25" s="80"/>
      <c r="LIO25" s="80"/>
      <c r="LIP25" s="80"/>
      <c r="LIQ25" s="80"/>
      <c r="LIR25" s="80"/>
      <c r="LIS25" s="80"/>
      <c r="LIT25" s="80"/>
      <c r="LIU25" s="80"/>
      <c r="LIV25" s="80"/>
      <c r="LIW25" s="80"/>
      <c r="LIX25" s="80"/>
      <c r="LIY25" s="80"/>
      <c r="LIZ25" s="80"/>
      <c r="LJA25" s="80"/>
      <c r="LJB25" s="80"/>
      <c r="LJC25" s="80"/>
      <c r="LJD25" s="80"/>
      <c r="LJE25" s="80"/>
      <c r="LJF25" s="80"/>
      <c r="LJG25" s="80"/>
      <c r="LJH25" s="80"/>
      <c r="LJI25" s="80"/>
      <c r="LJJ25" s="80"/>
      <c r="LJK25" s="80"/>
      <c r="LJL25" s="80"/>
      <c r="LJM25" s="80"/>
      <c r="LJN25" s="80"/>
      <c r="LJO25" s="80"/>
      <c r="LJP25" s="80"/>
      <c r="LJQ25" s="80"/>
      <c r="LJR25" s="80"/>
      <c r="LJS25" s="80"/>
      <c r="LJT25" s="80"/>
      <c r="LJU25" s="80"/>
      <c r="LJV25" s="80"/>
      <c r="LJW25" s="80"/>
      <c r="LJX25" s="80"/>
      <c r="LJY25" s="80"/>
      <c r="LJZ25" s="80"/>
      <c r="LKA25" s="80"/>
      <c r="LKB25" s="80"/>
      <c r="LKC25" s="80"/>
      <c r="LKD25" s="80"/>
      <c r="LKE25" s="80"/>
      <c r="LKF25" s="80"/>
      <c r="LKG25" s="80"/>
      <c r="LKH25" s="80"/>
      <c r="LKI25" s="80"/>
      <c r="LKJ25" s="80"/>
      <c r="LKK25" s="80"/>
      <c r="LKL25" s="80"/>
      <c r="LKM25" s="80"/>
      <c r="LKN25" s="80"/>
      <c r="LKO25" s="80"/>
      <c r="LKP25" s="80"/>
      <c r="LKQ25" s="80"/>
      <c r="LKR25" s="80"/>
      <c r="LKS25" s="80"/>
      <c r="LKT25" s="80"/>
      <c r="LKU25" s="80"/>
      <c r="LKV25" s="80"/>
      <c r="LKW25" s="80"/>
      <c r="LKX25" s="80"/>
      <c r="LKY25" s="80"/>
      <c r="LKZ25" s="80"/>
      <c r="LLA25" s="80"/>
      <c r="LLB25" s="80"/>
      <c r="LLC25" s="80"/>
      <c r="LLD25" s="80"/>
      <c r="LLE25" s="80"/>
      <c r="LLF25" s="80"/>
      <c r="LLG25" s="80"/>
      <c r="LLH25" s="80"/>
      <c r="LLI25" s="80"/>
      <c r="LLJ25" s="80"/>
      <c r="LLK25" s="80"/>
      <c r="LLL25" s="80"/>
      <c r="LLM25" s="80"/>
      <c r="LLN25" s="80"/>
      <c r="LLO25" s="80"/>
      <c r="LLP25" s="80"/>
      <c r="LLQ25" s="80"/>
      <c r="LLR25" s="80"/>
      <c r="LLS25" s="80"/>
      <c r="LLT25" s="80"/>
      <c r="LLU25" s="80"/>
      <c r="LLV25" s="80"/>
      <c r="LLW25" s="80"/>
      <c r="LLX25" s="80"/>
      <c r="LLY25" s="80"/>
      <c r="LLZ25" s="80"/>
      <c r="LMA25" s="80"/>
      <c r="LMB25" s="80"/>
      <c r="LMC25" s="80"/>
      <c r="LMD25" s="80"/>
      <c r="LME25" s="80"/>
      <c r="LMF25" s="80"/>
      <c r="LMG25" s="80"/>
      <c r="LMH25" s="80"/>
      <c r="LMI25" s="80"/>
      <c r="LMJ25" s="80"/>
      <c r="LMK25" s="80"/>
      <c r="LML25" s="80"/>
      <c r="LMM25" s="80"/>
      <c r="LMN25" s="80"/>
      <c r="LMO25" s="80"/>
      <c r="LMP25" s="80"/>
      <c r="LMQ25" s="80"/>
      <c r="LMR25" s="80"/>
      <c r="LMS25" s="80"/>
      <c r="LMT25" s="80"/>
      <c r="LMU25" s="80"/>
      <c r="LMV25" s="80"/>
      <c r="LMW25" s="80"/>
      <c r="LMX25" s="80"/>
      <c r="LMY25" s="80"/>
      <c r="LMZ25" s="80"/>
      <c r="LNA25" s="80"/>
      <c r="LNB25" s="80"/>
      <c r="LNC25" s="80"/>
      <c r="LND25" s="80"/>
      <c r="LNE25" s="80"/>
      <c r="LNF25" s="80"/>
      <c r="LNG25" s="80"/>
      <c r="LNH25" s="80"/>
      <c r="LNI25" s="80"/>
      <c r="LNJ25" s="80"/>
      <c r="LNK25" s="80"/>
      <c r="LNL25" s="80"/>
      <c r="LNM25" s="80"/>
      <c r="LNN25" s="80"/>
      <c r="LNO25" s="80"/>
      <c r="LNP25" s="80"/>
      <c r="LNQ25" s="80"/>
      <c r="LNR25" s="80"/>
      <c r="LNS25" s="80"/>
      <c r="LNT25" s="80"/>
      <c r="LNU25" s="80"/>
      <c r="LNV25" s="80"/>
      <c r="LNW25" s="80"/>
      <c r="LNX25" s="80"/>
      <c r="LNY25" s="80"/>
      <c r="LNZ25" s="80"/>
      <c r="LOA25" s="80"/>
      <c r="LOB25" s="80"/>
      <c r="LOC25" s="80"/>
      <c r="LOD25" s="80"/>
      <c r="LOE25" s="80"/>
      <c r="LOF25" s="80"/>
      <c r="LOG25" s="80"/>
      <c r="LOH25" s="80"/>
      <c r="LOI25" s="80"/>
      <c r="LOJ25" s="80"/>
      <c r="LOK25" s="80"/>
      <c r="LOL25" s="80"/>
      <c r="LOM25" s="80"/>
      <c r="LON25" s="80"/>
      <c r="LOO25" s="80"/>
      <c r="LOP25" s="80"/>
      <c r="LOQ25" s="80"/>
      <c r="LOR25" s="80"/>
      <c r="LOS25" s="80"/>
      <c r="LOT25" s="80"/>
      <c r="LOU25" s="80"/>
      <c r="LOV25" s="80"/>
      <c r="LOW25" s="80"/>
      <c r="LOX25" s="80"/>
      <c r="LOY25" s="80"/>
      <c r="LOZ25" s="80"/>
      <c r="LPA25" s="80"/>
      <c r="LPB25" s="80"/>
      <c r="LPC25" s="80"/>
      <c r="LPD25" s="80"/>
      <c r="LPE25" s="80"/>
      <c r="LPF25" s="80"/>
      <c r="LPG25" s="80"/>
      <c r="LPH25" s="80"/>
      <c r="LPI25" s="80"/>
      <c r="LPJ25" s="80"/>
      <c r="LPK25" s="80"/>
      <c r="LPL25" s="80"/>
      <c r="LPM25" s="80"/>
      <c r="LPN25" s="80"/>
      <c r="LPO25" s="80"/>
      <c r="LPP25" s="80"/>
      <c r="LPQ25" s="80"/>
      <c r="LPR25" s="80"/>
      <c r="LPS25" s="80"/>
      <c r="LPT25" s="80"/>
      <c r="LPU25" s="80"/>
      <c r="LPV25" s="80"/>
      <c r="LPW25" s="80"/>
      <c r="LPX25" s="80"/>
      <c r="LPY25" s="80"/>
      <c r="LPZ25" s="80"/>
      <c r="LQA25" s="80"/>
      <c r="LQB25" s="80"/>
      <c r="LQC25" s="80"/>
      <c r="LQD25" s="80"/>
      <c r="LQE25" s="80"/>
      <c r="LQF25" s="80"/>
      <c r="LQG25" s="80"/>
      <c r="LQH25" s="80"/>
      <c r="LQI25" s="80"/>
      <c r="LQJ25" s="80"/>
      <c r="LQK25" s="80"/>
      <c r="LQL25" s="80"/>
      <c r="LQM25" s="80"/>
      <c r="LQN25" s="80"/>
      <c r="LQO25" s="80"/>
      <c r="LQP25" s="80"/>
      <c r="LQQ25" s="80"/>
      <c r="LQR25" s="80"/>
      <c r="LQS25" s="80"/>
      <c r="LQT25" s="80"/>
      <c r="LQU25" s="80"/>
      <c r="LQV25" s="80"/>
      <c r="LQW25" s="80"/>
      <c r="LQX25" s="80"/>
      <c r="LQY25" s="80"/>
      <c r="LQZ25" s="80"/>
      <c r="LRA25" s="80"/>
      <c r="LRB25" s="80"/>
      <c r="LRC25" s="80"/>
      <c r="LRD25" s="80"/>
      <c r="LRE25" s="80"/>
      <c r="LRF25" s="80"/>
      <c r="LRG25" s="80"/>
      <c r="LRH25" s="80"/>
      <c r="LRI25" s="80"/>
      <c r="LRJ25" s="80"/>
      <c r="LRK25" s="80"/>
      <c r="LRL25" s="80"/>
      <c r="LRM25" s="80"/>
      <c r="LRN25" s="80"/>
      <c r="LRO25" s="80"/>
      <c r="LRP25" s="80"/>
      <c r="LRQ25" s="80"/>
      <c r="LRR25" s="80"/>
      <c r="LRS25" s="80"/>
      <c r="LRT25" s="80"/>
      <c r="LRU25" s="80"/>
      <c r="LRV25" s="80"/>
      <c r="LRW25" s="80"/>
      <c r="LRX25" s="80"/>
      <c r="LRY25" s="80"/>
      <c r="LRZ25" s="80"/>
      <c r="LSA25" s="80"/>
      <c r="LSB25" s="80"/>
      <c r="LSC25" s="80"/>
      <c r="LSD25" s="80"/>
      <c r="LSE25" s="80"/>
      <c r="LSF25" s="80"/>
      <c r="LSG25" s="80"/>
      <c r="LSH25" s="80"/>
      <c r="LSI25" s="80"/>
      <c r="LSJ25" s="80"/>
      <c r="LSK25" s="80"/>
      <c r="LSL25" s="80"/>
      <c r="LSM25" s="80"/>
      <c r="LSN25" s="80"/>
      <c r="LSO25" s="80"/>
      <c r="LSP25" s="80"/>
      <c r="LSQ25" s="80"/>
      <c r="LSR25" s="80"/>
      <c r="LSS25" s="80"/>
      <c r="LST25" s="80"/>
      <c r="LSU25" s="80"/>
      <c r="LSV25" s="80"/>
      <c r="LSW25" s="80"/>
      <c r="LSX25" s="80"/>
      <c r="LSY25" s="80"/>
      <c r="LSZ25" s="80"/>
      <c r="LTA25" s="80"/>
      <c r="LTB25" s="80"/>
      <c r="LTC25" s="80"/>
      <c r="LTD25" s="80"/>
      <c r="LTE25" s="80"/>
      <c r="LTF25" s="80"/>
      <c r="LTG25" s="80"/>
      <c r="LTH25" s="80"/>
      <c r="LTI25" s="80"/>
      <c r="LTJ25" s="80"/>
      <c r="LTK25" s="80"/>
      <c r="LTL25" s="80"/>
      <c r="LTM25" s="80"/>
      <c r="LTN25" s="80"/>
      <c r="LTO25" s="80"/>
      <c r="LTP25" s="80"/>
      <c r="LTQ25" s="80"/>
      <c r="LTR25" s="80"/>
      <c r="LTS25" s="80"/>
      <c r="LTT25" s="80"/>
      <c r="LTU25" s="80"/>
      <c r="LTV25" s="80"/>
      <c r="LTW25" s="80"/>
      <c r="LTX25" s="80"/>
      <c r="LTY25" s="80"/>
      <c r="LTZ25" s="80"/>
      <c r="LUA25" s="80"/>
      <c r="LUB25" s="80"/>
      <c r="LUC25" s="80"/>
      <c r="LUD25" s="80"/>
      <c r="LUE25" s="80"/>
      <c r="LUF25" s="80"/>
      <c r="LUG25" s="80"/>
      <c r="LUH25" s="80"/>
      <c r="LUI25" s="80"/>
      <c r="LUJ25" s="80"/>
      <c r="LUK25" s="80"/>
      <c r="LUL25" s="80"/>
      <c r="LUM25" s="80"/>
      <c r="LUN25" s="80"/>
      <c r="LUO25" s="80"/>
      <c r="LUP25" s="80"/>
      <c r="LUQ25" s="80"/>
      <c r="LUR25" s="80"/>
      <c r="LUS25" s="80"/>
      <c r="LUT25" s="80"/>
      <c r="LUU25" s="80"/>
      <c r="LUV25" s="80"/>
      <c r="LUW25" s="80"/>
      <c r="LUX25" s="80"/>
      <c r="LUY25" s="80"/>
      <c r="LUZ25" s="80"/>
      <c r="LVA25" s="80"/>
      <c r="LVB25" s="80"/>
      <c r="LVC25" s="80"/>
      <c r="LVD25" s="80"/>
      <c r="LVE25" s="80"/>
      <c r="LVF25" s="80"/>
      <c r="LVG25" s="80"/>
      <c r="LVH25" s="80"/>
      <c r="LVI25" s="80"/>
      <c r="LVJ25" s="80"/>
      <c r="LVK25" s="80"/>
      <c r="LVL25" s="80"/>
      <c r="LVM25" s="80"/>
      <c r="LVN25" s="80"/>
      <c r="LVO25" s="80"/>
      <c r="LVP25" s="80"/>
      <c r="LVQ25" s="80"/>
      <c r="LVR25" s="80"/>
      <c r="LVS25" s="80"/>
      <c r="LVT25" s="80"/>
      <c r="LVU25" s="80"/>
      <c r="LVV25" s="80"/>
      <c r="LVW25" s="80"/>
      <c r="LVX25" s="80"/>
      <c r="LVY25" s="80"/>
      <c r="LVZ25" s="80"/>
      <c r="LWA25" s="80"/>
      <c r="LWB25" s="80"/>
      <c r="LWC25" s="80"/>
      <c r="LWD25" s="80"/>
      <c r="LWE25" s="80"/>
      <c r="LWF25" s="80"/>
      <c r="LWG25" s="80"/>
      <c r="LWH25" s="80"/>
      <c r="LWI25" s="80"/>
      <c r="LWJ25" s="80"/>
      <c r="LWK25" s="80"/>
      <c r="LWL25" s="80"/>
      <c r="LWM25" s="80"/>
      <c r="LWN25" s="80"/>
      <c r="LWO25" s="80"/>
      <c r="LWP25" s="80"/>
      <c r="LWQ25" s="80"/>
      <c r="LWR25" s="80"/>
      <c r="LWS25" s="80"/>
      <c r="LWT25" s="80"/>
      <c r="LWU25" s="80"/>
      <c r="LWV25" s="80"/>
      <c r="LWW25" s="80"/>
      <c r="LWX25" s="80"/>
      <c r="LWY25" s="80"/>
      <c r="LWZ25" s="80"/>
      <c r="LXA25" s="80"/>
      <c r="LXB25" s="80"/>
      <c r="LXC25" s="80"/>
      <c r="LXD25" s="80"/>
      <c r="LXE25" s="80"/>
      <c r="LXF25" s="80"/>
      <c r="LXG25" s="80"/>
      <c r="LXH25" s="80"/>
      <c r="LXI25" s="80"/>
      <c r="LXJ25" s="80"/>
      <c r="LXK25" s="80"/>
      <c r="LXL25" s="80"/>
      <c r="LXM25" s="80"/>
      <c r="LXN25" s="80"/>
      <c r="LXO25" s="80"/>
      <c r="LXP25" s="80"/>
      <c r="LXQ25" s="80"/>
      <c r="LXR25" s="80"/>
      <c r="LXS25" s="80"/>
      <c r="LXT25" s="80"/>
      <c r="LXU25" s="80"/>
      <c r="LXV25" s="80"/>
      <c r="LXW25" s="80"/>
      <c r="LXX25" s="80"/>
      <c r="LXY25" s="80"/>
      <c r="LXZ25" s="80"/>
      <c r="LYA25" s="80"/>
      <c r="LYB25" s="80"/>
      <c r="LYC25" s="80"/>
      <c r="LYD25" s="80"/>
      <c r="LYE25" s="80"/>
      <c r="LYF25" s="80"/>
      <c r="LYG25" s="80"/>
      <c r="LYH25" s="80"/>
      <c r="LYI25" s="80"/>
      <c r="LYJ25" s="80"/>
      <c r="LYK25" s="80"/>
      <c r="LYL25" s="80"/>
      <c r="LYM25" s="80"/>
      <c r="LYN25" s="80"/>
      <c r="LYO25" s="80"/>
      <c r="LYP25" s="80"/>
      <c r="LYQ25" s="80"/>
      <c r="LYR25" s="80"/>
      <c r="LYS25" s="80"/>
      <c r="LYT25" s="80"/>
      <c r="LYU25" s="80"/>
      <c r="LYV25" s="80"/>
      <c r="LYW25" s="80"/>
      <c r="LYX25" s="80"/>
      <c r="LYY25" s="80"/>
      <c r="LYZ25" s="80"/>
      <c r="LZA25" s="80"/>
      <c r="LZB25" s="80"/>
      <c r="LZC25" s="80"/>
      <c r="LZD25" s="80"/>
      <c r="LZE25" s="80"/>
      <c r="LZF25" s="80"/>
      <c r="LZG25" s="80"/>
      <c r="LZH25" s="80"/>
      <c r="LZI25" s="80"/>
      <c r="LZJ25" s="80"/>
      <c r="LZK25" s="80"/>
      <c r="LZL25" s="80"/>
      <c r="LZM25" s="80"/>
      <c r="LZN25" s="80"/>
      <c r="LZO25" s="80"/>
      <c r="LZP25" s="80"/>
      <c r="LZQ25" s="80"/>
      <c r="LZR25" s="80"/>
      <c r="LZS25" s="80"/>
      <c r="LZT25" s="80"/>
      <c r="LZU25" s="80"/>
      <c r="LZV25" s="80"/>
      <c r="LZW25" s="80"/>
      <c r="LZX25" s="80"/>
      <c r="LZY25" s="80"/>
      <c r="LZZ25" s="80"/>
      <c r="MAA25" s="80"/>
      <c r="MAB25" s="80"/>
      <c r="MAC25" s="80"/>
      <c r="MAD25" s="80"/>
      <c r="MAE25" s="80"/>
      <c r="MAF25" s="80"/>
      <c r="MAG25" s="80"/>
      <c r="MAH25" s="80"/>
      <c r="MAI25" s="80"/>
      <c r="MAJ25" s="80"/>
      <c r="MAK25" s="80"/>
      <c r="MAL25" s="80"/>
      <c r="MAM25" s="80"/>
      <c r="MAN25" s="80"/>
      <c r="MAO25" s="80"/>
      <c r="MAP25" s="80"/>
      <c r="MAQ25" s="80"/>
      <c r="MAR25" s="80"/>
      <c r="MAS25" s="80"/>
      <c r="MAT25" s="80"/>
      <c r="MAU25" s="80"/>
      <c r="MAV25" s="80"/>
      <c r="MAW25" s="80"/>
      <c r="MAX25" s="80"/>
      <c r="MAY25" s="80"/>
      <c r="MAZ25" s="80"/>
      <c r="MBA25" s="80"/>
      <c r="MBB25" s="80"/>
      <c r="MBC25" s="80"/>
      <c r="MBD25" s="80"/>
      <c r="MBE25" s="80"/>
      <c r="MBF25" s="80"/>
      <c r="MBG25" s="80"/>
      <c r="MBH25" s="80"/>
      <c r="MBI25" s="80"/>
      <c r="MBJ25" s="80"/>
      <c r="MBK25" s="80"/>
      <c r="MBL25" s="80"/>
      <c r="MBM25" s="80"/>
      <c r="MBN25" s="80"/>
      <c r="MBO25" s="80"/>
      <c r="MBP25" s="80"/>
      <c r="MBQ25" s="80"/>
      <c r="MBR25" s="80"/>
      <c r="MBS25" s="80"/>
      <c r="MBT25" s="80"/>
      <c r="MBU25" s="80"/>
      <c r="MBV25" s="80"/>
      <c r="MBW25" s="80"/>
      <c r="MBX25" s="80"/>
      <c r="MBY25" s="80"/>
      <c r="MBZ25" s="80"/>
      <c r="MCA25" s="80"/>
      <c r="MCB25" s="80"/>
      <c r="MCC25" s="80"/>
      <c r="MCD25" s="80"/>
      <c r="MCE25" s="80"/>
      <c r="MCF25" s="80"/>
      <c r="MCG25" s="80"/>
      <c r="MCH25" s="80"/>
      <c r="MCI25" s="80"/>
      <c r="MCJ25" s="80"/>
      <c r="MCK25" s="80"/>
      <c r="MCL25" s="80"/>
      <c r="MCM25" s="80"/>
      <c r="MCN25" s="80"/>
      <c r="MCO25" s="80"/>
      <c r="MCP25" s="80"/>
      <c r="MCQ25" s="80"/>
      <c r="MCR25" s="80"/>
      <c r="MCS25" s="80"/>
      <c r="MCT25" s="80"/>
      <c r="MCU25" s="80"/>
      <c r="MCV25" s="80"/>
      <c r="MCW25" s="80"/>
      <c r="MCX25" s="80"/>
      <c r="MCY25" s="80"/>
      <c r="MCZ25" s="80"/>
      <c r="MDA25" s="80"/>
      <c r="MDB25" s="80"/>
      <c r="MDC25" s="80"/>
      <c r="MDD25" s="80"/>
      <c r="MDE25" s="80"/>
      <c r="MDF25" s="80"/>
      <c r="MDG25" s="80"/>
      <c r="MDH25" s="80"/>
      <c r="MDI25" s="80"/>
      <c r="MDJ25" s="80"/>
      <c r="MDK25" s="80"/>
      <c r="MDL25" s="80"/>
      <c r="MDM25" s="80"/>
      <c r="MDN25" s="80"/>
      <c r="MDO25" s="80"/>
      <c r="MDP25" s="80"/>
      <c r="MDQ25" s="80"/>
      <c r="MDR25" s="80"/>
      <c r="MDS25" s="80"/>
      <c r="MDT25" s="80"/>
      <c r="MDU25" s="80"/>
      <c r="MDV25" s="80"/>
      <c r="MDW25" s="80"/>
      <c r="MDX25" s="80"/>
      <c r="MDY25" s="80"/>
      <c r="MDZ25" s="80"/>
      <c r="MEA25" s="80"/>
      <c r="MEB25" s="80"/>
      <c r="MEC25" s="80"/>
      <c r="MED25" s="80"/>
      <c r="MEE25" s="80"/>
      <c r="MEF25" s="80"/>
      <c r="MEG25" s="80"/>
      <c r="MEH25" s="80"/>
      <c r="MEI25" s="80"/>
      <c r="MEJ25" s="80"/>
      <c r="MEK25" s="80"/>
      <c r="MEL25" s="80"/>
      <c r="MEM25" s="80"/>
      <c r="MEN25" s="80"/>
      <c r="MEO25" s="80"/>
      <c r="MEP25" s="80"/>
      <c r="MEQ25" s="80"/>
      <c r="MER25" s="80"/>
      <c r="MES25" s="80"/>
      <c r="MET25" s="80"/>
      <c r="MEU25" s="80"/>
      <c r="MEV25" s="80"/>
      <c r="MEW25" s="80"/>
      <c r="MEX25" s="80"/>
      <c r="MEY25" s="80"/>
      <c r="MEZ25" s="80"/>
      <c r="MFA25" s="80"/>
      <c r="MFB25" s="80"/>
      <c r="MFC25" s="80"/>
      <c r="MFD25" s="80"/>
      <c r="MFE25" s="80"/>
      <c r="MFF25" s="80"/>
      <c r="MFG25" s="80"/>
      <c r="MFH25" s="80"/>
      <c r="MFI25" s="80"/>
      <c r="MFJ25" s="80"/>
      <c r="MFK25" s="80"/>
      <c r="MFL25" s="80"/>
      <c r="MFM25" s="80"/>
      <c r="MFN25" s="80"/>
      <c r="MFO25" s="80"/>
      <c r="MFP25" s="80"/>
      <c r="MFQ25" s="80"/>
      <c r="MFR25" s="80"/>
      <c r="MFS25" s="80"/>
      <c r="MFT25" s="80"/>
      <c r="MFU25" s="80"/>
      <c r="MFV25" s="80"/>
      <c r="MFW25" s="80"/>
      <c r="MFX25" s="80"/>
      <c r="MFY25" s="80"/>
      <c r="MFZ25" s="80"/>
      <c r="MGA25" s="80"/>
      <c r="MGB25" s="80"/>
      <c r="MGC25" s="80"/>
      <c r="MGD25" s="80"/>
      <c r="MGE25" s="80"/>
      <c r="MGF25" s="80"/>
      <c r="MGG25" s="80"/>
      <c r="MGH25" s="80"/>
      <c r="MGI25" s="80"/>
      <c r="MGJ25" s="80"/>
      <c r="MGK25" s="80"/>
      <c r="MGL25" s="80"/>
      <c r="MGM25" s="80"/>
      <c r="MGN25" s="80"/>
      <c r="MGO25" s="80"/>
      <c r="MGP25" s="80"/>
      <c r="MGQ25" s="80"/>
      <c r="MGR25" s="80"/>
      <c r="MGS25" s="80"/>
      <c r="MGT25" s="80"/>
      <c r="MGU25" s="80"/>
      <c r="MGV25" s="80"/>
      <c r="MGW25" s="80"/>
      <c r="MGX25" s="80"/>
      <c r="MGY25" s="80"/>
      <c r="MGZ25" s="80"/>
      <c r="MHA25" s="80"/>
      <c r="MHB25" s="80"/>
      <c r="MHC25" s="80"/>
      <c r="MHD25" s="80"/>
      <c r="MHE25" s="80"/>
      <c r="MHF25" s="80"/>
      <c r="MHG25" s="80"/>
      <c r="MHH25" s="80"/>
      <c r="MHI25" s="80"/>
      <c r="MHJ25" s="80"/>
      <c r="MHK25" s="80"/>
      <c r="MHL25" s="80"/>
      <c r="MHM25" s="80"/>
      <c r="MHN25" s="80"/>
      <c r="MHO25" s="80"/>
      <c r="MHP25" s="80"/>
      <c r="MHQ25" s="80"/>
      <c r="MHR25" s="80"/>
      <c r="MHS25" s="80"/>
      <c r="MHT25" s="80"/>
      <c r="MHU25" s="80"/>
      <c r="MHV25" s="80"/>
      <c r="MHW25" s="80"/>
      <c r="MHX25" s="80"/>
      <c r="MHY25" s="80"/>
      <c r="MHZ25" s="80"/>
      <c r="MIA25" s="80"/>
      <c r="MIB25" s="80"/>
      <c r="MIC25" s="80"/>
      <c r="MID25" s="80"/>
      <c r="MIE25" s="80"/>
      <c r="MIF25" s="80"/>
      <c r="MIG25" s="80"/>
      <c r="MIH25" s="80"/>
      <c r="MII25" s="80"/>
      <c r="MIJ25" s="80"/>
      <c r="MIK25" s="80"/>
      <c r="MIL25" s="80"/>
      <c r="MIM25" s="80"/>
      <c r="MIN25" s="80"/>
      <c r="MIO25" s="80"/>
      <c r="MIP25" s="80"/>
      <c r="MIQ25" s="80"/>
      <c r="MIR25" s="80"/>
      <c r="MIS25" s="80"/>
      <c r="MIT25" s="80"/>
      <c r="MIU25" s="80"/>
      <c r="MIV25" s="80"/>
      <c r="MIW25" s="80"/>
      <c r="MIX25" s="80"/>
      <c r="MIY25" s="80"/>
      <c r="MIZ25" s="80"/>
      <c r="MJA25" s="80"/>
      <c r="MJB25" s="80"/>
      <c r="MJC25" s="80"/>
      <c r="MJD25" s="80"/>
      <c r="MJE25" s="80"/>
      <c r="MJF25" s="80"/>
      <c r="MJG25" s="80"/>
      <c r="MJH25" s="80"/>
      <c r="MJI25" s="80"/>
      <c r="MJJ25" s="80"/>
      <c r="MJK25" s="80"/>
      <c r="MJL25" s="80"/>
      <c r="MJM25" s="80"/>
      <c r="MJN25" s="80"/>
      <c r="MJO25" s="80"/>
      <c r="MJP25" s="80"/>
      <c r="MJQ25" s="80"/>
      <c r="MJR25" s="80"/>
      <c r="MJS25" s="80"/>
      <c r="MJT25" s="80"/>
      <c r="MJU25" s="80"/>
      <c r="MJV25" s="80"/>
      <c r="MJW25" s="80"/>
      <c r="MJX25" s="80"/>
      <c r="MJY25" s="80"/>
      <c r="MJZ25" s="80"/>
      <c r="MKA25" s="80"/>
      <c r="MKB25" s="80"/>
      <c r="MKC25" s="80"/>
      <c r="MKD25" s="80"/>
      <c r="MKE25" s="80"/>
      <c r="MKF25" s="80"/>
      <c r="MKG25" s="80"/>
      <c r="MKH25" s="80"/>
      <c r="MKI25" s="80"/>
      <c r="MKJ25" s="80"/>
      <c r="MKK25" s="80"/>
      <c r="MKL25" s="80"/>
      <c r="MKM25" s="80"/>
      <c r="MKN25" s="80"/>
      <c r="MKO25" s="80"/>
      <c r="MKP25" s="80"/>
      <c r="MKQ25" s="80"/>
      <c r="MKR25" s="80"/>
      <c r="MKS25" s="80"/>
      <c r="MKT25" s="80"/>
      <c r="MKU25" s="80"/>
      <c r="MKV25" s="80"/>
      <c r="MKW25" s="80"/>
      <c r="MKX25" s="80"/>
      <c r="MKY25" s="80"/>
      <c r="MKZ25" s="80"/>
      <c r="MLA25" s="80"/>
      <c r="MLB25" s="80"/>
      <c r="MLC25" s="80"/>
      <c r="MLD25" s="80"/>
      <c r="MLE25" s="80"/>
      <c r="MLF25" s="80"/>
      <c r="MLG25" s="80"/>
      <c r="MLH25" s="80"/>
      <c r="MLI25" s="80"/>
      <c r="MLJ25" s="80"/>
      <c r="MLK25" s="80"/>
      <c r="MLL25" s="80"/>
      <c r="MLM25" s="80"/>
      <c r="MLN25" s="80"/>
      <c r="MLO25" s="80"/>
      <c r="MLP25" s="80"/>
      <c r="MLQ25" s="80"/>
      <c r="MLR25" s="80"/>
      <c r="MLS25" s="80"/>
      <c r="MLT25" s="80"/>
      <c r="MLU25" s="80"/>
      <c r="MLV25" s="80"/>
      <c r="MLW25" s="80"/>
      <c r="MLX25" s="80"/>
      <c r="MLY25" s="80"/>
      <c r="MLZ25" s="80"/>
      <c r="MMA25" s="80"/>
      <c r="MMB25" s="80"/>
      <c r="MMC25" s="80"/>
      <c r="MMD25" s="80"/>
      <c r="MME25" s="80"/>
      <c r="MMF25" s="80"/>
      <c r="MMG25" s="80"/>
      <c r="MMH25" s="80"/>
      <c r="MMI25" s="80"/>
      <c r="MMJ25" s="80"/>
      <c r="MMK25" s="80"/>
      <c r="MML25" s="80"/>
      <c r="MMM25" s="80"/>
      <c r="MMN25" s="80"/>
      <c r="MMO25" s="80"/>
      <c r="MMP25" s="80"/>
      <c r="MMQ25" s="80"/>
      <c r="MMR25" s="80"/>
      <c r="MMS25" s="80"/>
      <c r="MMT25" s="80"/>
      <c r="MMU25" s="80"/>
      <c r="MMV25" s="80"/>
      <c r="MMW25" s="80"/>
      <c r="MMX25" s="80"/>
      <c r="MMY25" s="80"/>
      <c r="MMZ25" s="80"/>
      <c r="MNA25" s="80"/>
      <c r="MNB25" s="80"/>
      <c r="MNC25" s="80"/>
      <c r="MND25" s="80"/>
      <c r="MNE25" s="80"/>
      <c r="MNF25" s="80"/>
      <c r="MNG25" s="80"/>
      <c r="MNH25" s="80"/>
      <c r="MNI25" s="80"/>
      <c r="MNJ25" s="80"/>
      <c r="MNK25" s="80"/>
      <c r="MNL25" s="80"/>
      <c r="MNM25" s="80"/>
      <c r="MNN25" s="80"/>
      <c r="MNO25" s="80"/>
      <c r="MNP25" s="80"/>
      <c r="MNQ25" s="80"/>
      <c r="MNR25" s="80"/>
      <c r="MNS25" s="80"/>
      <c r="MNT25" s="80"/>
      <c r="MNU25" s="80"/>
      <c r="MNV25" s="80"/>
      <c r="MNW25" s="80"/>
      <c r="MNX25" s="80"/>
      <c r="MNY25" s="80"/>
      <c r="MNZ25" s="80"/>
      <c r="MOA25" s="80"/>
      <c r="MOB25" s="80"/>
      <c r="MOC25" s="80"/>
      <c r="MOD25" s="80"/>
      <c r="MOE25" s="80"/>
      <c r="MOF25" s="80"/>
      <c r="MOG25" s="80"/>
      <c r="MOH25" s="80"/>
      <c r="MOI25" s="80"/>
      <c r="MOJ25" s="80"/>
      <c r="MOK25" s="80"/>
      <c r="MOL25" s="80"/>
      <c r="MOM25" s="80"/>
      <c r="MON25" s="80"/>
      <c r="MOO25" s="80"/>
      <c r="MOP25" s="80"/>
      <c r="MOQ25" s="80"/>
      <c r="MOR25" s="80"/>
      <c r="MOS25" s="80"/>
      <c r="MOT25" s="80"/>
      <c r="MOU25" s="80"/>
      <c r="MOV25" s="80"/>
      <c r="MOW25" s="80"/>
      <c r="MOX25" s="80"/>
      <c r="MOY25" s="80"/>
      <c r="MOZ25" s="80"/>
      <c r="MPA25" s="80"/>
      <c r="MPB25" s="80"/>
      <c r="MPC25" s="80"/>
      <c r="MPD25" s="80"/>
      <c r="MPE25" s="80"/>
      <c r="MPF25" s="80"/>
      <c r="MPG25" s="80"/>
      <c r="MPH25" s="80"/>
      <c r="MPI25" s="80"/>
      <c r="MPJ25" s="80"/>
      <c r="MPK25" s="80"/>
      <c r="MPL25" s="80"/>
      <c r="MPM25" s="80"/>
      <c r="MPN25" s="80"/>
      <c r="MPO25" s="80"/>
      <c r="MPP25" s="80"/>
      <c r="MPQ25" s="80"/>
      <c r="MPR25" s="80"/>
      <c r="MPS25" s="80"/>
      <c r="MPT25" s="80"/>
      <c r="MPU25" s="80"/>
      <c r="MPV25" s="80"/>
      <c r="MPW25" s="80"/>
      <c r="MPX25" s="80"/>
      <c r="MPY25" s="80"/>
      <c r="MPZ25" s="80"/>
      <c r="MQA25" s="80"/>
      <c r="MQB25" s="80"/>
      <c r="MQC25" s="80"/>
      <c r="MQD25" s="80"/>
      <c r="MQE25" s="80"/>
      <c r="MQF25" s="80"/>
      <c r="MQG25" s="80"/>
      <c r="MQH25" s="80"/>
      <c r="MQI25" s="80"/>
      <c r="MQJ25" s="80"/>
      <c r="MQK25" s="80"/>
      <c r="MQL25" s="80"/>
      <c r="MQM25" s="80"/>
      <c r="MQN25" s="80"/>
      <c r="MQO25" s="80"/>
      <c r="MQP25" s="80"/>
      <c r="MQQ25" s="80"/>
      <c r="MQR25" s="80"/>
      <c r="MQS25" s="80"/>
      <c r="MQT25" s="80"/>
      <c r="MQU25" s="80"/>
      <c r="MQV25" s="80"/>
      <c r="MQW25" s="80"/>
      <c r="MQX25" s="80"/>
      <c r="MQY25" s="80"/>
      <c r="MQZ25" s="80"/>
      <c r="MRA25" s="80"/>
      <c r="MRB25" s="80"/>
      <c r="MRC25" s="80"/>
      <c r="MRD25" s="80"/>
      <c r="MRE25" s="80"/>
      <c r="MRF25" s="80"/>
      <c r="MRG25" s="80"/>
      <c r="MRH25" s="80"/>
      <c r="MRI25" s="80"/>
      <c r="MRJ25" s="80"/>
      <c r="MRK25" s="80"/>
      <c r="MRL25" s="80"/>
      <c r="MRM25" s="80"/>
      <c r="MRN25" s="80"/>
      <c r="MRO25" s="80"/>
      <c r="MRP25" s="80"/>
      <c r="MRQ25" s="80"/>
      <c r="MRR25" s="80"/>
      <c r="MRS25" s="80"/>
      <c r="MRT25" s="80"/>
      <c r="MRU25" s="80"/>
      <c r="MRV25" s="80"/>
      <c r="MRW25" s="80"/>
      <c r="MRX25" s="80"/>
      <c r="MRY25" s="80"/>
      <c r="MRZ25" s="80"/>
      <c r="MSA25" s="80"/>
      <c r="MSB25" s="80"/>
      <c r="MSC25" s="80"/>
      <c r="MSD25" s="80"/>
      <c r="MSE25" s="80"/>
      <c r="MSF25" s="80"/>
      <c r="MSG25" s="80"/>
      <c r="MSH25" s="80"/>
      <c r="MSI25" s="80"/>
      <c r="MSJ25" s="80"/>
      <c r="MSK25" s="80"/>
      <c r="MSL25" s="80"/>
      <c r="MSM25" s="80"/>
      <c r="MSN25" s="80"/>
      <c r="MSO25" s="80"/>
      <c r="MSP25" s="80"/>
      <c r="MSQ25" s="80"/>
      <c r="MSR25" s="80"/>
      <c r="MSS25" s="80"/>
      <c r="MST25" s="80"/>
      <c r="MSU25" s="80"/>
      <c r="MSV25" s="80"/>
      <c r="MSW25" s="80"/>
      <c r="MSX25" s="80"/>
      <c r="MSY25" s="80"/>
      <c r="MSZ25" s="80"/>
      <c r="MTA25" s="80"/>
      <c r="MTB25" s="80"/>
      <c r="MTC25" s="80"/>
      <c r="MTD25" s="80"/>
      <c r="MTE25" s="80"/>
      <c r="MTF25" s="80"/>
      <c r="MTG25" s="80"/>
      <c r="MTH25" s="80"/>
      <c r="MTI25" s="80"/>
      <c r="MTJ25" s="80"/>
      <c r="MTK25" s="80"/>
      <c r="MTL25" s="80"/>
      <c r="MTM25" s="80"/>
      <c r="MTN25" s="80"/>
      <c r="MTO25" s="80"/>
      <c r="MTP25" s="80"/>
      <c r="MTQ25" s="80"/>
      <c r="MTR25" s="80"/>
      <c r="MTS25" s="80"/>
      <c r="MTT25" s="80"/>
      <c r="MTU25" s="80"/>
      <c r="MTV25" s="80"/>
      <c r="MTW25" s="80"/>
      <c r="MTX25" s="80"/>
      <c r="MTY25" s="80"/>
      <c r="MTZ25" s="80"/>
      <c r="MUA25" s="80"/>
      <c r="MUB25" s="80"/>
      <c r="MUC25" s="80"/>
      <c r="MUD25" s="80"/>
      <c r="MUE25" s="80"/>
      <c r="MUF25" s="80"/>
      <c r="MUG25" s="80"/>
      <c r="MUH25" s="80"/>
      <c r="MUI25" s="80"/>
      <c r="MUJ25" s="80"/>
      <c r="MUK25" s="80"/>
      <c r="MUL25" s="80"/>
      <c r="MUM25" s="80"/>
      <c r="MUN25" s="80"/>
      <c r="MUO25" s="80"/>
      <c r="MUP25" s="80"/>
      <c r="MUQ25" s="80"/>
      <c r="MUR25" s="80"/>
      <c r="MUS25" s="80"/>
      <c r="MUT25" s="80"/>
      <c r="MUU25" s="80"/>
      <c r="MUV25" s="80"/>
      <c r="MUW25" s="80"/>
      <c r="MUX25" s="80"/>
      <c r="MUY25" s="80"/>
      <c r="MUZ25" s="80"/>
      <c r="MVA25" s="80"/>
      <c r="MVB25" s="80"/>
      <c r="MVC25" s="80"/>
      <c r="MVD25" s="80"/>
      <c r="MVE25" s="80"/>
      <c r="MVF25" s="80"/>
      <c r="MVG25" s="80"/>
      <c r="MVH25" s="80"/>
      <c r="MVI25" s="80"/>
      <c r="MVJ25" s="80"/>
      <c r="MVK25" s="80"/>
      <c r="MVL25" s="80"/>
      <c r="MVM25" s="80"/>
      <c r="MVN25" s="80"/>
      <c r="MVO25" s="80"/>
      <c r="MVP25" s="80"/>
      <c r="MVQ25" s="80"/>
      <c r="MVR25" s="80"/>
      <c r="MVS25" s="80"/>
      <c r="MVT25" s="80"/>
      <c r="MVU25" s="80"/>
      <c r="MVV25" s="80"/>
      <c r="MVW25" s="80"/>
      <c r="MVX25" s="80"/>
      <c r="MVY25" s="80"/>
      <c r="MVZ25" s="80"/>
      <c r="MWA25" s="80"/>
      <c r="MWB25" s="80"/>
      <c r="MWC25" s="80"/>
      <c r="MWD25" s="80"/>
      <c r="MWE25" s="80"/>
      <c r="MWF25" s="80"/>
      <c r="MWG25" s="80"/>
      <c r="MWH25" s="80"/>
      <c r="MWI25" s="80"/>
      <c r="MWJ25" s="80"/>
      <c r="MWK25" s="80"/>
      <c r="MWL25" s="80"/>
      <c r="MWM25" s="80"/>
      <c r="MWN25" s="80"/>
      <c r="MWO25" s="80"/>
      <c r="MWP25" s="80"/>
      <c r="MWQ25" s="80"/>
      <c r="MWR25" s="80"/>
      <c r="MWS25" s="80"/>
      <c r="MWT25" s="80"/>
      <c r="MWU25" s="80"/>
      <c r="MWV25" s="80"/>
      <c r="MWW25" s="80"/>
      <c r="MWX25" s="80"/>
      <c r="MWY25" s="80"/>
      <c r="MWZ25" s="80"/>
      <c r="MXA25" s="80"/>
      <c r="MXB25" s="80"/>
      <c r="MXC25" s="80"/>
      <c r="MXD25" s="80"/>
      <c r="MXE25" s="80"/>
      <c r="MXF25" s="80"/>
      <c r="MXG25" s="80"/>
      <c r="MXH25" s="80"/>
      <c r="MXI25" s="80"/>
      <c r="MXJ25" s="80"/>
      <c r="MXK25" s="80"/>
      <c r="MXL25" s="80"/>
      <c r="MXM25" s="80"/>
      <c r="MXN25" s="80"/>
      <c r="MXO25" s="80"/>
      <c r="MXP25" s="80"/>
      <c r="MXQ25" s="80"/>
      <c r="MXR25" s="80"/>
      <c r="MXS25" s="80"/>
      <c r="MXT25" s="80"/>
      <c r="MXU25" s="80"/>
      <c r="MXV25" s="80"/>
      <c r="MXW25" s="80"/>
      <c r="MXX25" s="80"/>
      <c r="MXY25" s="80"/>
      <c r="MXZ25" s="80"/>
      <c r="MYA25" s="80"/>
      <c r="MYB25" s="80"/>
      <c r="MYC25" s="80"/>
      <c r="MYD25" s="80"/>
      <c r="MYE25" s="80"/>
      <c r="MYF25" s="80"/>
      <c r="MYG25" s="80"/>
      <c r="MYH25" s="80"/>
      <c r="MYI25" s="80"/>
      <c r="MYJ25" s="80"/>
      <c r="MYK25" s="80"/>
      <c r="MYL25" s="80"/>
      <c r="MYM25" s="80"/>
      <c r="MYN25" s="80"/>
      <c r="MYO25" s="80"/>
      <c r="MYP25" s="80"/>
      <c r="MYQ25" s="80"/>
      <c r="MYR25" s="80"/>
      <c r="MYS25" s="80"/>
      <c r="MYT25" s="80"/>
      <c r="MYU25" s="80"/>
      <c r="MYV25" s="80"/>
      <c r="MYW25" s="80"/>
      <c r="MYX25" s="80"/>
      <c r="MYY25" s="80"/>
      <c r="MYZ25" s="80"/>
      <c r="MZA25" s="80"/>
      <c r="MZB25" s="80"/>
      <c r="MZC25" s="80"/>
      <c r="MZD25" s="80"/>
      <c r="MZE25" s="80"/>
      <c r="MZF25" s="80"/>
      <c r="MZG25" s="80"/>
      <c r="MZH25" s="80"/>
      <c r="MZI25" s="80"/>
      <c r="MZJ25" s="80"/>
      <c r="MZK25" s="80"/>
      <c r="MZL25" s="80"/>
      <c r="MZM25" s="80"/>
      <c r="MZN25" s="80"/>
      <c r="MZO25" s="80"/>
      <c r="MZP25" s="80"/>
      <c r="MZQ25" s="80"/>
      <c r="MZR25" s="80"/>
      <c r="MZS25" s="80"/>
      <c r="MZT25" s="80"/>
      <c r="MZU25" s="80"/>
      <c r="MZV25" s="80"/>
      <c r="MZW25" s="80"/>
      <c r="MZX25" s="80"/>
      <c r="MZY25" s="80"/>
      <c r="MZZ25" s="80"/>
      <c r="NAA25" s="80"/>
      <c r="NAB25" s="80"/>
      <c r="NAC25" s="80"/>
      <c r="NAD25" s="80"/>
      <c r="NAE25" s="80"/>
      <c r="NAF25" s="80"/>
      <c r="NAG25" s="80"/>
      <c r="NAH25" s="80"/>
      <c r="NAI25" s="80"/>
      <c r="NAJ25" s="80"/>
      <c r="NAK25" s="80"/>
      <c r="NAL25" s="80"/>
      <c r="NAM25" s="80"/>
      <c r="NAN25" s="80"/>
      <c r="NAO25" s="80"/>
      <c r="NAP25" s="80"/>
      <c r="NAQ25" s="80"/>
      <c r="NAR25" s="80"/>
      <c r="NAS25" s="80"/>
      <c r="NAT25" s="80"/>
      <c r="NAU25" s="80"/>
      <c r="NAV25" s="80"/>
      <c r="NAW25" s="80"/>
      <c r="NAX25" s="80"/>
      <c r="NAY25" s="80"/>
      <c r="NAZ25" s="80"/>
      <c r="NBA25" s="80"/>
      <c r="NBB25" s="80"/>
      <c r="NBC25" s="80"/>
      <c r="NBD25" s="80"/>
      <c r="NBE25" s="80"/>
      <c r="NBF25" s="80"/>
      <c r="NBG25" s="80"/>
      <c r="NBH25" s="80"/>
      <c r="NBI25" s="80"/>
      <c r="NBJ25" s="80"/>
      <c r="NBK25" s="80"/>
      <c r="NBL25" s="80"/>
      <c r="NBM25" s="80"/>
      <c r="NBN25" s="80"/>
      <c r="NBO25" s="80"/>
      <c r="NBP25" s="80"/>
      <c r="NBQ25" s="80"/>
      <c r="NBR25" s="80"/>
      <c r="NBS25" s="80"/>
      <c r="NBT25" s="80"/>
      <c r="NBU25" s="80"/>
      <c r="NBV25" s="80"/>
      <c r="NBW25" s="80"/>
      <c r="NBX25" s="80"/>
      <c r="NBY25" s="80"/>
      <c r="NBZ25" s="80"/>
      <c r="NCA25" s="80"/>
      <c r="NCB25" s="80"/>
      <c r="NCC25" s="80"/>
      <c r="NCD25" s="80"/>
      <c r="NCE25" s="80"/>
      <c r="NCF25" s="80"/>
      <c r="NCG25" s="80"/>
      <c r="NCH25" s="80"/>
      <c r="NCI25" s="80"/>
      <c r="NCJ25" s="80"/>
      <c r="NCK25" s="80"/>
      <c r="NCL25" s="80"/>
      <c r="NCM25" s="80"/>
      <c r="NCN25" s="80"/>
      <c r="NCO25" s="80"/>
      <c r="NCP25" s="80"/>
      <c r="NCQ25" s="80"/>
      <c r="NCR25" s="80"/>
      <c r="NCS25" s="80"/>
      <c r="NCT25" s="80"/>
      <c r="NCU25" s="80"/>
      <c r="NCV25" s="80"/>
      <c r="NCW25" s="80"/>
      <c r="NCX25" s="80"/>
      <c r="NCY25" s="80"/>
      <c r="NCZ25" s="80"/>
      <c r="NDA25" s="80"/>
      <c r="NDB25" s="80"/>
      <c r="NDC25" s="80"/>
      <c r="NDD25" s="80"/>
      <c r="NDE25" s="80"/>
      <c r="NDF25" s="80"/>
      <c r="NDG25" s="80"/>
      <c r="NDH25" s="80"/>
      <c r="NDI25" s="80"/>
      <c r="NDJ25" s="80"/>
      <c r="NDK25" s="80"/>
      <c r="NDL25" s="80"/>
      <c r="NDM25" s="80"/>
      <c r="NDN25" s="80"/>
      <c r="NDO25" s="80"/>
      <c r="NDP25" s="80"/>
      <c r="NDQ25" s="80"/>
      <c r="NDR25" s="80"/>
      <c r="NDS25" s="80"/>
      <c r="NDT25" s="80"/>
      <c r="NDU25" s="80"/>
      <c r="NDV25" s="80"/>
      <c r="NDW25" s="80"/>
      <c r="NDX25" s="80"/>
      <c r="NDY25" s="80"/>
      <c r="NDZ25" s="80"/>
      <c r="NEA25" s="80"/>
      <c r="NEB25" s="80"/>
      <c r="NEC25" s="80"/>
      <c r="NED25" s="80"/>
      <c r="NEE25" s="80"/>
      <c r="NEF25" s="80"/>
      <c r="NEG25" s="80"/>
      <c r="NEH25" s="80"/>
      <c r="NEI25" s="80"/>
      <c r="NEJ25" s="80"/>
      <c r="NEK25" s="80"/>
      <c r="NEL25" s="80"/>
      <c r="NEM25" s="80"/>
      <c r="NEN25" s="80"/>
      <c r="NEO25" s="80"/>
      <c r="NEP25" s="80"/>
      <c r="NEQ25" s="80"/>
      <c r="NER25" s="80"/>
      <c r="NES25" s="80"/>
      <c r="NET25" s="80"/>
      <c r="NEU25" s="80"/>
      <c r="NEV25" s="80"/>
      <c r="NEW25" s="80"/>
      <c r="NEX25" s="80"/>
      <c r="NEY25" s="80"/>
      <c r="NEZ25" s="80"/>
      <c r="NFA25" s="80"/>
      <c r="NFB25" s="80"/>
      <c r="NFC25" s="80"/>
      <c r="NFD25" s="80"/>
      <c r="NFE25" s="80"/>
      <c r="NFF25" s="80"/>
      <c r="NFG25" s="80"/>
      <c r="NFH25" s="80"/>
      <c r="NFI25" s="80"/>
      <c r="NFJ25" s="80"/>
      <c r="NFK25" s="80"/>
      <c r="NFL25" s="80"/>
      <c r="NFM25" s="80"/>
      <c r="NFN25" s="80"/>
      <c r="NFO25" s="80"/>
      <c r="NFP25" s="80"/>
      <c r="NFQ25" s="80"/>
      <c r="NFR25" s="80"/>
      <c r="NFS25" s="80"/>
      <c r="NFT25" s="80"/>
      <c r="NFU25" s="80"/>
      <c r="NFV25" s="80"/>
      <c r="NFW25" s="80"/>
      <c r="NFX25" s="80"/>
      <c r="NFY25" s="80"/>
      <c r="NFZ25" s="80"/>
      <c r="NGA25" s="80"/>
      <c r="NGB25" s="80"/>
      <c r="NGC25" s="80"/>
      <c r="NGD25" s="80"/>
      <c r="NGE25" s="80"/>
      <c r="NGF25" s="80"/>
      <c r="NGG25" s="80"/>
      <c r="NGH25" s="80"/>
      <c r="NGI25" s="80"/>
      <c r="NGJ25" s="80"/>
      <c r="NGK25" s="80"/>
      <c r="NGL25" s="80"/>
      <c r="NGM25" s="80"/>
      <c r="NGN25" s="80"/>
      <c r="NGO25" s="80"/>
      <c r="NGP25" s="80"/>
      <c r="NGQ25" s="80"/>
      <c r="NGR25" s="80"/>
      <c r="NGS25" s="80"/>
      <c r="NGT25" s="80"/>
      <c r="NGU25" s="80"/>
      <c r="NGV25" s="80"/>
      <c r="NGW25" s="80"/>
      <c r="NGX25" s="80"/>
      <c r="NGY25" s="80"/>
      <c r="NGZ25" s="80"/>
      <c r="NHA25" s="80"/>
      <c r="NHB25" s="80"/>
      <c r="NHC25" s="80"/>
      <c r="NHD25" s="80"/>
      <c r="NHE25" s="80"/>
      <c r="NHF25" s="80"/>
      <c r="NHG25" s="80"/>
      <c r="NHH25" s="80"/>
      <c r="NHI25" s="80"/>
      <c r="NHJ25" s="80"/>
      <c r="NHK25" s="80"/>
      <c r="NHL25" s="80"/>
      <c r="NHM25" s="80"/>
      <c r="NHN25" s="80"/>
      <c r="NHO25" s="80"/>
      <c r="NHP25" s="80"/>
      <c r="NHQ25" s="80"/>
      <c r="NHR25" s="80"/>
      <c r="NHS25" s="80"/>
      <c r="NHT25" s="80"/>
      <c r="NHU25" s="80"/>
      <c r="NHV25" s="80"/>
      <c r="NHW25" s="80"/>
      <c r="NHX25" s="80"/>
      <c r="NHY25" s="80"/>
      <c r="NHZ25" s="80"/>
      <c r="NIA25" s="80"/>
      <c r="NIB25" s="80"/>
      <c r="NIC25" s="80"/>
      <c r="NID25" s="80"/>
      <c r="NIE25" s="80"/>
      <c r="NIF25" s="80"/>
      <c r="NIG25" s="80"/>
      <c r="NIH25" s="80"/>
      <c r="NII25" s="80"/>
      <c r="NIJ25" s="80"/>
      <c r="NIK25" s="80"/>
      <c r="NIL25" s="80"/>
      <c r="NIM25" s="80"/>
      <c r="NIN25" s="80"/>
      <c r="NIO25" s="80"/>
      <c r="NIP25" s="80"/>
      <c r="NIQ25" s="80"/>
      <c r="NIR25" s="80"/>
      <c r="NIS25" s="80"/>
      <c r="NIT25" s="80"/>
      <c r="NIU25" s="80"/>
      <c r="NIV25" s="80"/>
      <c r="NIW25" s="80"/>
      <c r="NIX25" s="80"/>
      <c r="NIY25" s="80"/>
      <c r="NIZ25" s="80"/>
      <c r="NJA25" s="80"/>
      <c r="NJB25" s="80"/>
      <c r="NJC25" s="80"/>
      <c r="NJD25" s="80"/>
      <c r="NJE25" s="80"/>
      <c r="NJF25" s="80"/>
      <c r="NJG25" s="80"/>
      <c r="NJH25" s="80"/>
      <c r="NJI25" s="80"/>
      <c r="NJJ25" s="80"/>
      <c r="NJK25" s="80"/>
      <c r="NJL25" s="80"/>
      <c r="NJM25" s="80"/>
      <c r="NJN25" s="80"/>
      <c r="NJO25" s="80"/>
      <c r="NJP25" s="80"/>
      <c r="NJQ25" s="80"/>
      <c r="NJR25" s="80"/>
      <c r="NJS25" s="80"/>
      <c r="NJT25" s="80"/>
      <c r="NJU25" s="80"/>
      <c r="NJV25" s="80"/>
      <c r="NJW25" s="80"/>
      <c r="NJX25" s="80"/>
      <c r="NJY25" s="80"/>
      <c r="NJZ25" s="80"/>
      <c r="NKA25" s="80"/>
      <c r="NKB25" s="80"/>
      <c r="NKC25" s="80"/>
      <c r="NKD25" s="80"/>
      <c r="NKE25" s="80"/>
      <c r="NKF25" s="80"/>
      <c r="NKG25" s="80"/>
      <c r="NKH25" s="80"/>
      <c r="NKI25" s="80"/>
      <c r="NKJ25" s="80"/>
      <c r="NKK25" s="80"/>
      <c r="NKL25" s="80"/>
      <c r="NKM25" s="80"/>
      <c r="NKN25" s="80"/>
      <c r="NKO25" s="80"/>
      <c r="NKP25" s="80"/>
      <c r="NKQ25" s="80"/>
      <c r="NKR25" s="80"/>
      <c r="NKS25" s="80"/>
      <c r="NKT25" s="80"/>
      <c r="NKU25" s="80"/>
      <c r="NKV25" s="80"/>
      <c r="NKW25" s="80"/>
      <c r="NKX25" s="80"/>
      <c r="NKY25" s="80"/>
      <c r="NKZ25" s="80"/>
      <c r="NLA25" s="80"/>
      <c r="NLB25" s="80"/>
      <c r="NLC25" s="80"/>
      <c r="NLD25" s="80"/>
      <c r="NLE25" s="80"/>
      <c r="NLF25" s="80"/>
      <c r="NLG25" s="80"/>
      <c r="NLH25" s="80"/>
      <c r="NLI25" s="80"/>
      <c r="NLJ25" s="80"/>
      <c r="NLK25" s="80"/>
      <c r="NLL25" s="80"/>
      <c r="NLM25" s="80"/>
      <c r="NLN25" s="80"/>
      <c r="NLO25" s="80"/>
      <c r="NLP25" s="80"/>
      <c r="NLQ25" s="80"/>
      <c r="NLR25" s="80"/>
      <c r="NLS25" s="80"/>
      <c r="NLT25" s="80"/>
      <c r="NLU25" s="80"/>
      <c r="NLV25" s="80"/>
      <c r="NLW25" s="80"/>
      <c r="NLX25" s="80"/>
      <c r="NLY25" s="80"/>
      <c r="NLZ25" s="80"/>
      <c r="NMA25" s="80"/>
      <c r="NMB25" s="80"/>
      <c r="NMC25" s="80"/>
      <c r="NMD25" s="80"/>
      <c r="NME25" s="80"/>
      <c r="NMF25" s="80"/>
      <c r="NMG25" s="80"/>
      <c r="NMH25" s="80"/>
      <c r="NMI25" s="80"/>
      <c r="NMJ25" s="80"/>
      <c r="NMK25" s="80"/>
      <c r="NML25" s="80"/>
      <c r="NMM25" s="80"/>
      <c r="NMN25" s="80"/>
      <c r="NMO25" s="80"/>
      <c r="NMP25" s="80"/>
      <c r="NMQ25" s="80"/>
      <c r="NMR25" s="80"/>
      <c r="NMS25" s="80"/>
      <c r="NMT25" s="80"/>
      <c r="NMU25" s="80"/>
      <c r="NMV25" s="80"/>
      <c r="NMW25" s="80"/>
      <c r="NMX25" s="80"/>
      <c r="NMY25" s="80"/>
      <c r="NMZ25" s="80"/>
      <c r="NNA25" s="80"/>
      <c r="NNB25" s="80"/>
      <c r="NNC25" s="80"/>
      <c r="NND25" s="80"/>
      <c r="NNE25" s="80"/>
      <c r="NNF25" s="80"/>
      <c r="NNG25" s="80"/>
      <c r="NNH25" s="80"/>
      <c r="NNI25" s="80"/>
      <c r="NNJ25" s="80"/>
      <c r="NNK25" s="80"/>
      <c r="NNL25" s="80"/>
      <c r="NNM25" s="80"/>
      <c r="NNN25" s="80"/>
      <c r="NNO25" s="80"/>
      <c r="NNP25" s="80"/>
      <c r="NNQ25" s="80"/>
      <c r="NNR25" s="80"/>
      <c r="NNS25" s="80"/>
      <c r="NNT25" s="80"/>
      <c r="NNU25" s="80"/>
      <c r="NNV25" s="80"/>
      <c r="NNW25" s="80"/>
      <c r="NNX25" s="80"/>
      <c r="NNY25" s="80"/>
      <c r="NNZ25" s="80"/>
      <c r="NOA25" s="80"/>
      <c r="NOB25" s="80"/>
      <c r="NOC25" s="80"/>
      <c r="NOD25" s="80"/>
      <c r="NOE25" s="80"/>
      <c r="NOF25" s="80"/>
      <c r="NOG25" s="80"/>
      <c r="NOH25" s="80"/>
      <c r="NOI25" s="80"/>
      <c r="NOJ25" s="80"/>
      <c r="NOK25" s="80"/>
      <c r="NOL25" s="80"/>
      <c r="NOM25" s="80"/>
      <c r="NON25" s="80"/>
      <c r="NOO25" s="80"/>
      <c r="NOP25" s="80"/>
      <c r="NOQ25" s="80"/>
      <c r="NOR25" s="80"/>
      <c r="NOS25" s="80"/>
      <c r="NOT25" s="80"/>
      <c r="NOU25" s="80"/>
      <c r="NOV25" s="80"/>
      <c r="NOW25" s="80"/>
      <c r="NOX25" s="80"/>
      <c r="NOY25" s="80"/>
      <c r="NOZ25" s="80"/>
      <c r="NPA25" s="80"/>
      <c r="NPB25" s="80"/>
      <c r="NPC25" s="80"/>
      <c r="NPD25" s="80"/>
      <c r="NPE25" s="80"/>
      <c r="NPF25" s="80"/>
      <c r="NPG25" s="80"/>
      <c r="NPH25" s="80"/>
      <c r="NPI25" s="80"/>
      <c r="NPJ25" s="80"/>
      <c r="NPK25" s="80"/>
      <c r="NPL25" s="80"/>
      <c r="NPM25" s="80"/>
      <c r="NPN25" s="80"/>
      <c r="NPO25" s="80"/>
      <c r="NPP25" s="80"/>
      <c r="NPQ25" s="80"/>
      <c r="NPR25" s="80"/>
      <c r="NPS25" s="80"/>
      <c r="NPT25" s="80"/>
      <c r="NPU25" s="80"/>
      <c r="NPV25" s="80"/>
      <c r="NPW25" s="80"/>
      <c r="NPX25" s="80"/>
      <c r="NPY25" s="80"/>
      <c r="NPZ25" s="80"/>
      <c r="NQA25" s="80"/>
      <c r="NQB25" s="80"/>
      <c r="NQC25" s="80"/>
      <c r="NQD25" s="80"/>
      <c r="NQE25" s="80"/>
      <c r="NQF25" s="80"/>
      <c r="NQG25" s="80"/>
      <c r="NQH25" s="80"/>
      <c r="NQI25" s="80"/>
      <c r="NQJ25" s="80"/>
      <c r="NQK25" s="80"/>
      <c r="NQL25" s="80"/>
      <c r="NQM25" s="80"/>
      <c r="NQN25" s="80"/>
      <c r="NQO25" s="80"/>
      <c r="NQP25" s="80"/>
      <c r="NQQ25" s="80"/>
      <c r="NQR25" s="80"/>
      <c r="NQS25" s="80"/>
      <c r="NQT25" s="80"/>
      <c r="NQU25" s="80"/>
      <c r="NQV25" s="80"/>
      <c r="NQW25" s="80"/>
      <c r="NQX25" s="80"/>
      <c r="NQY25" s="80"/>
      <c r="NQZ25" s="80"/>
      <c r="NRA25" s="80"/>
      <c r="NRB25" s="80"/>
      <c r="NRC25" s="80"/>
      <c r="NRD25" s="80"/>
      <c r="NRE25" s="80"/>
      <c r="NRF25" s="80"/>
      <c r="NRG25" s="80"/>
      <c r="NRH25" s="80"/>
      <c r="NRI25" s="80"/>
      <c r="NRJ25" s="80"/>
      <c r="NRK25" s="80"/>
      <c r="NRL25" s="80"/>
      <c r="NRM25" s="80"/>
      <c r="NRN25" s="80"/>
      <c r="NRO25" s="80"/>
      <c r="NRP25" s="80"/>
      <c r="NRQ25" s="80"/>
      <c r="NRR25" s="80"/>
      <c r="NRS25" s="80"/>
      <c r="NRT25" s="80"/>
      <c r="NRU25" s="80"/>
      <c r="NRV25" s="80"/>
      <c r="NRW25" s="80"/>
      <c r="NRX25" s="80"/>
      <c r="NRY25" s="80"/>
      <c r="NRZ25" s="80"/>
      <c r="NSA25" s="80"/>
      <c r="NSB25" s="80"/>
      <c r="NSC25" s="80"/>
      <c r="NSD25" s="80"/>
      <c r="NSE25" s="80"/>
      <c r="NSF25" s="80"/>
      <c r="NSG25" s="80"/>
      <c r="NSH25" s="80"/>
      <c r="NSI25" s="80"/>
      <c r="NSJ25" s="80"/>
      <c r="NSK25" s="80"/>
      <c r="NSL25" s="80"/>
      <c r="NSM25" s="80"/>
      <c r="NSN25" s="80"/>
      <c r="NSO25" s="80"/>
      <c r="NSP25" s="80"/>
      <c r="NSQ25" s="80"/>
      <c r="NSR25" s="80"/>
      <c r="NSS25" s="80"/>
      <c r="NST25" s="80"/>
      <c r="NSU25" s="80"/>
      <c r="NSV25" s="80"/>
      <c r="NSW25" s="80"/>
      <c r="NSX25" s="80"/>
      <c r="NSY25" s="80"/>
      <c r="NSZ25" s="80"/>
      <c r="NTA25" s="80"/>
      <c r="NTB25" s="80"/>
      <c r="NTC25" s="80"/>
      <c r="NTD25" s="80"/>
      <c r="NTE25" s="80"/>
      <c r="NTF25" s="80"/>
      <c r="NTG25" s="80"/>
      <c r="NTH25" s="80"/>
      <c r="NTI25" s="80"/>
      <c r="NTJ25" s="80"/>
      <c r="NTK25" s="80"/>
      <c r="NTL25" s="80"/>
      <c r="NTM25" s="80"/>
      <c r="NTN25" s="80"/>
      <c r="NTO25" s="80"/>
      <c r="NTP25" s="80"/>
      <c r="NTQ25" s="80"/>
      <c r="NTR25" s="80"/>
      <c r="NTS25" s="80"/>
      <c r="NTT25" s="80"/>
      <c r="NTU25" s="80"/>
      <c r="NTV25" s="80"/>
      <c r="NTW25" s="80"/>
      <c r="NTX25" s="80"/>
      <c r="NTY25" s="80"/>
      <c r="NTZ25" s="80"/>
      <c r="NUA25" s="80"/>
      <c r="NUB25" s="80"/>
      <c r="NUC25" s="80"/>
      <c r="NUD25" s="80"/>
      <c r="NUE25" s="80"/>
      <c r="NUF25" s="80"/>
      <c r="NUG25" s="80"/>
      <c r="NUH25" s="80"/>
      <c r="NUI25" s="80"/>
      <c r="NUJ25" s="80"/>
      <c r="NUK25" s="80"/>
      <c r="NUL25" s="80"/>
      <c r="NUM25" s="80"/>
      <c r="NUN25" s="80"/>
      <c r="NUO25" s="80"/>
      <c r="NUP25" s="80"/>
      <c r="NUQ25" s="80"/>
      <c r="NUR25" s="80"/>
      <c r="NUS25" s="80"/>
      <c r="NUT25" s="80"/>
      <c r="NUU25" s="80"/>
      <c r="NUV25" s="80"/>
      <c r="NUW25" s="80"/>
      <c r="NUX25" s="80"/>
      <c r="NUY25" s="80"/>
      <c r="NUZ25" s="80"/>
      <c r="NVA25" s="80"/>
      <c r="NVB25" s="80"/>
      <c r="NVC25" s="80"/>
      <c r="NVD25" s="80"/>
      <c r="NVE25" s="80"/>
      <c r="NVF25" s="80"/>
      <c r="NVG25" s="80"/>
      <c r="NVH25" s="80"/>
      <c r="NVI25" s="80"/>
      <c r="NVJ25" s="80"/>
      <c r="NVK25" s="80"/>
      <c r="NVL25" s="80"/>
      <c r="NVM25" s="80"/>
      <c r="NVN25" s="80"/>
      <c r="NVO25" s="80"/>
      <c r="NVP25" s="80"/>
      <c r="NVQ25" s="80"/>
      <c r="NVR25" s="80"/>
      <c r="NVS25" s="80"/>
      <c r="NVT25" s="80"/>
      <c r="NVU25" s="80"/>
      <c r="NVV25" s="80"/>
      <c r="NVW25" s="80"/>
      <c r="NVX25" s="80"/>
      <c r="NVY25" s="80"/>
      <c r="NVZ25" s="80"/>
      <c r="NWA25" s="80"/>
      <c r="NWB25" s="80"/>
      <c r="NWC25" s="80"/>
      <c r="NWD25" s="80"/>
      <c r="NWE25" s="80"/>
      <c r="NWF25" s="80"/>
      <c r="NWG25" s="80"/>
      <c r="NWH25" s="80"/>
      <c r="NWI25" s="80"/>
      <c r="NWJ25" s="80"/>
      <c r="NWK25" s="80"/>
      <c r="NWL25" s="80"/>
      <c r="NWM25" s="80"/>
      <c r="NWN25" s="80"/>
      <c r="NWO25" s="80"/>
      <c r="NWP25" s="80"/>
      <c r="NWQ25" s="80"/>
      <c r="NWR25" s="80"/>
      <c r="NWS25" s="80"/>
      <c r="NWT25" s="80"/>
      <c r="NWU25" s="80"/>
      <c r="NWV25" s="80"/>
      <c r="NWW25" s="80"/>
      <c r="NWX25" s="80"/>
      <c r="NWY25" s="80"/>
      <c r="NWZ25" s="80"/>
      <c r="NXA25" s="80"/>
      <c r="NXB25" s="80"/>
      <c r="NXC25" s="80"/>
      <c r="NXD25" s="80"/>
      <c r="NXE25" s="80"/>
      <c r="NXF25" s="80"/>
      <c r="NXG25" s="80"/>
      <c r="NXH25" s="80"/>
      <c r="NXI25" s="80"/>
      <c r="NXJ25" s="80"/>
      <c r="NXK25" s="80"/>
      <c r="NXL25" s="80"/>
      <c r="NXM25" s="80"/>
      <c r="NXN25" s="80"/>
      <c r="NXO25" s="80"/>
      <c r="NXP25" s="80"/>
      <c r="NXQ25" s="80"/>
      <c r="NXR25" s="80"/>
      <c r="NXS25" s="80"/>
      <c r="NXT25" s="80"/>
      <c r="NXU25" s="80"/>
      <c r="NXV25" s="80"/>
      <c r="NXW25" s="80"/>
      <c r="NXX25" s="80"/>
      <c r="NXY25" s="80"/>
      <c r="NXZ25" s="80"/>
      <c r="NYA25" s="80"/>
      <c r="NYB25" s="80"/>
      <c r="NYC25" s="80"/>
      <c r="NYD25" s="80"/>
      <c r="NYE25" s="80"/>
      <c r="NYF25" s="80"/>
      <c r="NYG25" s="80"/>
      <c r="NYH25" s="80"/>
      <c r="NYI25" s="80"/>
      <c r="NYJ25" s="80"/>
      <c r="NYK25" s="80"/>
      <c r="NYL25" s="80"/>
      <c r="NYM25" s="80"/>
      <c r="NYN25" s="80"/>
      <c r="NYO25" s="80"/>
      <c r="NYP25" s="80"/>
      <c r="NYQ25" s="80"/>
      <c r="NYR25" s="80"/>
      <c r="NYS25" s="80"/>
      <c r="NYT25" s="80"/>
      <c r="NYU25" s="80"/>
      <c r="NYV25" s="80"/>
      <c r="NYW25" s="80"/>
      <c r="NYX25" s="80"/>
      <c r="NYY25" s="80"/>
      <c r="NYZ25" s="80"/>
      <c r="NZA25" s="80"/>
      <c r="NZB25" s="80"/>
      <c r="NZC25" s="80"/>
      <c r="NZD25" s="80"/>
      <c r="NZE25" s="80"/>
      <c r="NZF25" s="80"/>
      <c r="NZG25" s="80"/>
      <c r="NZH25" s="80"/>
      <c r="NZI25" s="80"/>
      <c r="NZJ25" s="80"/>
      <c r="NZK25" s="80"/>
      <c r="NZL25" s="80"/>
      <c r="NZM25" s="80"/>
      <c r="NZN25" s="80"/>
      <c r="NZO25" s="80"/>
      <c r="NZP25" s="80"/>
      <c r="NZQ25" s="80"/>
      <c r="NZR25" s="80"/>
      <c r="NZS25" s="80"/>
      <c r="NZT25" s="80"/>
      <c r="NZU25" s="80"/>
      <c r="NZV25" s="80"/>
      <c r="NZW25" s="80"/>
      <c r="NZX25" s="80"/>
      <c r="NZY25" s="80"/>
      <c r="NZZ25" s="80"/>
      <c r="OAA25" s="80"/>
      <c r="OAB25" s="80"/>
      <c r="OAC25" s="80"/>
      <c r="OAD25" s="80"/>
      <c r="OAE25" s="80"/>
      <c r="OAF25" s="80"/>
      <c r="OAG25" s="80"/>
      <c r="OAH25" s="80"/>
      <c r="OAI25" s="80"/>
      <c r="OAJ25" s="80"/>
      <c r="OAK25" s="80"/>
      <c r="OAL25" s="80"/>
      <c r="OAM25" s="80"/>
      <c r="OAN25" s="80"/>
      <c r="OAO25" s="80"/>
      <c r="OAP25" s="80"/>
      <c r="OAQ25" s="80"/>
      <c r="OAR25" s="80"/>
      <c r="OAS25" s="80"/>
      <c r="OAT25" s="80"/>
      <c r="OAU25" s="80"/>
      <c r="OAV25" s="80"/>
      <c r="OAW25" s="80"/>
      <c r="OAX25" s="80"/>
      <c r="OAY25" s="80"/>
      <c r="OAZ25" s="80"/>
      <c r="OBA25" s="80"/>
      <c r="OBB25" s="80"/>
      <c r="OBC25" s="80"/>
      <c r="OBD25" s="80"/>
      <c r="OBE25" s="80"/>
      <c r="OBF25" s="80"/>
      <c r="OBG25" s="80"/>
      <c r="OBH25" s="80"/>
      <c r="OBI25" s="80"/>
      <c r="OBJ25" s="80"/>
      <c r="OBK25" s="80"/>
      <c r="OBL25" s="80"/>
      <c r="OBM25" s="80"/>
      <c r="OBN25" s="80"/>
      <c r="OBO25" s="80"/>
      <c r="OBP25" s="80"/>
      <c r="OBQ25" s="80"/>
      <c r="OBR25" s="80"/>
      <c r="OBS25" s="80"/>
      <c r="OBT25" s="80"/>
      <c r="OBU25" s="80"/>
      <c r="OBV25" s="80"/>
      <c r="OBW25" s="80"/>
      <c r="OBX25" s="80"/>
      <c r="OBY25" s="80"/>
      <c r="OBZ25" s="80"/>
      <c r="OCA25" s="80"/>
      <c r="OCB25" s="80"/>
      <c r="OCC25" s="80"/>
      <c r="OCD25" s="80"/>
      <c r="OCE25" s="80"/>
      <c r="OCF25" s="80"/>
      <c r="OCG25" s="80"/>
      <c r="OCH25" s="80"/>
      <c r="OCI25" s="80"/>
      <c r="OCJ25" s="80"/>
      <c r="OCK25" s="80"/>
      <c r="OCL25" s="80"/>
      <c r="OCM25" s="80"/>
      <c r="OCN25" s="80"/>
      <c r="OCO25" s="80"/>
      <c r="OCP25" s="80"/>
      <c r="OCQ25" s="80"/>
      <c r="OCR25" s="80"/>
      <c r="OCS25" s="80"/>
      <c r="OCT25" s="80"/>
      <c r="OCU25" s="80"/>
      <c r="OCV25" s="80"/>
      <c r="OCW25" s="80"/>
      <c r="OCX25" s="80"/>
      <c r="OCY25" s="80"/>
      <c r="OCZ25" s="80"/>
      <c r="ODA25" s="80"/>
      <c r="ODB25" s="80"/>
      <c r="ODC25" s="80"/>
      <c r="ODD25" s="80"/>
      <c r="ODE25" s="80"/>
      <c r="ODF25" s="80"/>
      <c r="ODG25" s="80"/>
      <c r="ODH25" s="80"/>
      <c r="ODI25" s="80"/>
      <c r="ODJ25" s="80"/>
      <c r="ODK25" s="80"/>
      <c r="ODL25" s="80"/>
      <c r="ODM25" s="80"/>
      <c r="ODN25" s="80"/>
      <c r="ODO25" s="80"/>
      <c r="ODP25" s="80"/>
      <c r="ODQ25" s="80"/>
      <c r="ODR25" s="80"/>
      <c r="ODS25" s="80"/>
      <c r="ODT25" s="80"/>
      <c r="ODU25" s="80"/>
      <c r="ODV25" s="80"/>
      <c r="ODW25" s="80"/>
      <c r="ODX25" s="80"/>
      <c r="ODY25" s="80"/>
      <c r="ODZ25" s="80"/>
      <c r="OEA25" s="80"/>
      <c r="OEB25" s="80"/>
      <c r="OEC25" s="80"/>
      <c r="OED25" s="80"/>
      <c r="OEE25" s="80"/>
      <c r="OEF25" s="80"/>
      <c r="OEG25" s="80"/>
      <c r="OEH25" s="80"/>
      <c r="OEI25" s="80"/>
      <c r="OEJ25" s="80"/>
      <c r="OEK25" s="80"/>
      <c r="OEL25" s="80"/>
      <c r="OEM25" s="80"/>
      <c r="OEN25" s="80"/>
      <c r="OEO25" s="80"/>
      <c r="OEP25" s="80"/>
      <c r="OEQ25" s="80"/>
      <c r="OER25" s="80"/>
      <c r="OES25" s="80"/>
      <c r="OET25" s="80"/>
      <c r="OEU25" s="80"/>
      <c r="OEV25" s="80"/>
      <c r="OEW25" s="80"/>
      <c r="OEX25" s="80"/>
      <c r="OEY25" s="80"/>
      <c r="OEZ25" s="80"/>
      <c r="OFA25" s="80"/>
      <c r="OFB25" s="80"/>
      <c r="OFC25" s="80"/>
      <c r="OFD25" s="80"/>
      <c r="OFE25" s="80"/>
      <c r="OFF25" s="80"/>
      <c r="OFG25" s="80"/>
      <c r="OFH25" s="80"/>
      <c r="OFI25" s="80"/>
      <c r="OFJ25" s="80"/>
      <c r="OFK25" s="80"/>
      <c r="OFL25" s="80"/>
      <c r="OFM25" s="80"/>
      <c r="OFN25" s="80"/>
      <c r="OFO25" s="80"/>
      <c r="OFP25" s="80"/>
      <c r="OFQ25" s="80"/>
      <c r="OFR25" s="80"/>
      <c r="OFS25" s="80"/>
      <c r="OFT25" s="80"/>
      <c r="OFU25" s="80"/>
      <c r="OFV25" s="80"/>
      <c r="OFW25" s="80"/>
      <c r="OFX25" s="80"/>
      <c r="OFY25" s="80"/>
      <c r="OFZ25" s="80"/>
      <c r="OGA25" s="80"/>
      <c r="OGB25" s="80"/>
      <c r="OGC25" s="80"/>
      <c r="OGD25" s="80"/>
      <c r="OGE25" s="80"/>
      <c r="OGF25" s="80"/>
      <c r="OGG25" s="80"/>
      <c r="OGH25" s="80"/>
      <c r="OGI25" s="80"/>
      <c r="OGJ25" s="80"/>
      <c r="OGK25" s="80"/>
      <c r="OGL25" s="80"/>
      <c r="OGM25" s="80"/>
      <c r="OGN25" s="80"/>
      <c r="OGO25" s="80"/>
      <c r="OGP25" s="80"/>
      <c r="OGQ25" s="80"/>
      <c r="OGR25" s="80"/>
      <c r="OGS25" s="80"/>
      <c r="OGT25" s="80"/>
      <c r="OGU25" s="80"/>
      <c r="OGV25" s="80"/>
      <c r="OGW25" s="80"/>
      <c r="OGX25" s="80"/>
      <c r="OGY25" s="80"/>
      <c r="OGZ25" s="80"/>
      <c r="OHA25" s="80"/>
      <c r="OHB25" s="80"/>
      <c r="OHC25" s="80"/>
      <c r="OHD25" s="80"/>
      <c r="OHE25" s="80"/>
      <c r="OHF25" s="80"/>
      <c r="OHG25" s="80"/>
      <c r="OHH25" s="80"/>
      <c r="OHI25" s="80"/>
      <c r="OHJ25" s="80"/>
      <c r="OHK25" s="80"/>
      <c r="OHL25" s="80"/>
      <c r="OHM25" s="80"/>
      <c r="OHN25" s="80"/>
      <c r="OHO25" s="80"/>
      <c r="OHP25" s="80"/>
      <c r="OHQ25" s="80"/>
      <c r="OHR25" s="80"/>
      <c r="OHS25" s="80"/>
      <c r="OHT25" s="80"/>
      <c r="OHU25" s="80"/>
      <c r="OHV25" s="80"/>
      <c r="OHW25" s="80"/>
      <c r="OHX25" s="80"/>
      <c r="OHY25" s="80"/>
      <c r="OHZ25" s="80"/>
      <c r="OIA25" s="80"/>
      <c r="OIB25" s="80"/>
      <c r="OIC25" s="80"/>
      <c r="OID25" s="80"/>
      <c r="OIE25" s="80"/>
      <c r="OIF25" s="80"/>
      <c r="OIG25" s="80"/>
      <c r="OIH25" s="80"/>
      <c r="OII25" s="80"/>
      <c r="OIJ25" s="80"/>
      <c r="OIK25" s="80"/>
      <c r="OIL25" s="80"/>
      <c r="OIM25" s="80"/>
      <c r="OIN25" s="80"/>
      <c r="OIO25" s="80"/>
      <c r="OIP25" s="80"/>
      <c r="OIQ25" s="80"/>
      <c r="OIR25" s="80"/>
      <c r="OIS25" s="80"/>
      <c r="OIT25" s="80"/>
      <c r="OIU25" s="80"/>
      <c r="OIV25" s="80"/>
      <c r="OIW25" s="80"/>
      <c r="OIX25" s="80"/>
      <c r="OIY25" s="80"/>
      <c r="OIZ25" s="80"/>
      <c r="OJA25" s="80"/>
      <c r="OJB25" s="80"/>
      <c r="OJC25" s="80"/>
      <c r="OJD25" s="80"/>
      <c r="OJE25" s="80"/>
      <c r="OJF25" s="80"/>
      <c r="OJG25" s="80"/>
      <c r="OJH25" s="80"/>
      <c r="OJI25" s="80"/>
      <c r="OJJ25" s="80"/>
      <c r="OJK25" s="80"/>
      <c r="OJL25" s="80"/>
      <c r="OJM25" s="80"/>
      <c r="OJN25" s="80"/>
      <c r="OJO25" s="80"/>
      <c r="OJP25" s="80"/>
      <c r="OJQ25" s="80"/>
      <c r="OJR25" s="80"/>
      <c r="OJS25" s="80"/>
      <c r="OJT25" s="80"/>
      <c r="OJU25" s="80"/>
      <c r="OJV25" s="80"/>
      <c r="OJW25" s="80"/>
      <c r="OJX25" s="80"/>
      <c r="OJY25" s="80"/>
      <c r="OJZ25" s="80"/>
      <c r="OKA25" s="80"/>
      <c r="OKB25" s="80"/>
      <c r="OKC25" s="80"/>
      <c r="OKD25" s="80"/>
      <c r="OKE25" s="80"/>
      <c r="OKF25" s="80"/>
      <c r="OKG25" s="80"/>
      <c r="OKH25" s="80"/>
      <c r="OKI25" s="80"/>
      <c r="OKJ25" s="80"/>
      <c r="OKK25" s="80"/>
      <c r="OKL25" s="80"/>
      <c r="OKM25" s="80"/>
      <c r="OKN25" s="80"/>
      <c r="OKO25" s="80"/>
      <c r="OKP25" s="80"/>
      <c r="OKQ25" s="80"/>
      <c r="OKR25" s="80"/>
      <c r="OKS25" s="80"/>
      <c r="OKT25" s="80"/>
      <c r="OKU25" s="80"/>
      <c r="OKV25" s="80"/>
      <c r="OKW25" s="80"/>
      <c r="OKX25" s="80"/>
      <c r="OKY25" s="80"/>
      <c r="OKZ25" s="80"/>
      <c r="OLA25" s="80"/>
      <c r="OLB25" s="80"/>
      <c r="OLC25" s="80"/>
      <c r="OLD25" s="80"/>
      <c r="OLE25" s="80"/>
      <c r="OLF25" s="80"/>
      <c r="OLG25" s="80"/>
      <c r="OLH25" s="80"/>
      <c r="OLI25" s="80"/>
      <c r="OLJ25" s="80"/>
      <c r="OLK25" s="80"/>
      <c r="OLL25" s="80"/>
      <c r="OLM25" s="80"/>
      <c r="OLN25" s="80"/>
      <c r="OLO25" s="80"/>
      <c r="OLP25" s="80"/>
      <c r="OLQ25" s="80"/>
      <c r="OLR25" s="80"/>
      <c r="OLS25" s="80"/>
      <c r="OLT25" s="80"/>
      <c r="OLU25" s="80"/>
      <c r="OLV25" s="80"/>
      <c r="OLW25" s="80"/>
      <c r="OLX25" s="80"/>
      <c r="OLY25" s="80"/>
      <c r="OLZ25" s="80"/>
      <c r="OMA25" s="80"/>
      <c r="OMB25" s="80"/>
      <c r="OMC25" s="80"/>
      <c r="OMD25" s="80"/>
      <c r="OME25" s="80"/>
      <c r="OMF25" s="80"/>
      <c r="OMG25" s="80"/>
      <c r="OMH25" s="80"/>
      <c r="OMI25" s="80"/>
      <c r="OMJ25" s="80"/>
      <c r="OMK25" s="80"/>
      <c r="OML25" s="80"/>
      <c r="OMM25" s="80"/>
      <c r="OMN25" s="80"/>
      <c r="OMO25" s="80"/>
      <c r="OMP25" s="80"/>
      <c r="OMQ25" s="80"/>
      <c r="OMR25" s="80"/>
      <c r="OMS25" s="80"/>
      <c r="OMT25" s="80"/>
      <c r="OMU25" s="80"/>
      <c r="OMV25" s="80"/>
      <c r="OMW25" s="80"/>
      <c r="OMX25" s="80"/>
      <c r="OMY25" s="80"/>
      <c r="OMZ25" s="80"/>
      <c r="ONA25" s="80"/>
      <c r="ONB25" s="80"/>
      <c r="ONC25" s="80"/>
      <c r="OND25" s="80"/>
      <c r="ONE25" s="80"/>
      <c r="ONF25" s="80"/>
      <c r="ONG25" s="80"/>
      <c r="ONH25" s="80"/>
      <c r="ONI25" s="80"/>
      <c r="ONJ25" s="80"/>
      <c r="ONK25" s="80"/>
      <c r="ONL25" s="80"/>
      <c r="ONM25" s="80"/>
      <c r="ONN25" s="80"/>
      <c r="ONO25" s="80"/>
      <c r="ONP25" s="80"/>
      <c r="ONQ25" s="80"/>
      <c r="ONR25" s="80"/>
      <c r="ONS25" s="80"/>
      <c r="ONT25" s="80"/>
      <c r="ONU25" s="80"/>
      <c r="ONV25" s="80"/>
      <c r="ONW25" s="80"/>
      <c r="ONX25" s="80"/>
      <c r="ONY25" s="80"/>
      <c r="ONZ25" s="80"/>
      <c r="OOA25" s="80"/>
      <c r="OOB25" s="80"/>
      <c r="OOC25" s="80"/>
      <c r="OOD25" s="80"/>
      <c r="OOE25" s="80"/>
      <c r="OOF25" s="80"/>
      <c r="OOG25" s="80"/>
      <c r="OOH25" s="80"/>
      <c r="OOI25" s="80"/>
      <c r="OOJ25" s="80"/>
      <c r="OOK25" s="80"/>
      <c r="OOL25" s="80"/>
      <c r="OOM25" s="80"/>
      <c r="OON25" s="80"/>
      <c r="OOO25" s="80"/>
      <c r="OOP25" s="80"/>
      <c r="OOQ25" s="80"/>
      <c r="OOR25" s="80"/>
      <c r="OOS25" s="80"/>
      <c r="OOT25" s="80"/>
      <c r="OOU25" s="80"/>
      <c r="OOV25" s="80"/>
      <c r="OOW25" s="80"/>
      <c r="OOX25" s="80"/>
      <c r="OOY25" s="80"/>
      <c r="OOZ25" s="80"/>
      <c r="OPA25" s="80"/>
      <c r="OPB25" s="80"/>
      <c r="OPC25" s="80"/>
      <c r="OPD25" s="80"/>
      <c r="OPE25" s="80"/>
      <c r="OPF25" s="80"/>
      <c r="OPG25" s="80"/>
      <c r="OPH25" s="80"/>
      <c r="OPI25" s="80"/>
      <c r="OPJ25" s="80"/>
      <c r="OPK25" s="80"/>
      <c r="OPL25" s="80"/>
      <c r="OPM25" s="80"/>
      <c r="OPN25" s="80"/>
      <c r="OPO25" s="80"/>
      <c r="OPP25" s="80"/>
      <c r="OPQ25" s="80"/>
      <c r="OPR25" s="80"/>
      <c r="OPS25" s="80"/>
      <c r="OPT25" s="80"/>
      <c r="OPU25" s="80"/>
      <c r="OPV25" s="80"/>
      <c r="OPW25" s="80"/>
      <c r="OPX25" s="80"/>
      <c r="OPY25" s="80"/>
      <c r="OPZ25" s="80"/>
      <c r="OQA25" s="80"/>
      <c r="OQB25" s="80"/>
      <c r="OQC25" s="80"/>
      <c r="OQD25" s="80"/>
      <c r="OQE25" s="80"/>
      <c r="OQF25" s="80"/>
      <c r="OQG25" s="80"/>
      <c r="OQH25" s="80"/>
      <c r="OQI25" s="80"/>
      <c r="OQJ25" s="80"/>
      <c r="OQK25" s="80"/>
      <c r="OQL25" s="80"/>
      <c r="OQM25" s="80"/>
      <c r="OQN25" s="80"/>
      <c r="OQO25" s="80"/>
      <c r="OQP25" s="80"/>
      <c r="OQQ25" s="80"/>
      <c r="OQR25" s="80"/>
      <c r="OQS25" s="80"/>
      <c r="OQT25" s="80"/>
      <c r="OQU25" s="80"/>
      <c r="OQV25" s="80"/>
      <c r="OQW25" s="80"/>
      <c r="OQX25" s="80"/>
      <c r="OQY25" s="80"/>
      <c r="OQZ25" s="80"/>
      <c r="ORA25" s="80"/>
      <c r="ORB25" s="80"/>
      <c r="ORC25" s="80"/>
      <c r="ORD25" s="80"/>
      <c r="ORE25" s="80"/>
      <c r="ORF25" s="80"/>
      <c r="ORG25" s="80"/>
      <c r="ORH25" s="80"/>
      <c r="ORI25" s="80"/>
      <c r="ORJ25" s="80"/>
      <c r="ORK25" s="80"/>
      <c r="ORL25" s="80"/>
      <c r="ORM25" s="80"/>
      <c r="ORN25" s="80"/>
      <c r="ORO25" s="80"/>
      <c r="ORP25" s="80"/>
      <c r="ORQ25" s="80"/>
      <c r="ORR25" s="80"/>
      <c r="ORS25" s="80"/>
      <c r="ORT25" s="80"/>
      <c r="ORU25" s="80"/>
      <c r="ORV25" s="80"/>
      <c r="ORW25" s="80"/>
      <c r="ORX25" s="80"/>
      <c r="ORY25" s="80"/>
      <c r="ORZ25" s="80"/>
      <c r="OSA25" s="80"/>
      <c r="OSB25" s="80"/>
      <c r="OSC25" s="80"/>
      <c r="OSD25" s="80"/>
      <c r="OSE25" s="80"/>
      <c r="OSF25" s="80"/>
      <c r="OSG25" s="80"/>
      <c r="OSH25" s="80"/>
      <c r="OSI25" s="80"/>
      <c r="OSJ25" s="80"/>
      <c r="OSK25" s="80"/>
      <c r="OSL25" s="80"/>
      <c r="OSM25" s="80"/>
      <c r="OSN25" s="80"/>
      <c r="OSO25" s="80"/>
      <c r="OSP25" s="80"/>
      <c r="OSQ25" s="80"/>
      <c r="OSR25" s="80"/>
      <c r="OSS25" s="80"/>
      <c r="OST25" s="80"/>
      <c r="OSU25" s="80"/>
      <c r="OSV25" s="80"/>
      <c r="OSW25" s="80"/>
      <c r="OSX25" s="80"/>
      <c r="OSY25" s="80"/>
      <c r="OSZ25" s="80"/>
      <c r="OTA25" s="80"/>
      <c r="OTB25" s="80"/>
      <c r="OTC25" s="80"/>
      <c r="OTD25" s="80"/>
      <c r="OTE25" s="80"/>
      <c r="OTF25" s="80"/>
      <c r="OTG25" s="80"/>
      <c r="OTH25" s="80"/>
      <c r="OTI25" s="80"/>
      <c r="OTJ25" s="80"/>
      <c r="OTK25" s="80"/>
      <c r="OTL25" s="80"/>
      <c r="OTM25" s="80"/>
      <c r="OTN25" s="80"/>
      <c r="OTO25" s="80"/>
      <c r="OTP25" s="80"/>
      <c r="OTQ25" s="80"/>
      <c r="OTR25" s="80"/>
      <c r="OTS25" s="80"/>
      <c r="OTT25" s="80"/>
      <c r="OTU25" s="80"/>
      <c r="OTV25" s="80"/>
      <c r="OTW25" s="80"/>
      <c r="OTX25" s="80"/>
      <c r="OTY25" s="80"/>
      <c r="OTZ25" s="80"/>
      <c r="OUA25" s="80"/>
      <c r="OUB25" s="80"/>
      <c r="OUC25" s="80"/>
      <c r="OUD25" s="80"/>
      <c r="OUE25" s="80"/>
      <c r="OUF25" s="80"/>
      <c r="OUG25" s="80"/>
      <c r="OUH25" s="80"/>
      <c r="OUI25" s="80"/>
      <c r="OUJ25" s="80"/>
      <c r="OUK25" s="80"/>
      <c r="OUL25" s="80"/>
      <c r="OUM25" s="80"/>
      <c r="OUN25" s="80"/>
      <c r="OUO25" s="80"/>
      <c r="OUP25" s="80"/>
      <c r="OUQ25" s="80"/>
      <c r="OUR25" s="80"/>
      <c r="OUS25" s="80"/>
      <c r="OUT25" s="80"/>
      <c r="OUU25" s="80"/>
      <c r="OUV25" s="80"/>
      <c r="OUW25" s="80"/>
      <c r="OUX25" s="80"/>
      <c r="OUY25" s="80"/>
      <c r="OUZ25" s="80"/>
      <c r="OVA25" s="80"/>
      <c r="OVB25" s="80"/>
      <c r="OVC25" s="80"/>
      <c r="OVD25" s="80"/>
      <c r="OVE25" s="80"/>
      <c r="OVF25" s="80"/>
      <c r="OVG25" s="80"/>
      <c r="OVH25" s="80"/>
      <c r="OVI25" s="80"/>
      <c r="OVJ25" s="80"/>
      <c r="OVK25" s="80"/>
      <c r="OVL25" s="80"/>
      <c r="OVM25" s="80"/>
      <c r="OVN25" s="80"/>
      <c r="OVO25" s="80"/>
      <c r="OVP25" s="80"/>
      <c r="OVQ25" s="80"/>
      <c r="OVR25" s="80"/>
      <c r="OVS25" s="80"/>
      <c r="OVT25" s="80"/>
      <c r="OVU25" s="80"/>
      <c r="OVV25" s="80"/>
      <c r="OVW25" s="80"/>
      <c r="OVX25" s="80"/>
      <c r="OVY25" s="80"/>
      <c r="OVZ25" s="80"/>
      <c r="OWA25" s="80"/>
      <c r="OWB25" s="80"/>
      <c r="OWC25" s="80"/>
      <c r="OWD25" s="80"/>
      <c r="OWE25" s="80"/>
      <c r="OWF25" s="80"/>
      <c r="OWG25" s="80"/>
      <c r="OWH25" s="80"/>
      <c r="OWI25" s="80"/>
      <c r="OWJ25" s="80"/>
      <c r="OWK25" s="80"/>
      <c r="OWL25" s="80"/>
      <c r="OWM25" s="80"/>
      <c r="OWN25" s="80"/>
      <c r="OWO25" s="80"/>
      <c r="OWP25" s="80"/>
      <c r="OWQ25" s="80"/>
      <c r="OWR25" s="80"/>
      <c r="OWS25" s="80"/>
      <c r="OWT25" s="80"/>
      <c r="OWU25" s="80"/>
      <c r="OWV25" s="80"/>
      <c r="OWW25" s="80"/>
      <c r="OWX25" s="80"/>
      <c r="OWY25" s="80"/>
      <c r="OWZ25" s="80"/>
      <c r="OXA25" s="80"/>
      <c r="OXB25" s="80"/>
      <c r="OXC25" s="80"/>
      <c r="OXD25" s="80"/>
      <c r="OXE25" s="80"/>
      <c r="OXF25" s="80"/>
      <c r="OXG25" s="80"/>
      <c r="OXH25" s="80"/>
      <c r="OXI25" s="80"/>
      <c r="OXJ25" s="80"/>
      <c r="OXK25" s="80"/>
      <c r="OXL25" s="80"/>
      <c r="OXM25" s="80"/>
      <c r="OXN25" s="80"/>
      <c r="OXO25" s="80"/>
      <c r="OXP25" s="80"/>
      <c r="OXQ25" s="80"/>
      <c r="OXR25" s="80"/>
      <c r="OXS25" s="80"/>
      <c r="OXT25" s="80"/>
      <c r="OXU25" s="80"/>
      <c r="OXV25" s="80"/>
      <c r="OXW25" s="80"/>
      <c r="OXX25" s="80"/>
      <c r="OXY25" s="80"/>
      <c r="OXZ25" s="80"/>
      <c r="OYA25" s="80"/>
      <c r="OYB25" s="80"/>
      <c r="OYC25" s="80"/>
      <c r="OYD25" s="80"/>
      <c r="OYE25" s="80"/>
      <c r="OYF25" s="80"/>
      <c r="OYG25" s="80"/>
      <c r="OYH25" s="80"/>
      <c r="OYI25" s="80"/>
      <c r="OYJ25" s="80"/>
      <c r="OYK25" s="80"/>
      <c r="OYL25" s="80"/>
      <c r="OYM25" s="80"/>
      <c r="OYN25" s="80"/>
      <c r="OYO25" s="80"/>
      <c r="OYP25" s="80"/>
      <c r="OYQ25" s="80"/>
      <c r="OYR25" s="80"/>
      <c r="OYS25" s="80"/>
      <c r="OYT25" s="80"/>
      <c r="OYU25" s="80"/>
      <c r="OYV25" s="80"/>
      <c r="OYW25" s="80"/>
      <c r="OYX25" s="80"/>
      <c r="OYY25" s="80"/>
      <c r="OYZ25" s="80"/>
      <c r="OZA25" s="80"/>
      <c r="OZB25" s="80"/>
      <c r="OZC25" s="80"/>
      <c r="OZD25" s="80"/>
      <c r="OZE25" s="80"/>
      <c r="OZF25" s="80"/>
      <c r="OZG25" s="80"/>
      <c r="OZH25" s="80"/>
      <c r="OZI25" s="80"/>
      <c r="OZJ25" s="80"/>
      <c r="OZK25" s="80"/>
      <c r="OZL25" s="80"/>
      <c r="OZM25" s="80"/>
      <c r="OZN25" s="80"/>
      <c r="OZO25" s="80"/>
      <c r="OZP25" s="80"/>
      <c r="OZQ25" s="80"/>
      <c r="OZR25" s="80"/>
      <c r="OZS25" s="80"/>
      <c r="OZT25" s="80"/>
      <c r="OZU25" s="80"/>
      <c r="OZV25" s="80"/>
      <c r="OZW25" s="80"/>
      <c r="OZX25" s="80"/>
      <c r="OZY25" s="80"/>
      <c r="OZZ25" s="80"/>
      <c r="PAA25" s="80"/>
      <c r="PAB25" s="80"/>
      <c r="PAC25" s="80"/>
      <c r="PAD25" s="80"/>
      <c r="PAE25" s="80"/>
      <c r="PAF25" s="80"/>
      <c r="PAG25" s="80"/>
      <c r="PAH25" s="80"/>
      <c r="PAI25" s="80"/>
      <c r="PAJ25" s="80"/>
      <c r="PAK25" s="80"/>
      <c r="PAL25" s="80"/>
      <c r="PAM25" s="80"/>
      <c r="PAN25" s="80"/>
      <c r="PAO25" s="80"/>
      <c r="PAP25" s="80"/>
      <c r="PAQ25" s="80"/>
      <c r="PAR25" s="80"/>
      <c r="PAS25" s="80"/>
      <c r="PAT25" s="80"/>
      <c r="PAU25" s="80"/>
      <c r="PAV25" s="80"/>
      <c r="PAW25" s="80"/>
      <c r="PAX25" s="80"/>
      <c r="PAY25" s="80"/>
      <c r="PAZ25" s="80"/>
      <c r="PBA25" s="80"/>
      <c r="PBB25" s="80"/>
      <c r="PBC25" s="80"/>
      <c r="PBD25" s="80"/>
      <c r="PBE25" s="80"/>
      <c r="PBF25" s="80"/>
      <c r="PBG25" s="80"/>
      <c r="PBH25" s="80"/>
      <c r="PBI25" s="80"/>
      <c r="PBJ25" s="80"/>
      <c r="PBK25" s="80"/>
      <c r="PBL25" s="80"/>
      <c r="PBM25" s="80"/>
      <c r="PBN25" s="80"/>
      <c r="PBO25" s="80"/>
      <c r="PBP25" s="80"/>
      <c r="PBQ25" s="80"/>
      <c r="PBR25" s="80"/>
      <c r="PBS25" s="80"/>
      <c r="PBT25" s="80"/>
      <c r="PBU25" s="80"/>
      <c r="PBV25" s="80"/>
      <c r="PBW25" s="80"/>
      <c r="PBX25" s="80"/>
      <c r="PBY25" s="80"/>
      <c r="PBZ25" s="80"/>
      <c r="PCA25" s="80"/>
      <c r="PCB25" s="80"/>
      <c r="PCC25" s="80"/>
      <c r="PCD25" s="80"/>
      <c r="PCE25" s="80"/>
      <c r="PCF25" s="80"/>
      <c r="PCG25" s="80"/>
      <c r="PCH25" s="80"/>
      <c r="PCI25" s="80"/>
      <c r="PCJ25" s="80"/>
      <c r="PCK25" s="80"/>
      <c r="PCL25" s="80"/>
      <c r="PCM25" s="80"/>
      <c r="PCN25" s="80"/>
      <c r="PCO25" s="80"/>
      <c r="PCP25" s="80"/>
      <c r="PCQ25" s="80"/>
      <c r="PCR25" s="80"/>
      <c r="PCS25" s="80"/>
      <c r="PCT25" s="80"/>
      <c r="PCU25" s="80"/>
      <c r="PCV25" s="80"/>
      <c r="PCW25" s="80"/>
      <c r="PCX25" s="80"/>
      <c r="PCY25" s="80"/>
      <c r="PCZ25" s="80"/>
      <c r="PDA25" s="80"/>
      <c r="PDB25" s="80"/>
      <c r="PDC25" s="80"/>
      <c r="PDD25" s="80"/>
      <c r="PDE25" s="80"/>
      <c r="PDF25" s="80"/>
      <c r="PDG25" s="80"/>
      <c r="PDH25" s="80"/>
      <c r="PDI25" s="80"/>
      <c r="PDJ25" s="80"/>
      <c r="PDK25" s="80"/>
      <c r="PDL25" s="80"/>
      <c r="PDM25" s="80"/>
      <c r="PDN25" s="80"/>
      <c r="PDO25" s="80"/>
      <c r="PDP25" s="80"/>
      <c r="PDQ25" s="80"/>
      <c r="PDR25" s="80"/>
      <c r="PDS25" s="80"/>
      <c r="PDT25" s="80"/>
      <c r="PDU25" s="80"/>
      <c r="PDV25" s="80"/>
      <c r="PDW25" s="80"/>
      <c r="PDX25" s="80"/>
      <c r="PDY25" s="80"/>
      <c r="PDZ25" s="80"/>
      <c r="PEA25" s="80"/>
      <c r="PEB25" s="80"/>
      <c r="PEC25" s="80"/>
      <c r="PED25" s="80"/>
      <c r="PEE25" s="80"/>
      <c r="PEF25" s="80"/>
      <c r="PEG25" s="80"/>
      <c r="PEH25" s="80"/>
      <c r="PEI25" s="80"/>
      <c r="PEJ25" s="80"/>
      <c r="PEK25" s="80"/>
      <c r="PEL25" s="80"/>
      <c r="PEM25" s="80"/>
      <c r="PEN25" s="80"/>
      <c r="PEO25" s="80"/>
      <c r="PEP25" s="80"/>
      <c r="PEQ25" s="80"/>
      <c r="PER25" s="80"/>
      <c r="PES25" s="80"/>
      <c r="PET25" s="80"/>
      <c r="PEU25" s="80"/>
      <c r="PEV25" s="80"/>
      <c r="PEW25" s="80"/>
      <c r="PEX25" s="80"/>
      <c r="PEY25" s="80"/>
      <c r="PEZ25" s="80"/>
      <c r="PFA25" s="80"/>
      <c r="PFB25" s="80"/>
      <c r="PFC25" s="80"/>
      <c r="PFD25" s="80"/>
      <c r="PFE25" s="80"/>
      <c r="PFF25" s="80"/>
      <c r="PFG25" s="80"/>
      <c r="PFH25" s="80"/>
      <c r="PFI25" s="80"/>
      <c r="PFJ25" s="80"/>
      <c r="PFK25" s="80"/>
      <c r="PFL25" s="80"/>
      <c r="PFM25" s="80"/>
      <c r="PFN25" s="80"/>
      <c r="PFO25" s="80"/>
      <c r="PFP25" s="80"/>
      <c r="PFQ25" s="80"/>
      <c r="PFR25" s="80"/>
      <c r="PFS25" s="80"/>
      <c r="PFT25" s="80"/>
      <c r="PFU25" s="80"/>
      <c r="PFV25" s="80"/>
      <c r="PFW25" s="80"/>
      <c r="PFX25" s="80"/>
      <c r="PFY25" s="80"/>
      <c r="PFZ25" s="80"/>
      <c r="PGA25" s="80"/>
      <c r="PGB25" s="80"/>
      <c r="PGC25" s="80"/>
      <c r="PGD25" s="80"/>
      <c r="PGE25" s="80"/>
      <c r="PGF25" s="80"/>
      <c r="PGG25" s="80"/>
      <c r="PGH25" s="80"/>
      <c r="PGI25" s="80"/>
      <c r="PGJ25" s="80"/>
      <c r="PGK25" s="80"/>
      <c r="PGL25" s="80"/>
      <c r="PGM25" s="80"/>
      <c r="PGN25" s="80"/>
      <c r="PGO25" s="80"/>
      <c r="PGP25" s="80"/>
      <c r="PGQ25" s="80"/>
      <c r="PGR25" s="80"/>
      <c r="PGS25" s="80"/>
      <c r="PGT25" s="80"/>
      <c r="PGU25" s="80"/>
      <c r="PGV25" s="80"/>
      <c r="PGW25" s="80"/>
      <c r="PGX25" s="80"/>
      <c r="PGY25" s="80"/>
      <c r="PGZ25" s="80"/>
      <c r="PHA25" s="80"/>
      <c r="PHB25" s="80"/>
      <c r="PHC25" s="80"/>
      <c r="PHD25" s="80"/>
      <c r="PHE25" s="80"/>
      <c r="PHF25" s="80"/>
      <c r="PHG25" s="80"/>
      <c r="PHH25" s="80"/>
      <c r="PHI25" s="80"/>
      <c r="PHJ25" s="80"/>
      <c r="PHK25" s="80"/>
      <c r="PHL25" s="80"/>
      <c r="PHM25" s="80"/>
      <c r="PHN25" s="80"/>
      <c r="PHO25" s="80"/>
      <c r="PHP25" s="80"/>
      <c r="PHQ25" s="80"/>
      <c r="PHR25" s="80"/>
      <c r="PHS25" s="80"/>
      <c r="PHT25" s="80"/>
      <c r="PHU25" s="80"/>
      <c r="PHV25" s="80"/>
      <c r="PHW25" s="80"/>
      <c r="PHX25" s="80"/>
      <c r="PHY25" s="80"/>
      <c r="PHZ25" s="80"/>
      <c r="PIA25" s="80"/>
      <c r="PIB25" s="80"/>
      <c r="PIC25" s="80"/>
      <c r="PID25" s="80"/>
      <c r="PIE25" s="80"/>
      <c r="PIF25" s="80"/>
      <c r="PIG25" s="80"/>
      <c r="PIH25" s="80"/>
      <c r="PII25" s="80"/>
      <c r="PIJ25" s="80"/>
      <c r="PIK25" s="80"/>
      <c r="PIL25" s="80"/>
      <c r="PIM25" s="80"/>
      <c r="PIN25" s="80"/>
      <c r="PIO25" s="80"/>
      <c r="PIP25" s="80"/>
      <c r="PIQ25" s="80"/>
      <c r="PIR25" s="80"/>
      <c r="PIS25" s="80"/>
      <c r="PIT25" s="80"/>
      <c r="PIU25" s="80"/>
      <c r="PIV25" s="80"/>
      <c r="PIW25" s="80"/>
      <c r="PIX25" s="80"/>
      <c r="PIY25" s="80"/>
      <c r="PIZ25" s="80"/>
      <c r="PJA25" s="80"/>
      <c r="PJB25" s="80"/>
      <c r="PJC25" s="80"/>
      <c r="PJD25" s="80"/>
      <c r="PJE25" s="80"/>
      <c r="PJF25" s="80"/>
      <c r="PJG25" s="80"/>
      <c r="PJH25" s="80"/>
      <c r="PJI25" s="80"/>
      <c r="PJJ25" s="80"/>
      <c r="PJK25" s="80"/>
      <c r="PJL25" s="80"/>
      <c r="PJM25" s="80"/>
      <c r="PJN25" s="80"/>
      <c r="PJO25" s="80"/>
      <c r="PJP25" s="80"/>
      <c r="PJQ25" s="80"/>
      <c r="PJR25" s="80"/>
      <c r="PJS25" s="80"/>
      <c r="PJT25" s="80"/>
      <c r="PJU25" s="80"/>
      <c r="PJV25" s="80"/>
      <c r="PJW25" s="80"/>
      <c r="PJX25" s="80"/>
      <c r="PJY25" s="80"/>
      <c r="PJZ25" s="80"/>
      <c r="PKA25" s="80"/>
      <c r="PKB25" s="80"/>
      <c r="PKC25" s="80"/>
      <c r="PKD25" s="80"/>
      <c r="PKE25" s="80"/>
      <c r="PKF25" s="80"/>
      <c r="PKG25" s="80"/>
      <c r="PKH25" s="80"/>
      <c r="PKI25" s="80"/>
      <c r="PKJ25" s="80"/>
      <c r="PKK25" s="80"/>
      <c r="PKL25" s="80"/>
      <c r="PKM25" s="80"/>
      <c r="PKN25" s="80"/>
      <c r="PKO25" s="80"/>
      <c r="PKP25" s="80"/>
      <c r="PKQ25" s="80"/>
      <c r="PKR25" s="80"/>
      <c r="PKS25" s="80"/>
      <c r="PKT25" s="80"/>
      <c r="PKU25" s="80"/>
      <c r="PKV25" s="80"/>
      <c r="PKW25" s="80"/>
      <c r="PKX25" s="80"/>
      <c r="PKY25" s="80"/>
      <c r="PKZ25" s="80"/>
      <c r="PLA25" s="80"/>
      <c r="PLB25" s="80"/>
      <c r="PLC25" s="80"/>
      <c r="PLD25" s="80"/>
      <c r="PLE25" s="80"/>
      <c r="PLF25" s="80"/>
      <c r="PLG25" s="80"/>
      <c r="PLH25" s="80"/>
      <c r="PLI25" s="80"/>
      <c r="PLJ25" s="80"/>
      <c r="PLK25" s="80"/>
      <c r="PLL25" s="80"/>
      <c r="PLM25" s="80"/>
      <c r="PLN25" s="80"/>
      <c r="PLO25" s="80"/>
      <c r="PLP25" s="80"/>
      <c r="PLQ25" s="80"/>
      <c r="PLR25" s="80"/>
      <c r="PLS25" s="80"/>
      <c r="PLT25" s="80"/>
      <c r="PLU25" s="80"/>
      <c r="PLV25" s="80"/>
      <c r="PLW25" s="80"/>
      <c r="PLX25" s="80"/>
      <c r="PLY25" s="80"/>
      <c r="PLZ25" s="80"/>
      <c r="PMA25" s="80"/>
      <c r="PMB25" s="80"/>
      <c r="PMC25" s="80"/>
      <c r="PMD25" s="80"/>
      <c r="PME25" s="80"/>
      <c r="PMF25" s="80"/>
      <c r="PMG25" s="80"/>
      <c r="PMH25" s="80"/>
      <c r="PMI25" s="80"/>
      <c r="PMJ25" s="80"/>
      <c r="PMK25" s="80"/>
      <c r="PML25" s="80"/>
      <c r="PMM25" s="80"/>
      <c r="PMN25" s="80"/>
      <c r="PMO25" s="80"/>
      <c r="PMP25" s="80"/>
      <c r="PMQ25" s="80"/>
      <c r="PMR25" s="80"/>
      <c r="PMS25" s="80"/>
      <c r="PMT25" s="80"/>
      <c r="PMU25" s="80"/>
      <c r="PMV25" s="80"/>
      <c r="PMW25" s="80"/>
      <c r="PMX25" s="80"/>
      <c r="PMY25" s="80"/>
      <c r="PMZ25" s="80"/>
      <c r="PNA25" s="80"/>
      <c r="PNB25" s="80"/>
      <c r="PNC25" s="80"/>
      <c r="PND25" s="80"/>
      <c r="PNE25" s="80"/>
      <c r="PNF25" s="80"/>
      <c r="PNG25" s="80"/>
      <c r="PNH25" s="80"/>
      <c r="PNI25" s="80"/>
      <c r="PNJ25" s="80"/>
      <c r="PNK25" s="80"/>
      <c r="PNL25" s="80"/>
      <c r="PNM25" s="80"/>
      <c r="PNN25" s="80"/>
      <c r="PNO25" s="80"/>
      <c r="PNP25" s="80"/>
      <c r="PNQ25" s="80"/>
      <c r="PNR25" s="80"/>
      <c r="PNS25" s="80"/>
      <c r="PNT25" s="80"/>
      <c r="PNU25" s="80"/>
      <c r="PNV25" s="80"/>
      <c r="PNW25" s="80"/>
      <c r="PNX25" s="80"/>
      <c r="PNY25" s="80"/>
      <c r="PNZ25" s="80"/>
      <c r="POA25" s="80"/>
      <c r="POB25" s="80"/>
      <c r="POC25" s="80"/>
      <c r="POD25" s="80"/>
      <c r="POE25" s="80"/>
      <c r="POF25" s="80"/>
      <c r="POG25" s="80"/>
      <c r="POH25" s="80"/>
      <c r="POI25" s="80"/>
      <c r="POJ25" s="80"/>
      <c r="POK25" s="80"/>
      <c r="POL25" s="80"/>
      <c r="POM25" s="80"/>
      <c r="PON25" s="80"/>
      <c r="POO25" s="80"/>
      <c r="POP25" s="80"/>
      <c r="POQ25" s="80"/>
      <c r="POR25" s="80"/>
      <c r="POS25" s="80"/>
      <c r="POT25" s="80"/>
      <c r="POU25" s="80"/>
      <c r="POV25" s="80"/>
      <c r="POW25" s="80"/>
      <c r="POX25" s="80"/>
      <c r="POY25" s="80"/>
      <c r="POZ25" s="80"/>
      <c r="PPA25" s="80"/>
      <c r="PPB25" s="80"/>
      <c r="PPC25" s="80"/>
      <c r="PPD25" s="80"/>
      <c r="PPE25" s="80"/>
      <c r="PPF25" s="80"/>
      <c r="PPG25" s="80"/>
      <c r="PPH25" s="80"/>
      <c r="PPI25" s="80"/>
      <c r="PPJ25" s="80"/>
      <c r="PPK25" s="80"/>
      <c r="PPL25" s="80"/>
      <c r="PPM25" s="80"/>
      <c r="PPN25" s="80"/>
      <c r="PPO25" s="80"/>
      <c r="PPP25" s="80"/>
      <c r="PPQ25" s="80"/>
      <c r="PPR25" s="80"/>
      <c r="PPS25" s="80"/>
      <c r="PPT25" s="80"/>
      <c r="PPU25" s="80"/>
      <c r="PPV25" s="80"/>
      <c r="PPW25" s="80"/>
      <c r="PPX25" s="80"/>
      <c r="PPY25" s="80"/>
      <c r="PPZ25" s="80"/>
      <c r="PQA25" s="80"/>
      <c r="PQB25" s="80"/>
      <c r="PQC25" s="80"/>
      <c r="PQD25" s="80"/>
      <c r="PQE25" s="80"/>
      <c r="PQF25" s="80"/>
      <c r="PQG25" s="80"/>
      <c r="PQH25" s="80"/>
      <c r="PQI25" s="80"/>
      <c r="PQJ25" s="80"/>
      <c r="PQK25" s="80"/>
      <c r="PQL25" s="80"/>
      <c r="PQM25" s="80"/>
      <c r="PQN25" s="80"/>
      <c r="PQO25" s="80"/>
      <c r="PQP25" s="80"/>
      <c r="PQQ25" s="80"/>
      <c r="PQR25" s="80"/>
      <c r="PQS25" s="80"/>
      <c r="PQT25" s="80"/>
      <c r="PQU25" s="80"/>
      <c r="PQV25" s="80"/>
      <c r="PQW25" s="80"/>
      <c r="PQX25" s="80"/>
      <c r="PQY25" s="80"/>
      <c r="PQZ25" s="80"/>
      <c r="PRA25" s="80"/>
      <c r="PRB25" s="80"/>
      <c r="PRC25" s="80"/>
      <c r="PRD25" s="80"/>
      <c r="PRE25" s="80"/>
      <c r="PRF25" s="80"/>
      <c r="PRG25" s="80"/>
      <c r="PRH25" s="80"/>
      <c r="PRI25" s="80"/>
      <c r="PRJ25" s="80"/>
      <c r="PRK25" s="80"/>
      <c r="PRL25" s="80"/>
      <c r="PRM25" s="80"/>
      <c r="PRN25" s="80"/>
      <c r="PRO25" s="80"/>
      <c r="PRP25" s="80"/>
      <c r="PRQ25" s="80"/>
      <c r="PRR25" s="80"/>
      <c r="PRS25" s="80"/>
      <c r="PRT25" s="80"/>
      <c r="PRU25" s="80"/>
      <c r="PRV25" s="80"/>
      <c r="PRW25" s="80"/>
      <c r="PRX25" s="80"/>
      <c r="PRY25" s="80"/>
      <c r="PRZ25" s="80"/>
      <c r="PSA25" s="80"/>
      <c r="PSB25" s="80"/>
      <c r="PSC25" s="80"/>
      <c r="PSD25" s="80"/>
      <c r="PSE25" s="80"/>
      <c r="PSF25" s="80"/>
      <c r="PSG25" s="80"/>
      <c r="PSH25" s="80"/>
      <c r="PSI25" s="80"/>
      <c r="PSJ25" s="80"/>
      <c r="PSK25" s="80"/>
      <c r="PSL25" s="80"/>
      <c r="PSM25" s="80"/>
      <c r="PSN25" s="80"/>
      <c r="PSO25" s="80"/>
      <c r="PSP25" s="80"/>
      <c r="PSQ25" s="80"/>
      <c r="PSR25" s="80"/>
      <c r="PSS25" s="80"/>
      <c r="PST25" s="80"/>
      <c r="PSU25" s="80"/>
      <c r="PSV25" s="80"/>
      <c r="PSW25" s="80"/>
      <c r="PSX25" s="80"/>
      <c r="PSY25" s="80"/>
      <c r="PSZ25" s="80"/>
      <c r="PTA25" s="80"/>
      <c r="PTB25" s="80"/>
      <c r="PTC25" s="80"/>
      <c r="PTD25" s="80"/>
      <c r="PTE25" s="80"/>
      <c r="PTF25" s="80"/>
      <c r="PTG25" s="80"/>
      <c r="PTH25" s="80"/>
      <c r="PTI25" s="80"/>
      <c r="PTJ25" s="80"/>
      <c r="PTK25" s="80"/>
      <c r="PTL25" s="80"/>
      <c r="PTM25" s="80"/>
      <c r="PTN25" s="80"/>
      <c r="PTO25" s="80"/>
      <c r="PTP25" s="80"/>
      <c r="PTQ25" s="80"/>
      <c r="PTR25" s="80"/>
      <c r="PTS25" s="80"/>
      <c r="PTT25" s="80"/>
      <c r="PTU25" s="80"/>
      <c r="PTV25" s="80"/>
      <c r="PTW25" s="80"/>
      <c r="PTX25" s="80"/>
      <c r="PTY25" s="80"/>
      <c r="PTZ25" s="80"/>
      <c r="PUA25" s="80"/>
      <c r="PUB25" s="80"/>
      <c r="PUC25" s="80"/>
      <c r="PUD25" s="80"/>
      <c r="PUE25" s="80"/>
      <c r="PUF25" s="80"/>
      <c r="PUG25" s="80"/>
      <c r="PUH25" s="80"/>
      <c r="PUI25" s="80"/>
      <c r="PUJ25" s="80"/>
      <c r="PUK25" s="80"/>
      <c r="PUL25" s="80"/>
      <c r="PUM25" s="80"/>
      <c r="PUN25" s="80"/>
      <c r="PUO25" s="80"/>
      <c r="PUP25" s="80"/>
      <c r="PUQ25" s="80"/>
      <c r="PUR25" s="80"/>
      <c r="PUS25" s="80"/>
      <c r="PUT25" s="80"/>
      <c r="PUU25" s="80"/>
      <c r="PUV25" s="80"/>
      <c r="PUW25" s="80"/>
      <c r="PUX25" s="80"/>
      <c r="PUY25" s="80"/>
      <c r="PUZ25" s="80"/>
      <c r="PVA25" s="80"/>
      <c r="PVB25" s="80"/>
      <c r="PVC25" s="80"/>
      <c r="PVD25" s="80"/>
      <c r="PVE25" s="80"/>
      <c r="PVF25" s="80"/>
      <c r="PVG25" s="80"/>
      <c r="PVH25" s="80"/>
      <c r="PVI25" s="80"/>
      <c r="PVJ25" s="80"/>
      <c r="PVK25" s="80"/>
      <c r="PVL25" s="80"/>
      <c r="PVM25" s="80"/>
      <c r="PVN25" s="80"/>
      <c r="PVO25" s="80"/>
      <c r="PVP25" s="80"/>
      <c r="PVQ25" s="80"/>
      <c r="PVR25" s="80"/>
      <c r="PVS25" s="80"/>
      <c r="PVT25" s="80"/>
      <c r="PVU25" s="80"/>
      <c r="PVV25" s="80"/>
      <c r="PVW25" s="80"/>
      <c r="PVX25" s="80"/>
      <c r="PVY25" s="80"/>
      <c r="PVZ25" s="80"/>
      <c r="PWA25" s="80"/>
      <c r="PWB25" s="80"/>
      <c r="PWC25" s="80"/>
      <c r="PWD25" s="80"/>
      <c r="PWE25" s="80"/>
      <c r="PWF25" s="80"/>
      <c r="PWG25" s="80"/>
      <c r="PWH25" s="80"/>
      <c r="PWI25" s="80"/>
      <c r="PWJ25" s="80"/>
      <c r="PWK25" s="80"/>
      <c r="PWL25" s="80"/>
      <c r="PWM25" s="80"/>
      <c r="PWN25" s="80"/>
      <c r="PWO25" s="80"/>
      <c r="PWP25" s="80"/>
      <c r="PWQ25" s="80"/>
      <c r="PWR25" s="80"/>
      <c r="PWS25" s="80"/>
      <c r="PWT25" s="80"/>
      <c r="PWU25" s="80"/>
      <c r="PWV25" s="80"/>
      <c r="PWW25" s="80"/>
      <c r="PWX25" s="80"/>
      <c r="PWY25" s="80"/>
      <c r="PWZ25" s="80"/>
      <c r="PXA25" s="80"/>
      <c r="PXB25" s="80"/>
      <c r="PXC25" s="80"/>
      <c r="PXD25" s="80"/>
      <c r="PXE25" s="80"/>
      <c r="PXF25" s="80"/>
      <c r="PXG25" s="80"/>
      <c r="PXH25" s="80"/>
      <c r="PXI25" s="80"/>
      <c r="PXJ25" s="80"/>
      <c r="PXK25" s="80"/>
      <c r="PXL25" s="80"/>
      <c r="PXM25" s="80"/>
      <c r="PXN25" s="80"/>
      <c r="PXO25" s="80"/>
      <c r="PXP25" s="80"/>
      <c r="PXQ25" s="80"/>
      <c r="PXR25" s="80"/>
      <c r="PXS25" s="80"/>
      <c r="PXT25" s="80"/>
      <c r="PXU25" s="80"/>
      <c r="PXV25" s="80"/>
      <c r="PXW25" s="80"/>
      <c r="PXX25" s="80"/>
      <c r="PXY25" s="80"/>
      <c r="PXZ25" s="80"/>
      <c r="PYA25" s="80"/>
      <c r="PYB25" s="80"/>
      <c r="PYC25" s="80"/>
      <c r="PYD25" s="80"/>
      <c r="PYE25" s="80"/>
      <c r="PYF25" s="80"/>
      <c r="PYG25" s="80"/>
      <c r="PYH25" s="80"/>
      <c r="PYI25" s="80"/>
      <c r="PYJ25" s="80"/>
      <c r="PYK25" s="80"/>
      <c r="PYL25" s="80"/>
      <c r="PYM25" s="80"/>
      <c r="PYN25" s="80"/>
      <c r="PYO25" s="80"/>
      <c r="PYP25" s="80"/>
      <c r="PYQ25" s="80"/>
      <c r="PYR25" s="80"/>
      <c r="PYS25" s="80"/>
      <c r="PYT25" s="80"/>
      <c r="PYU25" s="80"/>
      <c r="PYV25" s="80"/>
      <c r="PYW25" s="80"/>
      <c r="PYX25" s="80"/>
      <c r="PYY25" s="80"/>
      <c r="PYZ25" s="80"/>
      <c r="PZA25" s="80"/>
      <c r="PZB25" s="80"/>
      <c r="PZC25" s="80"/>
      <c r="PZD25" s="80"/>
      <c r="PZE25" s="80"/>
      <c r="PZF25" s="80"/>
      <c r="PZG25" s="80"/>
      <c r="PZH25" s="80"/>
      <c r="PZI25" s="80"/>
      <c r="PZJ25" s="80"/>
      <c r="PZK25" s="80"/>
      <c r="PZL25" s="80"/>
      <c r="PZM25" s="80"/>
      <c r="PZN25" s="80"/>
      <c r="PZO25" s="80"/>
      <c r="PZP25" s="80"/>
      <c r="PZQ25" s="80"/>
      <c r="PZR25" s="80"/>
      <c r="PZS25" s="80"/>
      <c r="PZT25" s="80"/>
      <c r="PZU25" s="80"/>
      <c r="PZV25" s="80"/>
      <c r="PZW25" s="80"/>
      <c r="PZX25" s="80"/>
      <c r="PZY25" s="80"/>
      <c r="PZZ25" s="80"/>
      <c r="QAA25" s="80"/>
      <c r="QAB25" s="80"/>
      <c r="QAC25" s="80"/>
      <c r="QAD25" s="80"/>
      <c r="QAE25" s="80"/>
      <c r="QAF25" s="80"/>
      <c r="QAG25" s="80"/>
      <c r="QAH25" s="80"/>
      <c r="QAI25" s="80"/>
      <c r="QAJ25" s="80"/>
      <c r="QAK25" s="80"/>
      <c r="QAL25" s="80"/>
      <c r="QAM25" s="80"/>
      <c r="QAN25" s="80"/>
      <c r="QAO25" s="80"/>
      <c r="QAP25" s="80"/>
      <c r="QAQ25" s="80"/>
      <c r="QAR25" s="80"/>
      <c r="QAS25" s="80"/>
      <c r="QAT25" s="80"/>
      <c r="QAU25" s="80"/>
      <c r="QAV25" s="80"/>
      <c r="QAW25" s="80"/>
      <c r="QAX25" s="80"/>
      <c r="QAY25" s="80"/>
      <c r="QAZ25" s="80"/>
      <c r="QBA25" s="80"/>
      <c r="QBB25" s="80"/>
      <c r="QBC25" s="80"/>
      <c r="QBD25" s="80"/>
      <c r="QBE25" s="80"/>
      <c r="QBF25" s="80"/>
      <c r="QBG25" s="80"/>
      <c r="QBH25" s="80"/>
      <c r="QBI25" s="80"/>
      <c r="QBJ25" s="80"/>
      <c r="QBK25" s="80"/>
      <c r="QBL25" s="80"/>
      <c r="QBM25" s="80"/>
      <c r="QBN25" s="80"/>
      <c r="QBO25" s="80"/>
      <c r="QBP25" s="80"/>
      <c r="QBQ25" s="80"/>
      <c r="QBR25" s="80"/>
      <c r="QBS25" s="80"/>
      <c r="QBT25" s="80"/>
      <c r="QBU25" s="80"/>
      <c r="QBV25" s="80"/>
      <c r="QBW25" s="80"/>
      <c r="QBX25" s="80"/>
      <c r="QBY25" s="80"/>
      <c r="QBZ25" s="80"/>
      <c r="QCA25" s="80"/>
      <c r="QCB25" s="80"/>
      <c r="QCC25" s="80"/>
      <c r="QCD25" s="80"/>
      <c r="QCE25" s="80"/>
      <c r="QCF25" s="80"/>
      <c r="QCG25" s="80"/>
      <c r="QCH25" s="80"/>
      <c r="QCI25" s="80"/>
      <c r="QCJ25" s="80"/>
      <c r="QCK25" s="80"/>
      <c r="QCL25" s="80"/>
      <c r="QCM25" s="80"/>
      <c r="QCN25" s="80"/>
      <c r="QCO25" s="80"/>
      <c r="QCP25" s="80"/>
      <c r="QCQ25" s="80"/>
      <c r="QCR25" s="80"/>
      <c r="QCS25" s="80"/>
      <c r="QCT25" s="80"/>
      <c r="QCU25" s="80"/>
      <c r="QCV25" s="80"/>
      <c r="QCW25" s="80"/>
      <c r="QCX25" s="80"/>
      <c r="QCY25" s="80"/>
      <c r="QCZ25" s="80"/>
      <c r="QDA25" s="80"/>
      <c r="QDB25" s="80"/>
      <c r="QDC25" s="80"/>
      <c r="QDD25" s="80"/>
      <c r="QDE25" s="80"/>
      <c r="QDF25" s="80"/>
      <c r="QDG25" s="80"/>
      <c r="QDH25" s="80"/>
      <c r="QDI25" s="80"/>
      <c r="QDJ25" s="80"/>
      <c r="QDK25" s="80"/>
      <c r="QDL25" s="80"/>
      <c r="QDM25" s="80"/>
      <c r="QDN25" s="80"/>
      <c r="QDO25" s="80"/>
      <c r="QDP25" s="80"/>
      <c r="QDQ25" s="80"/>
      <c r="QDR25" s="80"/>
      <c r="QDS25" s="80"/>
      <c r="QDT25" s="80"/>
      <c r="QDU25" s="80"/>
      <c r="QDV25" s="80"/>
      <c r="QDW25" s="80"/>
      <c r="QDX25" s="80"/>
      <c r="QDY25" s="80"/>
      <c r="QDZ25" s="80"/>
      <c r="QEA25" s="80"/>
      <c r="QEB25" s="80"/>
      <c r="QEC25" s="80"/>
      <c r="QED25" s="80"/>
      <c r="QEE25" s="80"/>
      <c r="QEF25" s="80"/>
      <c r="QEG25" s="80"/>
      <c r="QEH25" s="80"/>
      <c r="QEI25" s="80"/>
      <c r="QEJ25" s="80"/>
      <c r="QEK25" s="80"/>
      <c r="QEL25" s="80"/>
      <c r="QEM25" s="80"/>
      <c r="QEN25" s="80"/>
      <c r="QEO25" s="80"/>
      <c r="QEP25" s="80"/>
      <c r="QEQ25" s="80"/>
      <c r="QER25" s="80"/>
      <c r="QES25" s="80"/>
      <c r="QET25" s="80"/>
      <c r="QEU25" s="80"/>
      <c r="QEV25" s="80"/>
      <c r="QEW25" s="80"/>
      <c r="QEX25" s="80"/>
      <c r="QEY25" s="80"/>
      <c r="QEZ25" s="80"/>
      <c r="QFA25" s="80"/>
      <c r="QFB25" s="80"/>
      <c r="QFC25" s="80"/>
      <c r="QFD25" s="80"/>
      <c r="QFE25" s="80"/>
      <c r="QFF25" s="80"/>
      <c r="QFG25" s="80"/>
      <c r="QFH25" s="80"/>
      <c r="QFI25" s="80"/>
      <c r="QFJ25" s="80"/>
      <c r="QFK25" s="80"/>
      <c r="QFL25" s="80"/>
      <c r="QFM25" s="80"/>
      <c r="QFN25" s="80"/>
      <c r="QFO25" s="80"/>
      <c r="QFP25" s="80"/>
      <c r="QFQ25" s="80"/>
      <c r="QFR25" s="80"/>
      <c r="QFS25" s="80"/>
      <c r="QFT25" s="80"/>
      <c r="QFU25" s="80"/>
      <c r="QFV25" s="80"/>
      <c r="QFW25" s="80"/>
      <c r="QFX25" s="80"/>
      <c r="QFY25" s="80"/>
      <c r="QFZ25" s="80"/>
      <c r="QGA25" s="80"/>
      <c r="QGB25" s="80"/>
      <c r="QGC25" s="80"/>
      <c r="QGD25" s="80"/>
      <c r="QGE25" s="80"/>
      <c r="QGF25" s="80"/>
      <c r="QGG25" s="80"/>
      <c r="QGH25" s="80"/>
      <c r="QGI25" s="80"/>
      <c r="QGJ25" s="80"/>
      <c r="QGK25" s="80"/>
      <c r="QGL25" s="80"/>
      <c r="QGM25" s="80"/>
      <c r="QGN25" s="80"/>
      <c r="QGO25" s="80"/>
      <c r="QGP25" s="80"/>
      <c r="QGQ25" s="80"/>
      <c r="QGR25" s="80"/>
      <c r="QGS25" s="80"/>
      <c r="QGT25" s="80"/>
      <c r="QGU25" s="80"/>
      <c r="QGV25" s="80"/>
      <c r="QGW25" s="80"/>
      <c r="QGX25" s="80"/>
      <c r="QGY25" s="80"/>
      <c r="QGZ25" s="80"/>
      <c r="QHA25" s="80"/>
      <c r="QHB25" s="80"/>
      <c r="QHC25" s="80"/>
      <c r="QHD25" s="80"/>
      <c r="QHE25" s="80"/>
      <c r="QHF25" s="80"/>
      <c r="QHG25" s="80"/>
      <c r="QHH25" s="80"/>
      <c r="QHI25" s="80"/>
      <c r="QHJ25" s="80"/>
      <c r="QHK25" s="80"/>
      <c r="QHL25" s="80"/>
      <c r="QHM25" s="80"/>
      <c r="QHN25" s="80"/>
      <c r="QHO25" s="80"/>
      <c r="QHP25" s="80"/>
      <c r="QHQ25" s="80"/>
      <c r="QHR25" s="80"/>
      <c r="QHS25" s="80"/>
      <c r="QHT25" s="80"/>
      <c r="QHU25" s="80"/>
      <c r="QHV25" s="80"/>
      <c r="QHW25" s="80"/>
      <c r="QHX25" s="80"/>
      <c r="QHY25" s="80"/>
      <c r="QHZ25" s="80"/>
      <c r="QIA25" s="80"/>
      <c r="QIB25" s="80"/>
      <c r="QIC25" s="80"/>
      <c r="QID25" s="80"/>
      <c r="QIE25" s="80"/>
      <c r="QIF25" s="80"/>
      <c r="QIG25" s="80"/>
      <c r="QIH25" s="80"/>
      <c r="QII25" s="80"/>
      <c r="QIJ25" s="80"/>
      <c r="QIK25" s="80"/>
      <c r="QIL25" s="80"/>
      <c r="QIM25" s="80"/>
      <c r="QIN25" s="80"/>
      <c r="QIO25" s="80"/>
      <c r="QIP25" s="80"/>
      <c r="QIQ25" s="80"/>
      <c r="QIR25" s="80"/>
      <c r="QIS25" s="80"/>
      <c r="QIT25" s="80"/>
      <c r="QIU25" s="80"/>
      <c r="QIV25" s="80"/>
      <c r="QIW25" s="80"/>
      <c r="QIX25" s="80"/>
      <c r="QIY25" s="80"/>
      <c r="QIZ25" s="80"/>
      <c r="QJA25" s="80"/>
      <c r="QJB25" s="80"/>
      <c r="QJC25" s="80"/>
      <c r="QJD25" s="80"/>
      <c r="QJE25" s="80"/>
      <c r="QJF25" s="80"/>
      <c r="QJG25" s="80"/>
      <c r="QJH25" s="80"/>
      <c r="QJI25" s="80"/>
      <c r="QJJ25" s="80"/>
      <c r="QJK25" s="80"/>
      <c r="QJL25" s="80"/>
      <c r="QJM25" s="80"/>
      <c r="QJN25" s="80"/>
      <c r="QJO25" s="80"/>
      <c r="QJP25" s="80"/>
      <c r="QJQ25" s="80"/>
      <c r="QJR25" s="80"/>
      <c r="QJS25" s="80"/>
      <c r="QJT25" s="80"/>
      <c r="QJU25" s="80"/>
      <c r="QJV25" s="80"/>
      <c r="QJW25" s="80"/>
      <c r="QJX25" s="80"/>
      <c r="QJY25" s="80"/>
      <c r="QJZ25" s="80"/>
      <c r="QKA25" s="80"/>
      <c r="QKB25" s="80"/>
      <c r="QKC25" s="80"/>
      <c r="QKD25" s="80"/>
      <c r="QKE25" s="80"/>
      <c r="QKF25" s="80"/>
      <c r="QKG25" s="80"/>
      <c r="QKH25" s="80"/>
      <c r="QKI25" s="80"/>
      <c r="QKJ25" s="80"/>
      <c r="QKK25" s="80"/>
      <c r="QKL25" s="80"/>
      <c r="QKM25" s="80"/>
      <c r="QKN25" s="80"/>
      <c r="QKO25" s="80"/>
      <c r="QKP25" s="80"/>
      <c r="QKQ25" s="80"/>
      <c r="QKR25" s="80"/>
      <c r="QKS25" s="80"/>
      <c r="QKT25" s="80"/>
      <c r="QKU25" s="80"/>
      <c r="QKV25" s="80"/>
      <c r="QKW25" s="80"/>
      <c r="QKX25" s="80"/>
      <c r="QKY25" s="80"/>
      <c r="QKZ25" s="80"/>
      <c r="QLA25" s="80"/>
      <c r="QLB25" s="80"/>
      <c r="QLC25" s="80"/>
      <c r="QLD25" s="80"/>
      <c r="QLE25" s="80"/>
      <c r="QLF25" s="80"/>
      <c r="QLG25" s="80"/>
      <c r="QLH25" s="80"/>
      <c r="QLI25" s="80"/>
      <c r="QLJ25" s="80"/>
      <c r="QLK25" s="80"/>
      <c r="QLL25" s="80"/>
      <c r="QLM25" s="80"/>
      <c r="QLN25" s="80"/>
      <c r="QLO25" s="80"/>
      <c r="QLP25" s="80"/>
      <c r="QLQ25" s="80"/>
      <c r="QLR25" s="80"/>
      <c r="QLS25" s="80"/>
      <c r="QLT25" s="80"/>
      <c r="QLU25" s="80"/>
      <c r="QLV25" s="80"/>
      <c r="QLW25" s="80"/>
      <c r="QLX25" s="80"/>
      <c r="QLY25" s="80"/>
      <c r="QLZ25" s="80"/>
      <c r="QMA25" s="80"/>
      <c r="QMB25" s="80"/>
      <c r="QMC25" s="80"/>
      <c r="QMD25" s="80"/>
      <c r="QME25" s="80"/>
      <c r="QMF25" s="80"/>
      <c r="QMG25" s="80"/>
      <c r="QMH25" s="80"/>
      <c r="QMI25" s="80"/>
      <c r="QMJ25" s="80"/>
      <c r="QMK25" s="80"/>
      <c r="QML25" s="80"/>
      <c r="QMM25" s="80"/>
      <c r="QMN25" s="80"/>
      <c r="QMO25" s="80"/>
      <c r="QMP25" s="80"/>
      <c r="QMQ25" s="80"/>
      <c r="QMR25" s="80"/>
      <c r="QMS25" s="80"/>
      <c r="QMT25" s="80"/>
      <c r="QMU25" s="80"/>
      <c r="QMV25" s="80"/>
      <c r="QMW25" s="80"/>
      <c r="QMX25" s="80"/>
      <c r="QMY25" s="80"/>
      <c r="QMZ25" s="80"/>
      <c r="QNA25" s="80"/>
      <c r="QNB25" s="80"/>
      <c r="QNC25" s="80"/>
      <c r="QND25" s="80"/>
      <c r="QNE25" s="80"/>
      <c r="QNF25" s="80"/>
      <c r="QNG25" s="80"/>
      <c r="QNH25" s="80"/>
      <c r="QNI25" s="80"/>
      <c r="QNJ25" s="80"/>
      <c r="QNK25" s="80"/>
      <c r="QNL25" s="80"/>
      <c r="QNM25" s="80"/>
      <c r="QNN25" s="80"/>
      <c r="QNO25" s="80"/>
      <c r="QNP25" s="80"/>
      <c r="QNQ25" s="80"/>
      <c r="QNR25" s="80"/>
      <c r="QNS25" s="80"/>
      <c r="QNT25" s="80"/>
      <c r="QNU25" s="80"/>
      <c r="QNV25" s="80"/>
      <c r="QNW25" s="80"/>
      <c r="QNX25" s="80"/>
      <c r="QNY25" s="80"/>
      <c r="QNZ25" s="80"/>
      <c r="QOA25" s="80"/>
      <c r="QOB25" s="80"/>
      <c r="QOC25" s="80"/>
      <c r="QOD25" s="80"/>
      <c r="QOE25" s="80"/>
      <c r="QOF25" s="80"/>
      <c r="QOG25" s="80"/>
      <c r="QOH25" s="80"/>
      <c r="QOI25" s="80"/>
      <c r="QOJ25" s="80"/>
      <c r="QOK25" s="80"/>
      <c r="QOL25" s="80"/>
      <c r="QOM25" s="80"/>
      <c r="QON25" s="80"/>
      <c r="QOO25" s="80"/>
      <c r="QOP25" s="80"/>
      <c r="QOQ25" s="80"/>
      <c r="QOR25" s="80"/>
      <c r="QOS25" s="80"/>
      <c r="QOT25" s="80"/>
      <c r="QOU25" s="80"/>
      <c r="QOV25" s="80"/>
      <c r="QOW25" s="80"/>
      <c r="QOX25" s="80"/>
      <c r="QOY25" s="80"/>
      <c r="QOZ25" s="80"/>
      <c r="QPA25" s="80"/>
      <c r="QPB25" s="80"/>
      <c r="QPC25" s="80"/>
      <c r="QPD25" s="80"/>
      <c r="QPE25" s="80"/>
      <c r="QPF25" s="80"/>
      <c r="QPG25" s="80"/>
      <c r="QPH25" s="80"/>
      <c r="QPI25" s="80"/>
      <c r="QPJ25" s="80"/>
      <c r="QPK25" s="80"/>
      <c r="QPL25" s="80"/>
      <c r="QPM25" s="80"/>
      <c r="QPN25" s="80"/>
      <c r="QPO25" s="80"/>
      <c r="QPP25" s="80"/>
      <c r="QPQ25" s="80"/>
      <c r="QPR25" s="80"/>
      <c r="QPS25" s="80"/>
      <c r="QPT25" s="80"/>
      <c r="QPU25" s="80"/>
      <c r="QPV25" s="80"/>
      <c r="QPW25" s="80"/>
      <c r="QPX25" s="80"/>
      <c r="QPY25" s="80"/>
      <c r="QPZ25" s="80"/>
      <c r="QQA25" s="80"/>
      <c r="QQB25" s="80"/>
      <c r="QQC25" s="80"/>
      <c r="QQD25" s="80"/>
      <c r="QQE25" s="80"/>
      <c r="QQF25" s="80"/>
      <c r="QQG25" s="80"/>
      <c r="QQH25" s="80"/>
      <c r="QQI25" s="80"/>
      <c r="QQJ25" s="80"/>
      <c r="QQK25" s="80"/>
      <c r="QQL25" s="80"/>
      <c r="QQM25" s="80"/>
      <c r="QQN25" s="80"/>
      <c r="QQO25" s="80"/>
      <c r="QQP25" s="80"/>
      <c r="QQQ25" s="80"/>
      <c r="QQR25" s="80"/>
      <c r="QQS25" s="80"/>
      <c r="QQT25" s="80"/>
      <c r="QQU25" s="80"/>
      <c r="QQV25" s="80"/>
      <c r="QQW25" s="80"/>
      <c r="QQX25" s="80"/>
      <c r="QQY25" s="80"/>
      <c r="QQZ25" s="80"/>
      <c r="QRA25" s="80"/>
      <c r="QRB25" s="80"/>
      <c r="QRC25" s="80"/>
      <c r="QRD25" s="80"/>
      <c r="QRE25" s="80"/>
      <c r="QRF25" s="80"/>
      <c r="QRG25" s="80"/>
      <c r="QRH25" s="80"/>
      <c r="QRI25" s="80"/>
      <c r="QRJ25" s="80"/>
      <c r="QRK25" s="80"/>
      <c r="QRL25" s="80"/>
      <c r="QRM25" s="80"/>
      <c r="QRN25" s="80"/>
      <c r="QRO25" s="80"/>
      <c r="QRP25" s="80"/>
      <c r="QRQ25" s="80"/>
      <c r="QRR25" s="80"/>
      <c r="QRS25" s="80"/>
      <c r="QRT25" s="80"/>
      <c r="QRU25" s="80"/>
      <c r="QRV25" s="80"/>
      <c r="QRW25" s="80"/>
      <c r="QRX25" s="80"/>
      <c r="QRY25" s="80"/>
      <c r="QRZ25" s="80"/>
      <c r="QSA25" s="80"/>
      <c r="QSB25" s="80"/>
      <c r="QSC25" s="80"/>
      <c r="QSD25" s="80"/>
      <c r="QSE25" s="80"/>
      <c r="QSF25" s="80"/>
      <c r="QSG25" s="80"/>
      <c r="QSH25" s="80"/>
      <c r="QSI25" s="80"/>
      <c r="QSJ25" s="80"/>
      <c r="QSK25" s="80"/>
      <c r="QSL25" s="80"/>
      <c r="QSM25" s="80"/>
      <c r="QSN25" s="80"/>
      <c r="QSO25" s="80"/>
      <c r="QSP25" s="80"/>
      <c r="QSQ25" s="80"/>
      <c r="QSR25" s="80"/>
      <c r="QSS25" s="80"/>
      <c r="QST25" s="80"/>
      <c r="QSU25" s="80"/>
      <c r="QSV25" s="80"/>
      <c r="QSW25" s="80"/>
      <c r="QSX25" s="80"/>
      <c r="QSY25" s="80"/>
      <c r="QSZ25" s="80"/>
      <c r="QTA25" s="80"/>
      <c r="QTB25" s="80"/>
      <c r="QTC25" s="80"/>
      <c r="QTD25" s="80"/>
      <c r="QTE25" s="80"/>
      <c r="QTF25" s="80"/>
      <c r="QTG25" s="80"/>
      <c r="QTH25" s="80"/>
      <c r="QTI25" s="80"/>
      <c r="QTJ25" s="80"/>
      <c r="QTK25" s="80"/>
      <c r="QTL25" s="80"/>
      <c r="QTM25" s="80"/>
      <c r="QTN25" s="80"/>
      <c r="QTO25" s="80"/>
      <c r="QTP25" s="80"/>
      <c r="QTQ25" s="80"/>
      <c r="QTR25" s="80"/>
      <c r="QTS25" s="80"/>
      <c r="QTT25" s="80"/>
      <c r="QTU25" s="80"/>
      <c r="QTV25" s="80"/>
      <c r="QTW25" s="80"/>
      <c r="QTX25" s="80"/>
      <c r="QTY25" s="80"/>
      <c r="QTZ25" s="80"/>
      <c r="QUA25" s="80"/>
      <c r="QUB25" s="80"/>
      <c r="QUC25" s="80"/>
      <c r="QUD25" s="80"/>
      <c r="QUE25" s="80"/>
      <c r="QUF25" s="80"/>
      <c r="QUG25" s="80"/>
      <c r="QUH25" s="80"/>
      <c r="QUI25" s="80"/>
      <c r="QUJ25" s="80"/>
      <c r="QUK25" s="80"/>
      <c r="QUL25" s="80"/>
      <c r="QUM25" s="80"/>
      <c r="QUN25" s="80"/>
      <c r="QUO25" s="80"/>
      <c r="QUP25" s="80"/>
      <c r="QUQ25" s="80"/>
      <c r="QUR25" s="80"/>
      <c r="QUS25" s="80"/>
      <c r="QUT25" s="80"/>
      <c r="QUU25" s="80"/>
      <c r="QUV25" s="80"/>
      <c r="QUW25" s="80"/>
      <c r="QUX25" s="80"/>
      <c r="QUY25" s="80"/>
      <c r="QUZ25" s="80"/>
      <c r="QVA25" s="80"/>
      <c r="QVB25" s="80"/>
      <c r="QVC25" s="80"/>
      <c r="QVD25" s="80"/>
      <c r="QVE25" s="80"/>
      <c r="QVF25" s="80"/>
      <c r="QVG25" s="80"/>
      <c r="QVH25" s="80"/>
      <c r="QVI25" s="80"/>
      <c r="QVJ25" s="80"/>
      <c r="QVK25" s="80"/>
      <c r="QVL25" s="80"/>
      <c r="QVM25" s="80"/>
      <c r="QVN25" s="80"/>
      <c r="QVO25" s="80"/>
      <c r="QVP25" s="80"/>
      <c r="QVQ25" s="80"/>
      <c r="QVR25" s="80"/>
      <c r="QVS25" s="80"/>
      <c r="QVT25" s="80"/>
      <c r="QVU25" s="80"/>
      <c r="QVV25" s="80"/>
      <c r="QVW25" s="80"/>
      <c r="QVX25" s="80"/>
      <c r="QVY25" s="80"/>
      <c r="QVZ25" s="80"/>
      <c r="QWA25" s="80"/>
      <c r="QWB25" s="80"/>
      <c r="QWC25" s="80"/>
      <c r="QWD25" s="80"/>
      <c r="QWE25" s="80"/>
      <c r="QWF25" s="80"/>
      <c r="QWG25" s="80"/>
      <c r="QWH25" s="80"/>
      <c r="QWI25" s="80"/>
      <c r="QWJ25" s="80"/>
      <c r="QWK25" s="80"/>
      <c r="QWL25" s="80"/>
      <c r="QWM25" s="80"/>
      <c r="QWN25" s="80"/>
      <c r="QWO25" s="80"/>
      <c r="QWP25" s="80"/>
      <c r="QWQ25" s="80"/>
      <c r="QWR25" s="80"/>
      <c r="QWS25" s="80"/>
      <c r="QWT25" s="80"/>
      <c r="QWU25" s="80"/>
      <c r="QWV25" s="80"/>
      <c r="QWW25" s="80"/>
      <c r="QWX25" s="80"/>
      <c r="QWY25" s="80"/>
      <c r="QWZ25" s="80"/>
      <c r="QXA25" s="80"/>
      <c r="QXB25" s="80"/>
      <c r="QXC25" s="80"/>
      <c r="QXD25" s="80"/>
      <c r="QXE25" s="80"/>
      <c r="QXF25" s="80"/>
      <c r="QXG25" s="80"/>
      <c r="QXH25" s="80"/>
      <c r="QXI25" s="80"/>
      <c r="QXJ25" s="80"/>
      <c r="QXK25" s="80"/>
      <c r="QXL25" s="80"/>
      <c r="QXM25" s="80"/>
      <c r="QXN25" s="80"/>
      <c r="QXO25" s="80"/>
      <c r="QXP25" s="80"/>
      <c r="QXQ25" s="80"/>
      <c r="QXR25" s="80"/>
      <c r="QXS25" s="80"/>
      <c r="QXT25" s="80"/>
      <c r="QXU25" s="80"/>
      <c r="QXV25" s="80"/>
      <c r="QXW25" s="80"/>
      <c r="QXX25" s="80"/>
      <c r="QXY25" s="80"/>
      <c r="QXZ25" s="80"/>
      <c r="QYA25" s="80"/>
      <c r="QYB25" s="80"/>
      <c r="QYC25" s="80"/>
      <c r="QYD25" s="80"/>
      <c r="QYE25" s="80"/>
      <c r="QYF25" s="80"/>
      <c r="QYG25" s="80"/>
      <c r="QYH25" s="80"/>
      <c r="QYI25" s="80"/>
      <c r="QYJ25" s="80"/>
      <c r="QYK25" s="80"/>
      <c r="QYL25" s="80"/>
      <c r="QYM25" s="80"/>
      <c r="QYN25" s="80"/>
      <c r="QYO25" s="80"/>
      <c r="QYP25" s="80"/>
      <c r="QYQ25" s="80"/>
      <c r="QYR25" s="80"/>
      <c r="QYS25" s="80"/>
      <c r="QYT25" s="80"/>
      <c r="QYU25" s="80"/>
      <c r="QYV25" s="80"/>
      <c r="QYW25" s="80"/>
      <c r="QYX25" s="80"/>
      <c r="QYY25" s="80"/>
      <c r="QYZ25" s="80"/>
      <c r="QZA25" s="80"/>
      <c r="QZB25" s="80"/>
      <c r="QZC25" s="80"/>
      <c r="QZD25" s="80"/>
      <c r="QZE25" s="80"/>
      <c r="QZF25" s="80"/>
      <c r="QZG25" s="80"/>
      <c r="QZH25" s="80"/>
      <c r="QZI25" s="80"/>
      <c r="QZJ25" s="80"/>
      <c r="QZK25" s="80"/>
      <c r="QZL25" s="80"/>
      <c r="QZM25" s="80"/>
      <c r="QZN25" s="80"/>
      <c r="QZO25" s="80"/>
      <c r="QZP25" s="80"/>
      <c r="QZQ25" s="80"/>
      <c r="QZR25" s="80"/>
      <c r="QZS25" s="80"/>
      <c r="QZT25" s="80"/>
      <c r="QZU25" s="80"/>
      <c r="QZV25" s="80"/>
      <c r="QZW25" s="80"/>
      <c r="QZX25" s="80"/>
      <c r="QZY25" s="80"/>
      <c r="QZZ25" s="80"/>
      <c r="RAA25" s="80"/>
      <c r="RAB25" s="80"/>
      <c r="RAC25" s="80"/>
      <c r="RAD25" s="80"/>
      <c r="RAE25" s="80"/>
      <c r="RAF25" s="80"/>
      <c r="RAG25" s="80"/>
      <c r="RAH25" s="80"/>
      <c r="RAI25" s="80"/>
      <c r="RAJ25" s="80"/>
      <c r="RAK25" s="80"/>
      <c r="RAL25" s="80"/>
      <c r="RAM25" s="80"/>
      <c r="RAN25" s="80"/>
      <c r="RAO25" s="80"/>
      <c r="RAP25" s="80"/>
      <c r="RAQ25" s="80"/>
      <c r="RAR25" s="80"/>
      <c r="RAS25" s="80"/>
      <c r="RAT25" s="80"/>
      <c r="RAU25" s="80"/>
      <c r="RAV25" s="80"/>
      <c r="RAW25" s="80"/>
      <c r="RAX25" s="80"/>
      <c r="RAY25" s="80"/>
      <c r="RAZ25" s="80"/>
      <c r="RBA25" s="80"/>
      <c r="RBB25" s="80"/>
      <c r="RBC25" s="80"/>
      <c r="RBD25" s="80"/>
      <c r="RBE25" s="80"/>
      <c r="RBF25" s="80"/>
      <c r="RBG25" s="80"/>
      <c r="RBH25" s="80"/>
      <c r="RBI25" s="80"/>
      <c r="RBJ25" s="80"/>
      <c r="RBK25" s="80"/>
      <c r="RBL25" s="80"/>
      <c r="RBM25" s="80"/>
      <c r="RBN25" s="80"/>
      <c r="RBO25" s="80"/>
      <c r="RBP25" s="80"/>
      <c r="RBQ25" s="80"/>
      <c r="RBR25" s="80"/>
      <c r="RBS25" s="80"/>
      <c r="RBT25" s="80"/>
      <c r="RBU25" s="80"/>
      <c r="RBV25" s="80"/>
      <c r="RBW25" s="80"/>
      <c r="RBX25" s="80"/>
      <c r="RBY25" s="80"/>
      <c r="RBZ25" s="80"/>
      <c r="RCA25" s="80"/>
      <c r="RCB25" s="80"/>
      <c r="RCC25" s="80"/>
      <c r="RCD25" s="80"/>
      <c r="RCE25" s="80"/>
      <c r="RCF25" s="80"/>
      <c r="RCG25" s="80"/>
      <c r="RCH25" s="80"/>
      <c r="RCI25" s="80"/>
      <c r="RCJ25" s="80"/>
      <c r="RCK25" s="80"/>
      <c r="RCL25" s="80"/>
      <c r="RCM25" s="80"/>
      <c r="RCN25" s="80"/>
      <c r="RCO25" s="80"/>
      <c r="RCP25" s="80"/>
      <c r="RCQ25" s="80"/>
      <c r="RCR25" s="80"/>
      <c r="RCS25" s="80"/>
      <c r="RCT25" s="80"/>
      <c r="RCU25" s="80"/>
      <c r="RCV25" s="80"/>
      <c r="RCW25" s="80"/>
      <c r="RCX25" s="80"/>
      <c r="RCY25" s="80"/>
      <c r="RCZ25" s="80"/>
      <c r="RDA25" s="80"/>
      <c r="RDB25" s="80"/>
      <c r="RDC25" s="80"/>
      <c r="RDD25" s="80"/>
      <c r="RDE25" s="80"/>
      <c r="RDF25" s="80"/>
      <c r="RDG25" s="80"/>
      <c r="RDH25" s="80"/>
      <c r="RDI25" s="80"/>
      <c r="RDJ25" s="80"/>
      <c r="RDK25" s="80"/>
      <c r="RDL25" s="80"/>
      <c r="RDM25" s="80"/>
      <c r="RDN25" s="80"/>
      <c r="RDO25" s="80"/>
      <c r="RDP25" s="80"/>
      <c r="RDQ25" s="80"/>
      <c r="RDR25" s="80"/>
      <c r="RDS25" s="80"/>
      <c r="RDT25" s="80"/>
      <c r="RDU25" s="80"/>
      <c r="RDV25" s="80"/>
      <c r="RDW25" s="80"/>
      <c r="RDX25" s="80"/>
      <c r="RDY25" s="80"/>
      <c r="RDZ25" s="80"/>
      <c r="REA25" s="80"/>
      <c r="REB25" s="80"/>
      <c r="REC25" s="80"/>
      <c r="RED25" s="80"/>
      <c r="REE25" s="80"/>
      <c r="REF25" s="80"/>
      <c r="REG25" s="80"/>
      <c r="REH25" s="80"/>
      <c r="REI25" s="80"/>
      <c r="REJ25" s="80"/>
      <c r="REK25" s="80"/>
      <c r="REL25" s="80"/>
      <c r="REM25" s="80"/>
      <c r="REN25" s="80"/>
      <c r="REO25" s="80"/>
      <c r="REP25" s="80"/>
      <c r="REQ25" s="80"/>
      <c r="RER25" s="80"/>
      <c r="RES25" s="80"/>
      <c r="RET25" s="80"/>
      <c r="REU25" s="80"/>
      <c r="REV25" s="80"/>
      <c r="REW25" s="80"/>
      <c r="REX25" s="80"/>
      <c r="REY25" s="80"/>
      <c r="REZ25" s="80"/>
      <c r="RFA25" s="80"/>
      <c r="RFB25" s="80"/>
      <c r="RFC25" s="80"/>
      <c r="RFD25" s="80"/>
      <c r="RFE25" s="80"/>
      <c r="RFF25" s="80"/>
      <c r="RFG25" s="80"/>
      <c r="RFH25" s="80"/>
      <c r="RFI25" s="80"/>
      <c r="RFJ25" s="80"/>
      <c r="RFK25" s="80"/>
      <c r="RFL25" s="80"/>
      <c r="RFM25" s="80"/>
      <c r="RFN25" s="80"/>
      <c r="RFO25" s="80"/>
      <c r="RFP25" s="80"/>
      <c r="RFQ25" s="80"/>
      <c r="RFR25" s="80"/>
      <c r="RFS25" s="80"/>
      <c r="RFT25" s="80"/>
      <c r="RFU25" s="80"/>
      <c r="RFV25" s="80"/>
      <c r="RFW25" s="80"/>
      <c r="RFX25" s="80"/>
      <c r="RFY25" s="80"/>
      <c r="RFZ25" s="80"/>
      <c r="RGA25" s="80"/>
      <c r="RGB25" s="80"/>
      <c r="RGC25" s="80"/>
      <c r="RGD25" s="80"/>
      <c r="RGE25" s="80"/>
      <c r="RGF25" s="80"/>
      <c r="RGG25" s="80"/>
      <c r="RGH25" s="80"/>
      <c r="RGI25" s="80"/>
      <c r="RGJ25" s="80"/>
      <c r="RGK25" s="80"/>
      <c r="RGL25" s="80"/>
      <c r="RGM25" s="80"/>
      <c r="RGN25" s="80"/>
      <c r="RGO25" s="80"/>
      <c r="RGP25" s="80"/>
      <c r="RGQ25" s="80"/>
      <c r="RGR25" s="80"/>
      <c r="RGS25" s="80"/>
      <c r="RGT25" s="80"/>
      <c r="RGU25" s="80"/>
      <c r="RGV25" s="80"/>
      <c r="RGW25" s="80"/>
      <c r="RGX25" s="80"/>
      <c r="RGY25" s="80"/>
      <c r="RGZ25" s="80"/>
      <c r="RHA25" s="80"/>
      <c r="RHB25" s="80"/>
      <c r="RHC25" s="80"/>
      <c r="RHD25" s="80"/>
      <c r="RHE25" s="80"/>
      <c r="RHF25" s="80"/>
      <c r="RHG25" s="80"/>
      <c r="RHH25" s="80"/>
      <c r="RHI25" s="80"/>
      <c r="RHJ25" s="80"/>
      <c r="RHK25" s="80"/>
      <c r="RHL25" s="80"/>
      <c r="RHM25" s="80"/>
      <c r="RHN25" s="80"/>
      <c r="RHO25" s="80"/>
      <c r="RHP25" s="80"/>
      <c r="RHQ25" s="80"/>
      <c r="RHR25" s="80"/>
      <c r="RHS25" s="80"/>
      <c r="RHT25" s="80"/>
      <c r="RHU25" s="80"/>
      <c r="RHV25" s="80"/>
      <c r="RHW25" s="80"/>
      <c r="RHX25" s="80"/>
      <c r="RHY25" s="80"/>
      <c r="RHZ25" s="80"/>
      <c r="RIA25" s="80"/>
      <c r="RIB25" s="80"/>
      <c r="RIC25" s="80"/>
      <c r="RID25" s="80"/>
      <c r="RIE25" s="80"/>
      <c r="RIF25" s="80"/>
      <c r="RIG25" s="80"/>
      <c r="RIH25" s="80"/>
      <c r="RII25" s="80"/>
      <c r="RIJ25" s="80"/>
      <c r="RIK25" s="80"/>
      <c r="RIL25" s="80"/>
      <c r="RIM25" s="80"/>
      <c r="RIN25" s="80"/>
      <c r="RIO25" s="80"/>
      <c r="RIP25" s="80"/>
      <c r="RIQ25" s="80"/>
      <c r="RIR25" s="80"/>
      <c r="RIS25" s="80"/>
      <c r="RIT25" s="80"/>
      <c r="RIU25" s="80"/>
      <c r="RIV25" s="80"/>
      <c r="RIW25" s="80"/>
      <c r="RIX25" s="80"/>
      <c r="RIY25" s="80"/>
      <c r="RIZ25" s="80"/>
      <c r="RJA25" s="80"/>
      <c r="RJB25" s="80"/>
      <c r="RJC25" s="80"/>
      <c r="RJD25" s="80"/>
      <c r="RJE25" s="80"/>
      <c r="RJF25" s="80"/>
      <c r="RJG25" s="80"/>
      <c r="RJH25" s="80"/>
      <c r="RJI25" s="80"/>
      <c r="RJJ25" s="80"/>
      <c r="RJK25" s="80"/>
      <c r="RJL25" s="80"/>
      <c r="RJM25" s="80"/>
      <c r="RJN25" s="80"/>
      <c r="RJO25" s="80"/>
      <c r="RJP25" s="80"/>
      <c r="RJQ25" s="80"/>
      <c r="RJR25" s="80"/>
      <c r="RJS25" s="80"/>
      <c r="RJT25" s="80"/>
      <c r="RJU25" s="80"/>
      <c r="RJV25" s="80"/>
      <c r="RJW25" s="80"/>
      <c r="RJX25" s="80"/>
      <c r="RJY25" s="80"/>
      <c r="RJZ25" s="80"/>
      <c r="RKA25" s="80"/>
      <c r="RKB25" s="80"/>
      <c r="RKC25" s="80"/>
      <c r="RKD25" s="80"/>
      <c r="RKE25" s="80"/>
      <c r="RKF25" s="80"/>
      <c r="RKG25" s="80"/>
      <c r="RKH25" s="80"/>
      <c r="RKI25" s="80"/>
      <c r="RKJ25" s="80"/>
      <c r="RKK25" s="80"/>
      <c r="RKL25" s="80"/>
      <c r="RKM25" s="80"/>
      <c r="RKN25" s="80"/>
      <c r="RKO25" s="80"/>
      <c r="RKP25" s="80"/>
      <c r="RKQ25" s="80"/>
      <c r="RKR25" s="80"/>
      <c r="RKS25" s="80"/>
      <c r="RKT25" s="80"/>
      <c r="RKU25" s="80"/>
      <c r="RKV25" s="80"/>
      <c r="RKW25" s="80"/>
      <c r="RKX25" s="80"/>
      <c r="RKY25" s="80"/>
      <c r="RKZ25" s="80"/>
      <c r="RLA25" s="80"/>
      <c r="RLB25" s="80"/>
      <c r="RLC25" s="80"/>
      <c r="RLD25" s="80"/>
      <c r="RLE25" s="80"/>
      <c r="RLF25" s="80"/>
      <c r="RLG25" s="80"/>
      <c r="RLH25" s="80"/>
      <c r="RLI25" s="80"/>
      <c r="RLJ25" s="80"/>
      <c r="RLK25" s="80"/>
      <c r="RLL25" s="80"/>
      <c r="RLM25" s="80"/>
      <c r="RLN25" s="80"/>
      <c r="RLO25" s="80"/>
      <c r="RLP25" s="80"/>
      <c r="RLQ25" s="80"/>
      <c r="RLR25" s="80"/>
      <c r="RLS25" s="80"/>
      <c r="RLT25" s="80"/>
      <c r="RLU25" s="80"/>
      <c r="RLV25" s="80"/>
      <c r="RLW25" s="80"/>
      <c r="RLX25" s="80"/>
      <c r="RLY25" s="80"/>
      <c r="RLZ25" s="80"/>
      <c r="RMA25" s="80"/>
      <c r="RMB25" s="80"/>
      <c r="RMC25" s="80"/>
      <c r="RMD25" s="80"/>
      <c r="RME25" s="80"/>
      <c r="RMF25" s="80"/>
      <c r="RMG25" s="80"/>
      <c r="RMH25" s="80"/>
      <c r="RMI25" s="80"/>
      <c r="RMJ25" s="80"/>
      <c r="RMK25" s="80"/>
      <c r="RML25" s="80"/>
      <c r="RMM25" s="80"/>
      <c r="RMN25" s="80"/>
      <c r="RMO25" s="80"/>
      <c r="RMP25" s="80"/>
      <c r="RMQ25" s="80"/>
      <c r="RMR25" s="80"/>
      <c r="RMS25" s="80"/>
      <c r="RMT25" s="80"/>
      <c r="RMU25" s="80"/>
      <c r="RMV25" s="80"/>
      <c r="RMW25" s="80"/>
      <c r="RMX25" s="80"/>
      <c r="RMY25" s="80"/>
      <c r="RMZ25" s="80"/>
      <c r="RNA25" s="80"/>
      <c r="RNB25" s="80"/>
      <c r="RNC25" s="80"/>
      <c r="RND25" s="80"/>
      <c r="RNE25" s="80"/>
      <c r="RNF25" s="80"/>
      <c r="RNG25" s="80"/>
      <c r="RNH25" s="80"/>
      <c r="RNI25" s="80"/>
      <c r="RNJ25" s="80"/>
      <c r="RNK25" s="80"/>
      <c r="RNL25" s="80"/>
      <c r="RNM25" s="80"/>
      <c r="RNN25" s="80"/>
      <c r="RNO25" s="80"/>
      <c r="RNP25" s="80"/>
      <c r="RNQ25" s="80"/>
      <c r="RNR25" s="80"/>
      <c r="RNS25" s="80"/>
      <c r="RNT25" s="80"/>
      <c r="RNU25" s="80"/>
      <c r="RNV25" s="80"/>
      <c r="RNW25" s="80"/>
      <c r="RNX25" s="80"/>
      <c r="RNY25" s="80"/>
      <c r="RNZ25" s="80"/>
      <c r="ROA25" s="80"/>
      <c r="ROB25" s="80"/>
      <c r="ROC25" s="80"/>
      <c r="ROD25" s="80"/>
      <c r="ROE25" s="80"/>
      <c r="ROF25" s="80"/>
      <c r="ROG25" s="80"/>
      <c r="ROH25" s="80"/>
      <c r="ROI25" s="80"/>
      <c r="ROJ25" s="80"/>
      <c r="ROK25" s="80"/>
      <c r="ROL25" s="80"/>
      <c r="ROM25" s="80"/>
      <c r="RON25" s="80"/>
      <c r="ROO25" s="80"/>
      <c r="ROP25" s="80"/>
      <c r="ROQ25" s="80"/>
      <c r="ROR25" s="80"/>
      <c r="ROS25" s="80"/>
      <c r="ROT25" s="80"/>
      <c r="ROU25" s="80"/>
      <c r="ROV25" s="80"/>
      <c r="ROW25" s="80"/>
      <c r="ROX25" s="80"/>
      <c r="ROY25" s="80"/>
      <c r="ROZ25" s="80"/>
      <c r="RPA25" s="80"/>
      <c r="RPB25" s="80"/>
      <c r="RPC25" s="80"/>
      <c r="RPD25" s="80"/>
      <c r="RPE25" s="80"/>
      <c r="RPF25" s="80"/>
      <c r="RPG25" s="80"/>
      <c r="RPH25" s="80"/>
      <c r="RPI25" s="80"/>
      <c r="RPJ25" s="80"/>
      <c r="RPK25" s="80"/>
      <c r="RPL25" s="80"/>
      <c r="RPM25" s="80"/>
      <c r="RPN25" s="80"/>
      <c r="RPO25" s="80"/>
      <c r="RPP25" s="80"/>
      <c r="RPQ25" s="80"/>
      <c r="RPR25" s="80"/>
      <c r="RPS25" s="80"/>
      <c r="RPT25" s="80"/>
      <c r="RPU25" s="80"/>
      <c r="RPV25" s="80"/>
      <c r="RPW25" s="80"/>
      <c r="RPX25" s="80"/>
      <c r="RPY25" s="80"/>
      <c r="RPZ25" s="80"/>
      <c r="RQA25" s="80"/>
      <c r="RQB25" s="80"/>
      <c r="RQC25" s="80"/>
      <c r="RQD25" s="80"/>
      <c r="RQE25" s="80"/>
      <c r="RQF25" s="80"/>
      <c r="RQG25" s="80"/>
      <c r="RQH25" s="80"/>
      <c r="RQI25" s="80"/>
      <c r="RQJ25" s="80"/>
      <c r="RQK25" s="80"/>
      <c r="RQL25" s="80"/>
      <c r="RQM25" s="80"/>
      <c r="RQN25" s="80"/>
      <c r="RQO25" s="80"/>
      <c r="RQP25" s="80"/>
      <c r="RQQ25" s="80"/>
      <c r="RQR25" s="80"/>
      <c r="RQS25" s="80"/>
      <c r="RQT25" s="80"/>
      <c r="RQU25" s="80"/>
      <c r="RQV25" s="80"/>
      <c r="RQW25" s="80"/>
      <c r="RQX25" s="80"/>
      <c r="RQY25" s="80"/>
      <c r="RQZ25" s="80"/>
      <c r="RRA25" s="80"/>
      <c r="RRB25" s="80"/>
      <c r="RRC25" s="80"/>
      <c r="RRD25" s="80"/>
      <c r="RRE25" s="80"/>
      <c r="RRF25" s="80"/>
      <c r="RRG25" s="80"/>
      <c r="RRH25" s="80"/>
      <c r="RRI25" s="80"/>
      <c r="RRJ25" s="80"/>
      <c r="RRK25" s="80"/>
      <c r="RRL25" s="80"/>
      <c r="RRM25" s="80"/>
      <c r="RRN25" s="80"/>
      <c r="RRO25" s="80"/>
      <c r="RRP25" s="80"/>
      <c r="RRQ25" s="80"/>
      <c r="RRR25" s="80"/>
      <c r="RRS25" s="80"/>
      <c r="RRT25" s="80"/>
      <c r="RRU25" s="80"/>
      <c r="RRV25" s="80"/>
      <c r="RRW25" s="80"/>
      <c r="RRX25" s="80"/>
      <c r="RRY25" s="80"/>
      <c r="RRZ25" s="80"/>
      <c r="RSA25" s="80"/>
      <c r="RSB25" s="80"/>
      <c r="RSC25" s="80"/>
      <c r="RSD25" s="80"/>
      <c r="RSE25" s="80"/>
      <c r="RSF25" s="80"/>
      <c r="RSG25" s="80"/>
      <c r="RSH25" s="80"/>
      <c r="RSI25" s="80"/>
      <c r="RSJ25" s="80"/>
      <c r="RSK25" s="80"/>
      <c r="RSL25" s="80"/>
      <c r="RSM25" s="80"/>
      <c r="RSN25" s="80"/>
      <c r="RSO25" s="80"/>
      <c r="RSP25" s="80"/>
      <c r="RSQ25" s="80"/>
      <c r="RSR25" s="80"/>
      <c r="RSS25" s="80"/>
      <c r="RST25" s="80"/>
      <c r="RSU25" s="80"/>
      <c r="RSV25" s="80"/>
      <c r="RSW25" s="80"/>
      <c r="RSX25" s="80"/>
      <c r="RSY25" s="80"/>
      <c r="RSZ25" s="80"/>
      <c r="RTA25" s="80"/>
      <c r="RTB25" s="80"/>
      <c r="RTC25" s="80"/>
      <c r="RTD25" s="80"/>
      <c r="RTE25" s="80"/>
      <c r="RTF25" s="80"/>
      <c r="RTG25" s="80"/>
      <c r="RTH25" s="80"/>
      <c r="RTI25" s="80"/>
      <c r="RTJ25" s="80"/>
      <c r="RTK25" s="80"/>
      <c r="RTL25" s="80"/>
      <c r="RTM25" s="80"/>
      <c r="RTN25" s="80"/>
      <c r="RTO25" s="80"/>
      <c r="RTP25" s="80"/>
      <c r="RTQ25" s="80"/>
      <c r="RTR25" s="80"/>
      <c r="RTS25" s="80"/>
      <c r="RTT25" s="80"/>
      <c r="RTU25" s="80"/>
      <c r="RTV25" s="80"/>
      <c r="RTW25" s="80"/>
      <c r="RTX25" s="80"/>
      <c r="RTY25" s="80"/>
      <c r="RTZ25" s="80"/>
      <c r="RUA25" s="80"/>
      <c r="RUB25" s="80"/>
      <c r="RUC25" s="80"/>
      <c r="RUD25" s="80"/>
      <c r="RUE25" s="80"/>
      <c r="RUF25" s="80"/>
      <c r="RUG25" s="80"/>
      <c r="RUH25" s="80"/>
      <c r="RUI25" s="80"/>
      <c r="RUJ25" s="80"/>
      <c r="RUK25" s="80"/>
      <c r="RUL25" s="80"/>
      <c r="RUM25" s="80"/>
      <c r="RUN25" s="80"/>
      <c r="RUO25" s="80"/>
      <c r="RUP25" s="80"/>
      <c r="RUQ25" s="80"/>
      <c r="RUR25" s="80"/>
      <c r="RUS25" s="80"/>
      <c r="RUT25" s="80"/>
      <c r="RUU25" s="80"/>
      <c r="RUV25" s="80"/>
      <c r="RUW25" s="80"/>
      <c r="RUX25" s="80"/>
      <c r="RUY25" s="80"/>
      <c r="RUZ25" s="80"/>
      <c r="RVA25" s="80"/>
      <c r="RVB25" s="80"/>
      <c r="RVC25" s="80"/>
      <c r="RVD25" s="80"/>
      <c r="RVE25" s="80"/>
      <c r="RVF25" s="80"/>
      <c r="RVG25" s="80"/>
      <c r="RVH25" s="80"/>
      <c r="RVI25" s="80"/>
      <c r="RVJ25" s="80"/>
      <c r="RVK25" s="80"/>
      <c r="RVL25" s="80"/>
      <c r="RVM25" s="80"/>
      <c r="RVN25" s="80"/>
      <c r="RVO25" s="80"/>
      <c r="RVP25" s="80"/>
      <c r="RVQ25" s="80"/>
      <c r="RVR25" s="80"/>
      <c r="RVS25" s="80"/>
      <c r="RVT25" s="80"/>
      <c r="RVU25" s="80"/>
      <c r="RVV25" s="80"/>
      <c r="RVW25" s="80"/>
      <c r="RVX25" s="80"/>
      <c r="RVY25" s="80"/>
      <c r="RVZ25" s="80"/>
      <c r="RWA25" s="80"/>
      <c r="RWB25" s="80"/>
      <c r="RWC25" s="80"/>
      <c r="RWD25" s="80"/>
      <c r="RWE25" s="80"/>
      <c r="RWF25" s="80"/>
      <c r="RWG25" s="80"/>
      <c r="RWH25" s="80"/>
      <c r="RWI25" s="80"/>
      <c r="RWJ25" s="80"/>
      <c r="RWK25" s="80"/>
      <c r="RWL25" s="80"/>
      <c r="RWM25" s="80"/>
      <c r="RWN25" s="80"/>
      <c r="RWO25" s="80"/>
      <c r="RWP25" s="80"/>
      <c r="RWQ25" s="80"/>
      <c r="RWR25" s="80"/>
      <c r="RWS25" s="80"/>
      <c r="RWT25" s="80"/>
      <c r="RWU25" s="80"/>
      <c r="RWV25" s="80"/>
      <c r="RWW25" s="80"/>
      <c r="RWX25" s="80"/>
      <c r="RWY25" s="80"/>
      <c r="RWZ25" s="80"/>
      <c r="RXA25" s="80"/>
      <c r="RXB25" s="80"/>
      <c r="RXC25" s="80"/>
      <c r="RXD25" s="80"/>
      <c r="RXE25" s="80"/>
      <c r="RXF25" s="80"/>
      <c r="RXG25" s="80"/>
      <c r="RXH25" s="80"/>
      <c r="RXI25" s="80"/>
      <c r="RXJ25" s="80"/>
      <c r="RXK25" s="80"/>
      <c r="RXL25" s="80"/>
      <c r="RXM25" s="80"/>
      <c r="RXN25" s="80"/>
      <c r="RXO25" s="80"/>
      <c r="RXP25" s="80"/>
      <c r="RXQ25" s="80"/>
      <c r="RXR25" s="80"/>
      <c r="RXS25" s="80"/>
      <c r="RXT25" s="80"/>
      <c r="RXU25" s="80"/>
      <c r="RXV25" s="80"/>
      <c r="RXW25" s="80"/>
      <c r="RXX25" s="80"/>
      <c r="RXY25" s="80"/>
      <c r="RXZ25" s="80"/>
      <c r="RYA25" s="80"/>
      <c r="RYB25" s="80"/>
      <c r="RYC25" s="80"/>
      <c r="RYD25" s="80"/>
      <c r="RYE25" s="80"/>
      <c r="RYF25" s="80"/>
      <c r="RYG25" s="80"/>
      <c r="RYH25" s="80"/>
      <c r="RYI25" s="80"/>
      <c r="RYJ25" s="80"/>
      <c r="RYK25" s="80"/>
      <c r="RYL25" s="80"/>
      <c r="RYM25" s="80"/>
      <c r="RYN25" s="80"/>
      <c r="RYO25" s="80"/>
      <c r="RYP25" s="80"/>
      <c r="RYQ25" s="80"/>
      <c r="RYR25" s="80"/>
      <c r="RYS25" s="80"/>
      <c r="RYT25" s="80"/>
      <c r="RYU25" s="80"/>
      <c r="RYV25" s="80"/>
      <c r="RYW25" s="80"/>
      <c r="RYX25" s="80"/>
      <c r="RYY25" s="80"/>
      <c r="RYZ25" s="80"/>
      <c r="RZA25" s="80"/>
      <c r="RZB25" s="80"/>
      <c r="RZC25" s="80"/>
      <c r="RZD25" s="80"/>
      <c r="RZE25" s="80"/>
      <c r="RZF25" s="80"/>
      <c r="RZG25" s="80"/>
      <c r="RZH25" s="80"/>
      <c r="RZI25" s="80"/>
      <c r="RZJ25" s="80"/>
      <c r="RZK25" s="80"/>
      <c r="RZL25" s="80"/>
      <c r="RZM25" s="80"/>
      <c r="RZN25" s="80"/>
      <c r="RZO25" s="80"/>
      <c r="RZP25" s="80"/>
      <c r="RZQ25" s="80"/>
      <c r="RZR25" s="80"/>
      <c r="RZS25" s="80"/>
      <c r="RZT25" s="80"/>
      <c r="RZU25" s="80"/>
      <c r="RZV25" s="80"/>
      <c r="RZW25" s="80"/>
      <c r="RZX25" s="80"/>
      <c r="RZY25" s="80"/>
      <c r="RZZ25" s="80"/>
      <c r="SAA25" s="80"/>
      <c r="SAB25" s="80"/>
      <c r="SAC25" s="80"/>
      <c r="SAD25" s="80"/>
      <c r="SAE25" s="80"/>
      <c r="SAF25" s="80"/>
      <c r="SAG25" s="80"/>
      <c r="SAH25" s="80"/>
      <c r="SAI25" s="80"/>
      <c r="SAJ25" s="80"/>
      <c r="SAK25" s="80"/>
      <c r="SAL25" s="80"/>
      <c r="SAM25" s="80"/>
      <c r="SAN25" s="80"/>
      <c r="SAO25" s="80"/>
      <c r="SAP25" s="80"/>
      <c r="SAQ25" s="80"/>
      <c r="SAR25" s="80"/>
      <c r="SAS25" s="80"/>
      <c r="SAT25" s="80"/>
      <c r="SAU25" s="80"/>
      <c r="SAV25" s="80"/>
      <c r="SAW25" s="80"/>
      <c r="SAX25" s="80"/>
      <c r="SAY25" s="80"/>
      <c r="SAZ25" s="80"/>
      <c r="SBA25" s="80"/>
      <c r="SBB25" s="80"/>
      <c r="SBC25" s="80"/>
      <c r="SBD25" s="80"/>
      <c r="SBE25" s="80"/>
      <c r="SBF25" s="80"/>
      <c r="SBG25" s="80"/>
      <c r="SBH25" s="80"/>
      <c r="SBI25" s="80"/>
      <c r="SBJ25" s="80"/>
      <c r="SBK25" s="80"/>
      <c r="SBL25" s="80"/>
      <c r="SBM25" s="80"/>
      <c r="SBN25" s="80"/>
      <c r="SBO25" s="80"/>
      <c r="SBP25" s="80"/>
      <c r="SBQ25" s="80"/>
      <c r="SBR25" s="80"/>
      <c r="SBS25" s="80"/>
      <c r="SBT25" s="80"/>
      <c r="SBU25" s="80"/>
      <c r="SBV25" s="80"/>
      <c r="SBW25" s="80"/>
      <c r="SBX25" s="80"/>
      <c r="SBY25" s="80"/>
      <c r="SBZ25" s="80"/>
      <c r="SCA25" s="80"/>
      <c r="SCB25" s="80"/>
      <c r="SCC25" s="80"/>
      <c r="SCD25" s="80"/>
      <c r="SCE25" s="80"/>
      <c r="SCF25" s="80"/>
      <c r="SCG25" s="80"/>
      <c r="SCH25" s="80"/>
      <c r="SCI25" s="80"/>
      <c r="SCJ25" s="80"/>
      <c r="SCK25" s="80"/>
      <c r="SCL25" s="80"/>
      <c r="SCM25" s="80"/>
      <c r="SCN25" s="80"/>
      <c r="SCO25" s="80"/>
      <c r="SCP25" s="80"/>
      <c r="SCQ25" s="80"/>
      <c r="SCR25" s="80"/>
      <c r="SCS25" s="80"/>
      <c r="SCT25" s="80"/>
      <c r="SCU25" s="80"/>
      <c r="SCV25" s="80"/>
      <c r="SCW25" s="80"/>
      <c r="SCX25" s="80"/>
      <c r="SCY25" s="80"/>
      <c r="SCZ25" s="80"/>
      <c r="SDA25" s="80"/>
      <c r="SDB25" s="80"/>
      <c r="SDC25" s="80"/>
      <c r="SDD25" s="80"/>
      <c r="SDE25" s="80"/>
      <c r="SDF25" s="80"/>
      <c r="SDG25" s="80"/>
      <c r="SDH25" s="80"/>
      <c r="SDI25" s="80"/>
      <c r="SDJ25" s="80"/>
      <c r="SDK25" s="80"/>
      <c r="SDL25" s="80"/>
      <c r="SDM25" s="80"/>
      <c r="SDN25" s="80"/>
      <c r="SDO25" s="80"/>
      <c r="SDP25" s="80"/>
      <c r="SDQ25" s="80"/>
      <c r="SDR25" s="80"/>
      <c r="SDS25" s="80"/>
      <c r="SDT25" s="80"/>
      <c r="SDU25" s="80"/>
      <c r="SDV25" s="80"/>
      <c r="SDW25" s="80"/>
      <c r="SDX25" s="80"/>
      <c r="SDY25" s="80"/>
      <c r="SDZ25" s="80"/>
      <c r="SEA25" s="80"/>
      <c r="SEB25" s="80"/>
      <c r="SEC25" s="80"/>
      <c r="SED25" s="80"/>
      <c r="SEE25" s="80"/>
      <c r="SEF25" s="80"/>
      <c r="SEG25" s="80"/>
      <c r="SEH25" s="80"/>
      <c r="SEI25" s="80"/>
      <c r="SEJ25" s="80"/>
      <c r="SEK25" s="80"/>
      <c r="SEL25" s="80"/>
      <c r="SEM25" s="80"/>
      <c r="SEN25" s="80"/>
      <c r="SEO25" s="80"/>
      <c r="SEP25" s="80"/>
      <c r="SEQ25" s="80"/>
      <c r="SER25" s="80"/>
      <c r="SES25" s="80"/>
      <c r="SET25" s="80"/>
      <c r="SEU25" s="80"/>
      <c r="SEV25" s="80"/>
      <c r="SEW25" s="80"/>
      <c r="SEX25" s="80"/>
      <c r="SEY25" s="80"/>
      <c r="SEZ25" s="80"/>
      <c r="SFA25" s="80"/>
      <c r="SFB25" s="80"/>
      <c r="SFC25" s="80"/>
      <c r="SFD25" s="80"/>
      <c r="SFE25" s="80"/>
      <c r="SFF25" s="80"/>
      <c r="SFG25" s="80"/>
      <c r="SFH25" s="80"/>
      <c r="SFI25" s="80"/>
      <c r="SFJ25" s="80"/>
      <c r="SFK25" s="80"/>
      <c r="SFL25" s="80"/>
      <c r="SFM25" s="80"/>
      <c r="SFN25" s="80"/>
      <c r="SFO25" s="80"/>
      <c r="SFP25" s="80"/>
      <c r="SFQ25" s="80"/>
      <c r="SFR25" s="80"/>
      <c r="SFS25" s="80"/>
      <c r="SFT25" s="80"/>
      <c r="SFU25" s="80"/>
      <c r="SFV25" s="80"/>
      <c r="SFW25" s="80"/>
      <c r="SFX25" s="80"/>
      <c r="SFY25" s="80"/>
      <c r="SFZ25" s="80"/>
      <c r="SGA25" s="80"/>
      <c r="SGB25" s="80"/>
      <c r="SGC25" s="80"/>
      <c r="SGD25" s="80"/>
      <c r="SGE25" s="80"/>
      <c r="SGF25" s="80"/>
      <c r="SGG25" s="80"/>
      <c r="SGH25" s="80"/>
      <c r="SGI25" s="80"/>
      <c r="SGJ25" s="80"/>
      <c r="SGK25" s="80"/>
      <c r="SGL25" s="80"/>
      <c r="SGM25" s="80"/>
      <c r="SGN25" s="80"/>
      <c r="SGO25" s="80"/>
      <c r="SGP25" s="80"/>
      <c r="SGQ25" s="80"/>
      <c r="SGR25" s="80"/>
      <c r="SGS25" s="80"/>
      <c r="SGT25" s="80"/>
      <c r="SGU25" s="80"/>
      <c r="SGV25" s="80"/>
      <c r="SGW25" s="80"/>
      <c r="SGX25" s="80"/>
      <c r="SGY25" s="80"/>
      <c r="SGZ25" s="80"/>
      <c r="SHA25" s="80"/>
      <c r="SHB25" s="80"/>
      <c r="SHC25" s="80"/>
      <c r="SHD25" s="80"/>
      <c r="SHE25" s="80"/>
      <c r="SHF25" s="80"/>
      <c r="SHG25" s="80"/>
      <c r="SHH25" s="80"/>
      <c r="SHI25" s="80"/>
      <c r="SHJ25" s="80"/>
      <c r="SHK25" s="80"/>
      <c r="SHL25" s="80"/>
      <c r="SHM25" s="80"/>
      <c r="SHN25" s="80"/>
      <c r="SHO25" s="80"/>
      <c r="SHP25" s="80"/>
      <c r="SHQ25" s="80"/>
      <c r="SHR25" s="80"/>
      <c r="SHS25" s="80"/>
      <c r="SHT25" s="80"/>
      <c r="SHU25" s="80"/>
      <c r="SHV25" s="80"/>
      <c r="SHW25" s="80"/>
      <c r="SHX25" s="80"/>
      <c r="SHY25" s="80"/>
      <c r="SHZ25" s="80"/>
      <c r="SIA25" s="80"/>
      <c r="SIB25" s="80"/>
      <c r="SIC25" s="80"/>
      <c r="SID25" s="80"/>
      <c r="SIE25" s="80"/>
      <c r="SIF25" s="80"/>
      <c r="SIG25" s="80"/>
      <c r="SIH25" s="80"/>
      <c r="SII25" s="80"/>
      <c r="SIJ25" s="80"/>
      <c r="SIK25" s="80"/>
      <c r="SIL25" s="80"/>
      <c r="SIM25" s="80"/>
      <c r="SIN25" s="80"/>
      <c r="SIO25" s="80"/>
      <c r="SIP25" s="80"/>
      <c r="SIQ25" s="80"/>
      <c r="SIR25" s="80"/>
      <c r="SIS25" s="80"/>
      <c r="SIT25" s="80"/>
      <c r="SIU25" s="80"/>
      <c r="SIV25" s="80"/>
      <c r="SIW25" s="80"/>
      <c r="SIX25" s="80"/>
      <c r="SIY25" s="80"/>
      <c r="SIZ25" s="80"/>
      <c r="SJA25" s="80"/>
      <c r="SJB25" s="80"/>
      <c r="SJC25" s="80"/>
      <c r="SJD25" s="80"/>
      <c r="SJE25" s="80"/>
      <c r="SJF25" s="80"/>
      <c r="SJG25" s="80"/>
      <c r="SJH25" s="80"/>
      <c r="SJI25" s="80"/>
      <c r="SJJ25" s="80"/>
      <c r="SJK25" s="80"/>
      <c r="SJL25" s="80"/>
      <c r="SJM25" s="80"/>
      <c r="SJN25" s="80"/>
      <c r="SJO25" s="80"/>
      <c r="SJP25" s="80"/>
      <c r="SJQ25" s="80"/>
      <c r="SJR25" s="80"/>
      <c r="SJS25" s="80"/>
      <c r="SJT25" s="80"/>
      <c r="SJU25" s="80"/>
      <c r="SJV25" s="80"/>
      <c r="SJW25" s="80"/>
      <c r="SJX25" s="80"/>
      <c r="SJY25" s="80"/>
      <c r="SJZ25" s="80"/>
      <c r="SKA25" s="80"/>
      <c r="SKB25" s="80"/>
      <c r="SKC25" s="80"/>
      <c r="SKD25" s="80"/>
      <c r="SKE25" s="80"/>
      <c r="SKF25" s="80"/>
      <c r="SKG25" s="80"/>
      <c r="SKH25" s="80"/>
      <c r="SKI25" s="80"/>
      <c r="SKJ25" s="80"/>
      <c r="SKK25" s="80"/>
      <c r="SKL25" s="80"/>
      <c r="SKM25" s="80"/>
      <c r="SKN25" s="80"/>
      <c r="SKO25" s="80"/>
      <c r="SKP25" s="80"/>
      <c r="SKQ25" s="80"/>
      <c r="SKR25" s="80"/>
      <c r="SKS25" s="80"/>
      <c r="SKT25" s="80"/>
      <c r="SKU25" s="80"/>
      <c r="SKV25" s="80"/>
      <c r="SKW25" s="80"/>
      <c r="SKX25" s="80"/>
      <c r="SKY25" s="80"/>
      <c r="SKZ25" s="80"/>
      <c r="SLA25" s="80"/>
      <c r="SLB25" s="80"/>
      <c r="SLC25" s="80"/>
      <c r="SLD25" s="80"/>
      <c r="SLE25" s="80"/>
      <c r="SLF25" s="80"/>
      <c r="SLG25" s="80"/>
      <c r="SLH25" s="80"/>
      <c r="SLI25" s="80"/>
      <c r="SLJ25" s="80"/>
      <c r="SLK25" s="80"/>
      <c r="SLL25" s="80"/>
      <c r="SLM25" s="80"/>
      <c r="SLN25" s="80"/>
      <c r="SLO25" s="80"/>
      <c r="SLP25" s="80"/>
      <c r="SLQ25" s="80"/>
      <c r="SLR25" s="80"/>
      <c r="SLS25" s="80"/>
      <c r="SLT25" s="80"/>
      <c r="SLU25" s="80"/>
      <c r="SLV25" s="80"/>
      <c r="SLW25" s="80"/>
      <c r="SLX25" s="80"/>
      <c r="SLY25" s="80"/>
      <c r="SLZ25" s="80"/>
      <c r="SMA25" s="80"/>
      <c r="SMB25" s="80"/>
      <c r="SMC25" s="80"/>
      <c r="SMD25" s="80"/>
      <c r="SME25" s="80"/>
      <c r="SMF25" s="80"/>
      <c r="SMG25" s="80"/>
      <c r="SMH25" s="80"/>
      <c r="SMI25" s="80"/>
      <c r="SMJ25" s="80"/>
      <c r="SMK25" s="80"/>
      <c r="SML25" s="80"/>
      <c r="SMM25" s="80"/>
      <c r="SMN25" s="80"/>
      <c r="SMO25" s="80"/>
      <c r="SMP25" s="80"/>
      <c r="SMQ25" s="80"/>
      <c r="SMR25" s="80"/>
      <c r="SMS25" s="80"/>
      <c r="SMT25" s="80"/>
      <c r="SMU25" s="80"/>
      <c r="SMV25" s="80"/>
      <c r="SMW25" s="80"/>
      <c r="SMX25" s="80"/>
      <c r="SMY25" s="80"/>
      <c r="SMZ25" s="80"/>
      <c r="SNA25" s="80"/>
      <c r="SNB25" s="80"/>
      <c r="SNC25" s="80"/>
      <c r="SND25" s="80"/>
      <c r="SNE25" s="80"/>
      <c r="SNF25" s="80"/>
      <c r="SNG25" s="80"/>
      <c r="SNH25" s="80"/>
      <c r="SNI25" s="80"/>
      <c r="SNJ25" s="80"/>
      <c r="SNK25" s="80"/>
      <c r="SNL25" s="80"/>
      <c r="SNM25" s="80"/>
      <c r="SNN25" s="80"/>
      <c r="SNO25" s="80"/>
      <c r="SNP25" s="80"/>
      <c r="SNQ25" s="80"/>
      <c r="SNR25" s="80"/>
      <c r="SNS25" s="80"/>
      <c r="SNT25" s="80"/>
      <c r="SNU25" s="80"/>
      <c r="SNV25" s="80"/>
      <c r="SNW25" s="80"/>
      <c r="SNX25" s="80"/>
      <c r="SNY25" s="80"/>
      <c r="SNZ25" s="80"/>
      <c r="SOA25" s="80"/>
      <c r="SOB25" s="80"/>
      <c r="SOC25" s="80"/>
      <c r="SOD25" s="80"/>
      <c r="SOE25" s="80"/>
      <c r="SOF25" s="80"/>
      <c r="SOG25" s="80"/>
      <c r="SOH25" s="80"/>
      <c r="SOI25" s="80"/>
      <c r="SOJ25" s="80"/>
      <c r="SOK25" s="80"/>
      <c r="SOL25" s="80"/>
      <c r="SOM25" s="80"/>
      <c r="SON25" s="80"/>
      <c r="SOO25" s="80"/>
      <c r="SOP25" s="80"/>
      <c r="SOQ25" s="80"/>
      <c r="SOR25" s="80"/>
      <c r="SOS25" s="80"/>
      <c r="SOT25" s="80"/>
      <c r="SOU25" s="80"/>
      <c r="SOV25" s="80"/>
      <c r="SOW25" s="80"/>
      <c r="SOX25" s="80"/>
      <c r="SOY25" s="80"/>
      <c r="SOZ25" s="80"/>
      <c r="SPA25" s="80"/>
      <c r="SPB25" s="80"/>
      <c r="SPC25" s="80"/>
      <c r="SPD25" s="80"/>
      <c r="SPE25" s="80"/>
      <c r="SPF25" s="80"/>
      <c r="SPG25" s="80"/>
      <c r="SPH25" s="80"/>
      <c r="SPI25" s="80"/>
      <c r="SPJ25" s="80"/>
      <c r="SPK25" s="80"/>
      <c r="SPL25" s="80"/>
      <c r="SPM25" s="80"/>
      <c r="SPN25" s="80"/>
      <c r="SPO25" s="80"/>
      <c r="SPP25" s="80"/>
      <c r="SPQ25" s="80"/>
      <c r="SPR25" s="80"/>
      <c r="SPS25" s="80"/>
      <c r="SPT25" s="80"/>
      <c r="SPU25" s="80"/>
      <c r="SPV25" s="80"/>
      <c r="SPW25" s="80"/>
      <c r="SPX25" s="80"/>
      <c r="SPY25" s="80"/>
      <c r="SPZ25" s="80"/>
      <c r="SQA25" s="80"/>
      <c r="SQB25" s="80"/>
      <c r="SQC25" s="80"/>
      <c r="SQD25" s="80"/>
      <c r="SQE25" s="80"/>
      <c r="SQF25" s="80"/>
      <c r="SQG25" s="80"/>
      <c r="SQH25" s="80"/>
      <c r="SQI25" s="80"/>
      <c r="SQJ25" s="80"/>
      <c r="SQK25" s="80"/>
      <c r="SQL25" s="80"/>
      <c r="SQM25" s="80"/>
      <c r="SQN25" s="80"/>
      <c r="SQO25" s="80"/>
      <c r="SQP25" s="80"/>
      <c r="SQQ25" s="80"/>
      <c r="SQR25" s="80"/>
      <c r="SQS25" s="80"/>
      <c r="SQT25" s="80"/>
      <c r="SQU25" s="80"/>
      <c r="SQV25" s="80"/>
      <c r="SQW25" s="80"/>
      <c r="SQX25" s="80"/>
      <c r="SQY25" s="80"/>
      <c r="SQZ25" s="80"/>
      <c r="SRA25" s="80"/>
      <c r="SRB25" s="80"/>
      <c r="SRC25" s="80"/>
      <c r="SRD25" s="80"/>
      <c r="SRE25" s="80"/>
      <c r="SRF25" s="80"/>
      <c r="SRG25" s="80"/>
      <c r="SRH25" s="80"/>
      <c r="SRI25" s="80"/>
      <c r="SRJ25" s="80"/>
      <c r="SRK25" s="80"/>
      <c r="SRL25" s="80"/>
      <c r="SRM25" s="80"/>
      <c r="SRN25" s="80"/>
      <c r="SRO25" s="80"/>
      <c r="SRP25" s="80"/>
      <c r="SRQ25" s="80"/>
      <c r="SRR25" s="80"/>
      <c r="SRS25" s="80"/>
      <c r="SRT25" s="80"/>
      <c r="SRU25" s="80"/>
      <c r="SRV25" s="80"/>
      <c r="SRW25" s="80"/>
      <c r="SRX25" s="80"/>
      <c r="SRY25" s="80"/>
      <c r="SRZ25" s="80"/>
      <c r="SSA25" s="80"/>
      <c r="SSB25" s="80"/>
      <c r="SSC25" s="80"/>
      <c r="SSD25" s="80"/>
      <c r="SSE25" s="80"/>
      <c r="SSF25" s="80"/>
      <c r="SSG25" s="80"/>
      <c r="SSH25" s="80"/>
      <c r="SSI25" s="80"/>
      <c r="SSJ25" s="80"/>
      <c r="SSK25" s="80"/>
      <c r="SSL25" s="80"/>
      <c r="SSM25" s="80"/>
      <c r="SSN25" s="80"/>
      <c r="SSO25" s="80"/>
      <c r="SSP25" s="80"/>
      <c r="SSQ25" s="80"/>
      <c r="SSR25" s="80"/>
      <c r="SSS25" s="80"/>
      <c r="SST25" s="80"/>
      <c r="SSU25" s="80"/>
      <c r="SSV25" s="80"/>
      <c r="SSW25" s="80"/>
      <c r="SSX25" s="80"/>
      <c r="SSY25" s="80"/>
      <c r="SSZ25" s="80"/>
      <c r="STA25" s="80"/>
      <c r="STB25" s="80"/>
      <c r="STC25" s="80"/>
      <c r="STD25" s="80"/>
      <c r="STE25" s="80"/>
      <c r="STF25" s="80"/>
      <c r="STG25" s="80"/>
      <c r="STH25" s="80"/>
      <c r="STI25" s="80"/>
      <c r="STJ25" s="80"/>
      <c r="STK25" s="80"/>
      <c r="STL25" s="80"/>
      <c r="STM25" s="80"/>
      <c r="STN25" s="80"/>
      <c r="STO25" s="80"/>
      <c r="STP25" s="80"/>
      <c r="STQ25" s="80"/>
      <c r="STR25" s="80"/>
      <c r="STS25" s="80"/>
      <c r="STT25" s="80"/>
      <c r="STU25" s="80"/>
      <c r="STV25" s="80"/>
      <c r="STW25" s="80"/>
      <c r="STX25" s="80"/>
      <c r="STY25" s="80"/>
      <c r="STZ25" s="80"/>
      <c r="SUA25" s="80"/>
      <c r="SUB25" s="80"/>
      <c r="SUC25" s="80"/>
      <c r="SUD25" s="80"/>
      <c r="SUE25" s="80"/>
      <c r="SUF25" s="80"/>
      <c r="SUG25" s="80"/>
      <c r="SUH25" s="80"/>
      <c r="SUI25" s="80"/>
      <c r="SUJ25" s="80"/>
      <c r="SUK25" s="80"/>
      <c r="SUL25" s="80"/>
      <c r="SUM25" s="80"/>
      <c r="SUN25" s="80"/>
      <c r="SUO25" s="80"/>
      <c r="SUP25" s="80"/>
      <c r="SUQ25" s="80"/>
      <c r="SUR25" s="80"/>
      <c r="SUS25" s="80"/>
      <c r="SUT25" s="80"/>
      <c r="SUU25" s="80"/>
      <c r="SUV25" s="80"/>
      <c r="SUW25" s="80"/>
      <c r="SUX25" s="80"/>
      <c r="SUY25" s="80"/>
      <c r="SUZ25" s="80"/>
      <c r="SVA25" s="80"/>
      <c r="SVB25" s="80"/>
      <c r="SVC25" s="80"/>
      <c r="SVD25" s="80"/>
      <c r="SVE25" s="80"/>
      <c r="SVF25" s="80"/>
      <c r="SVG25" s="80"/>
      <c r="SVH25" s="80"/>
      <c r="SVI25" s="80"/>
      <c r="SVJ25" s="80"/>
      <c r="SVK25" s="80"/>
      <c r="SVL25" s="80"/>
      <c r="SVM25" s="80"/>
      <c r="SVN25" s="80"/>
      <c r="SVO25" s="80"/>
      <c r="SVP25" s="80"/>
      <c r="SVQ25" s="80"/>
      <c r="SVR25" s="80"/>
      <c r="SVS25" s="80"/>
      <c r="SVT25" s="80"/>
      <c r="SVU25" s="80"/>
      <c r="SVV25" s="80"/>
      <c r="SVW25" s="80"/>
      <c r="SVX25" s="80"/>
      <c r="SVY25" s="80"/>
      <c r="SVZ25" s="80"/>
      <c r="SWA25" s="80"/>
      <c r="SWB25" s="80"/>
      <c r="SWC25" s="80"/>
      <c r="SWD25" s="80"/>
      <c r="SWE25" s="80"/>
      <c r="SWF25" s="80"/>
      <c r="SWG25" s="80"/>
      <c r="SWH25" s="80"/>
      <c r="SWI25" s="80"/>
      <c r="SWJ25" s="80"/>
      <c r="SWK25" s="80"/>
      <c r="SWL25" s="80"/>
      <c r="SWM25" s="80"/>
      <c r="SWN25" s="80"/>
      <c r="SWO25" s="80"/>
      <c r="SWP25" s="80"/>
      <c r="SWQ25" s="80"/>
      <c r="SWR25" s="80"/>
      <c r="SWS25" s="80"/>
      <c r="SWT25" s="80"/>
      <c r="SWU25" s="80"/>
      <c r="SWV25" s="80"/>
      <c r="SWW25" s="80"/>
      <c r="SWX25" s="80"/>
      <c r="SWY25" s="80"/>
      <c r="SWZ25" s="80"/>
      <c r="SXA25" s="80"/>
      <c r="SXB25" s="80"/>
      <c r="SXC25" s="80"/>
      <c r="SXD25" s="80"/>
      <c r="SXE25" s="80"/>
      <c r="SXF25" s="80"/>
      <c r="SXG25" s="80"/>
      <c r="SXH25" s="80"/>
      <c r="SXI25" s="80"/>
      <c r="SXJ25" s="80"/>
      <c r="SXK25" s="80"/>
      <c r="SXL25" s="80"/>
      <c r="SXM25" s="80"/>
      <c r="SXN25" s="80"/>
      <c r="SXO25" s="80"/>
      <c r="SXP25" s="80"/>
      <c r="SXQ25" s="80"/>
      <c r="SXR25" s="80"/>
      <c r="SXS25" s="80"/>
      <c r="SXT25" s="80"/>
      <c r="SXU25" s="80"/>
      <c r="SXV25" s="80"/>
      <c r="SXW25" s="80"/>
      <c r="SXX25" s="80"/>
      <c r="SXY25" s="80"/>
      <c r="SXZ25" s="80"/>
      <c r="SYA25" s="80"/>
      <c r="SYB25" s="80"/>
      <c r="SYC25" s="80"/>
      <c r="SYD25" s="80"/>
      <c r="SYE25" s="80"/>
      <c r="SYF25" s="80"/>
      <c r="SYG25" s="80"/>
      <c r="SYH25" s="80"/>
      <c r="SYI25" s="80"/>
      <c r="SYJ25" s="80"/>
      <c r="SYK25" s="80"/>
      <c r="SYL25" s="80"/>
      <c r="SYM25" s="80"/>
      <c r="SYN25" s="80"/>
      <c r="SYO25" s="80"/>
      <c r="SYP25" s="80"/>
      <c r="SYQ25" s="80"/>
      <c r="SYR25" s="80"/>
      <c r="SYS25" s="80"/>
      <c r="SYT25" s="80"/>
      <c r="SYU25" s="80"/>
      <c r="SYV25" s="80"/>
      <c r="SYW25" s="80"/>
      <c r="SYX25" s="80"/>
      <c r="SYY25" s="80"/>
      <c r="SYZ25" s="80"/>
      <c r="SZA25" s="80"/>
      <c r="SZB25" s="80"/>
      <c r="SZC25" s="80"/>
      <c r="SZD25" s="80"/>
      <c r="SZE25" s="80"/>
      <c r="SZF25" s="80"/>
      <c r="SZG25" s="80"/>
      <c r="SZH25" s="80"/>
      <c r="SZI25" s="80"/>
      <c r="SZJ25" s="80"/>
      <c r="SZK25" s="80"/>
      <c r="SZL25" s="80"/>
      <c r="SZM25" s="80"/>
      <c r="SZN25" s="80"/>
      <c r="SZO25" s="80"/>
      <c r="SZP25" s="80"/>
      <c r="SZQ25" s="80"/>
      <c r="SZR25" s="80"/>
      <c r="SZS25" s="80"/>
      <c r="SZT25" s="80"/>
      <c r="SZU25" s="80"/>
      <c r="SZV25" s="80"/>
      <c r="SZW25" s="80"/>
      <c r="SZX25" s="80"/>
      <c r="SZY25" s="80"/>
      <c r="SZZ25" s="80"/>
      <c r="TAA25" s="80"/>
      <c r="TAB25" s="80"/>
      <c r="TAC25" s="80"/>
      <c r="TAD25" s="80"/>
      <c r="TAE25" s="80"/>
      <c r="TAF25" s="80"/>
      <c r="TAG25" s="80"/>
      <c r="TAH25" s="80"/>
      <c r="TAI25" s="80"/>
      <c r="TAJ25" s="80"/>
      <c r="TAK25" s="80"/>
      <c r="TAL25" s="80"/>
      <c r="TAM25" s="80"/>
      <c r="TAN25" s="80"/>
      <c r="TAO25" s="80"/>
      <c r="TAP25" s="80"/>
      <c r="TAQ25" s="80"/>
      <c r="TAR25" s="80"/>
      <c r="TAS25" s="80"/>
      <c r="TAT25" s="80"/>
      <c r="TAU25" s="80"/>
      <c r="TAV25" s="80"/>
      <c r="TAW25" s="80"/>
      <c r="TAX25" s="80"/>
      <c r="TAY25" s="80"/>
      <c r="TAZ25" s="80"/>
      <c r="TBA25" s="80"/>
      <c r="TBB25" s="80"/>
      <c r="TBC25" s="80"/>
      <c r="TBD25" s="80"/>
      <c r="TBE25" s="80"/>
      <c r="TBF25" s="80"/>
      <c r="TBG25" s="80"/>
      <c r="TBH25" s="80"/>
      <c r="TBI25" s="80"/>
      <c r="TBJ25" s="80"/>
      <c r="TBK25" s="80"/>
      <c r="TBL25" s="80"/>
      <c r="TBM25" s="80"/>
      <c r="TBN25" s="80"/>
      <c r="TBO25" s="80"/>
      <c r="TBP25" s="80"/>
      <c r="TBQ25" s="80"/>
      <c r="TBR25" s="80"/>
      <c r="TBS25" s="80"/>
      <c r="TBT25" s="80"/>
      <c r="TBU25" s="80"/>
      <c r="TBV25" s="80"/>
      <c r="TBW25" s="80"/>
      <c r="TBX25" s="80"/>
      <c r="TBY25" s="80"/>
      <c r="TBZ25" s="80"/>
      <c r="TCA25" s="80"/>
      <c r="TCB25" s="80"/>
      <c r="TCC25" s="80"/>
      <c r="TCD25" s="80"/>
      <c r="TCE25" s="80"/>
      <c r="TCF25" s="80"/>
      <c r="TCG25" s="80"/>
      <c r="TCH25" s="80"/>
      <c r="TCI25" s="80"/>
      <c r="TCJ25" s="80"/>
      <c r="TCK25" s="80"/>
      <c r="TCL25" s="80"/>
      <c r="TCM25" s="80"/>
      <c r="TCN25" s="80"/>
      <c r="TCO25" s="80"/>
      <c r="TCP25" s="80"/>
      <c r="TCQ25" s="80"/>
      <c r="TCR25" s="80"/>
      <c r="TCS25" s="80"/>
      <c r="TCT25" s="80"/>
      <c r="TCU25" s="80"/>
      <c r="TCV25" s="80"/>
      <c r="TCW25" s="80"/>
      <c r="TCX25" s="80"/>
      <c r="TCY25" s="80"/>
      <c r="TCZ25" s="80"/>
      <c r="TDA25" s="80"/>
      <c r="TDB25" s="80"/>
      <c r="TDC25" s="80"/>
      <c r="TDD25" s="80"/>
      <c r="TDE25" s="80"/>
      <c r="TDF25" s="80"/>
      <c r="TDG25" s="80"/>
      <c r="TDH25" s="80"/>
      <c r="TDI25" s="80"/>
      <c r="TDJ25" s="80"/>
      <c r="TDK25" s="80"/>
      <c r="TDL25" s="80"/>
      <c r="TDM25" s="80"/>
      <c r="TDN25" s="80"/>
      <c r="TDO25" s="80"/>
      <c r="TDP25" s="80"/>
      <c r="TDQ25" s="80"/>
      <c r="TDR25" s="80"/>
      <c r="TDS25" s="80"/>
      <c r="TDT25" s="80"/>
      <c r="TDU25" s="80"/>
      <c r="TDV25" s="80"/>
      <c r="TDW25" s="80"/>
      <c r="TDX25" s="80"/>
      <c r="TDY25" s="80"/>
      <c r="TDZ25" s="80"/>
      <c r="TEA25" s="80"/>
      <c r="TEB25" s="80"/>
      <c r="TEC25" s="80"/>
      <c r="TED25" s="80"/>
      <c r="TEE25" s="80"/>
      <c r="TEF25" s="80"/>
      <c r="TEG25" s="80"/>
      <c r="TEH25" s="80"/>
      <c r="TEI25" s="80"/>
      <c r="TEJ25" s="80"/>
      <c r="TEK25" s="80"/>
      <c r="TEL25" s="80"/>
      <c r="TEM25" s="80"/>
      <c r="TEN25" s="80"/>
      <c r="TEO25" s="80"/>
      <c r="TEP25" s="80"/>
      <c r="TEQ25" s="80"/>
      <c r="TER25" s="80"/>
      <c r="TES25" s="80"/>
      <c r="TET25" s="80"/>
      <c r="TEU25" s="80"/>
      <c r="TEV25" s="80"/>
      <c r="TEW25" s="80"/>
      <c r="TEX25" s="80"/>
      <c r="TEY25" s="80"/>
      <c r="TEZ25" s="80"/>
      <c r="TFA25" s="80"/>
      <c r="TFB25" s="80"/>
      <c r="TFC25" s="80"/>
      <c r="TFD25" s="80"/>
      <c r="TFE25" s="80"/>
      <c r="TFF25" s="80"/>
      <c r="TFG25" s="80"/>
      <c r="TFH25" s="80"/>
      <c r="TFI25" s="80"/>
      <c r="TFJ25" s="80"/>
      <c r="TFK25" s="80"/>
      <c r="TFL25" s="80"/>
      <c r="TFM25" s="80"/>
      <c r="TFN25" s="80"/>
      <c r="TFO25" s="80"/>
      <c r="TFP25" s="80"/>
      <c r="TFQ25" s="80"/>
      <c r="TFR25" s="80"/>
      <c r="TFS25" s="80"/>
      <c r="TFT25" s="80"/>
      <c r="TFU25" s="80"/>
      <c r="TFV25" s="80"/>
      <c r="TFW25" s="80"/>
      <c r="TFX25" s="80"/>
      <c r="TFY25" s="80"/>
      <c r="TFZ25" s="80"/>
      <c r="TGA25" s="80"/>
      <c r="TGB25" s="80"/>
      <c r="TGC25" s="80"/>
      <c r="TGD25" s="80"/>
      <c r="TGE25" s="80"/>
      <c r="TGF25" s="80"/>
      <c r="TGG25" s="80"/>
      <c r="TGH25" s="80"/>
      <c r="TGI25" s="80"/>
      <c r="TGJ25" s="80"/>
      <c r="TGK25" s="80"/>
      <c r="TGL25" s="80"/>
      <c r="TGM25" s="80"/>
      <c r="TGN25" s="80"/>
      <c r="TGO25" s="80"/>
      <c r="TGP25" s="80"/>
      <c r="TGQ25" s="80"/>
      <c r="TGR25" s="80"/>
      <c r="TGS25" s="80"/>
      <c r="TGT25" s="80"/>
      <c r="TGU25" s="80"/>
      <c r="TGV25" s="80"/>
      <c r="TGW25" s="80"/>
      <c r="TGX25" s="80"/>
      <c r="TGY25" s="80"/>
      <c r="TGZ25" s="80"/>
      <c r="THA25" s="80"/>
      <c r="THB25" s="80"/>
      <c r="THC25" s="80"/>
      <c r="THD25" s="80"/>
      <c r="THE25" s="80"/>
      <c r="THF25" s="80"/>
      <c r="THG25" s="80"/>
      <c r="THH25" s="80"/>
      <c r="THI25" s="80"/>
      <c r="THJ25" s="80"/>
      <c r="THK25" s="80"/>
      <c r="THL25" s="80"/>
      <c r="THM25" s="80"/>
      <c r="THN25" s="80"/>
      <c r="THO25" s="80"/>
      <c r="THP25" s="80"/>
      <c r="THQ25" s="80"/>
      <c r="THR25" s="80"/>
      <c r="THS25" s="80"/>
      <c r="THT25" s="80"/>
      <c r="THU25" s="80"/>
      <c r="THV25" s="80"/>
      <c r="THW25" s="80"/>
      <c r="THX25" s="80"/>
      <c r="THY25" s="80"/>
      <c r="THZ25" s="80"/>
      <c r="TIA25" s="80"/>
      <c r="TIB25" s="80"/>
      <c r="TIC25" s="80"/>
      <c r="TID25" s="80"/>
      <c r="TIE25" s="80"/>
      <c r="TIF25" s="80"/>
      <c r="TIG25" s="80"/>
      <c r="TIH25" s="80"/>
      <c r="TII25" s="80"/>
      <c r="TIJ25" s="80"/>
      <c r="TIK25" s="80"/>
      <c r="TIL25" s="80"/>
      <c r="TIM25" s="80"/>
      <c r="TIN25" s="80"/>
      <c r="TIO25" s="80"/>
      <c r="TIP25" s="80"/>
      <c r="TIQ25" s="80"/>
      <c r="TIR25" s="80"/>
      <c r="TIS25" s="80"/>
      <c r="TIT25" s="80"/>
      <c r="TIU25" s="80"/>
      <c r="TIV25" s="80"/>
      <c r="TIW25" s="80"/>
      <c r="TIX25" s="80"/>
      <c r="TIY25" s="80"/>
      <c r="TIZ25" s="80"/>
      <c r="TJA25" s="80"/>
      <c r="TJB25" s="80"/>
      <c r="TJC25" s="80"/>
      <c r="TJD25" s="80"/>
      <c r="TJE25" s="80"/>
      <c r="TJF25" s="80"/>
      <c r="TJG25" s="80"/>
      <c r="TJH25" s="80"/>
      <c r="TJI25" s="80"/>
      <c r="TJJ25" s="80"/>
      <c r="TJK25" s="80"/>
      <c r="TJL25" s="80"/>
      <c r="TJM25" s="80"/>
      <c r="TJN25" s="80"/>
      <c r="TJO25" s="80"/>
      <c r="TJP25" s="80"/>
      <c r="TJQ25" s="80"/>
      <c r="TJR25" s="80"/>
      <c r="TJS25" s="80"/>
      <c r="TJT25" s="80"/>
      <c r="TJU25" s="80"/>
      <c r="TJV25" s="80"/>
      <c r="TJW25" s="80"/>
      <c r="TJX25" s="80"/>
      <c r="TJY25" s="80"/>
      <c r="TJZ25" s="80"/>
      <c r="TKA25" s="80"/>
      <c r="TKB25" s="80"/>
      <c r="TKC25" s="80"/>
      <c r="TKD25" s="80"/>
      <c r="TKE25" s="80"/>
      <c r="TKF25" s="80"/>
      <c r="TKG25" s="80"/>
      <c r="TKH25" s="80"/>
      <c r="TKI25" s="80"/>
      <c r="TKJ25" s="80"/>
      <c r="TKK25" s="80"/>
      <c r="TKL25" s="80"/>
      <c r="TKM25" s="80"/>
      <c r="TKN25" s="80"/>
      <c r="TKO25" s="80"/>
      <c r="TKP25" s="80"/>
      <c r="TKQ25" s="80"/>
      <c r="TKR25" s="80"/>
      <c r="TKS25" s="80"/>
      <c r="TKT25" s="80"/>
      <c r="TKU25" s="80"/>
      <c r="TKV25" s="80"/>
      <c r="TKW25" s="80"/>
      <c r="TKX25" s="80"/>
      <c r="TKY25" s="80"/>
      <c r="TKZ25" s="80"/>
      <c r="TLA25" s="80"/>
      <c r="TLB25" s="80"/>
      <c r="TLC25" s="80"/>
      <c r="TLD25" s="80"/>
      <c r="TLE25" s="80"/>
      <c r="TLF25" s="80"/>
      <c r="TLG25" s="80"/>
      <c r="TLH25" s="80"/>
      <c r="TLI25" s="80"/>
      <c r="TLJ25" s="80"/>
      <c r="TLK25" s="80"/>
      <c r="TLL25" s="80"/>
      <c r="TLM25" s="80"/>
      <c r="TLN25" s="80"/>
      <c r="TLO25" s="80"/>
      <c r="TLP25" s="80"/>
      <c r="TLQ25" s="80"/>
      <c r="TLR25" s="80"/>
      <c r="TLS25" s="80"/>
      <c r="TLT25" s="80"/>
      <c r="TLU25" s="80"/>
      <c r="TLV25" s="80"/>
      <c r="TLW25" s="80"/>
      <c r="TLX25" s="80"/>
      <c r="TLY25" s="80"/>
      <c r="TLZ25" s="80"/>
      <c r="TMA25" s="80"/>
      <c r="TMB25" s="80"/>
      <c r="TMC25" s="80"/>
      <c r="TMD25" s="80"/>
      <c r="TME25" s="80"/>
      <c r="TMF25" s="80"/>
      <c r="TMG25" s="80"/>
      <c r="TMH25" s="80"/>
      <c r="TMI25" s="80"/>
      <c r="TMJ25" s="80"/>
      <c r="TMK25" s="80"/>
      <c r="TML25" s="80"/>
      <c r="TMM25" s="80"/>
      <c r="TMN25" s="80"/>
      <c r="TMO25" s="80"/>
      <c r="TMP25" s="80"/>
      <c r="TMQ25" s="80"/>
      <c r="TMR25" s="80"/>
      <c r="TMS25" s="80"/>
      <c r="TMT25" s="80"/>
      <c r="TMU25" s="80"/>
      <c r="TMV25" s="80"/>
      <c r="TMW25" s="80"/>
      <c r="TMX25" s="80"/>
      <c r="TMY25" s="80"/>
      <c r="TMZ25" s="80"/>
      <c r="TNA25" s="80"/>
      <c r="TNB25" s="80"/>
      <c r="TNC25" s="80"/>
      <c r="TND25" s="80"/>
      <c r="TNE25" s="80"/>
      <c r="TNF25" s="80"/>
      <c r="TNG25" s="80"/>
      <c r="TNH25" s="80"/>
      <c r="TNI25" s="80"/>
      <c r="TNJ25" s="80"/>
      <c r="TNK25" s="80"/>
      <c r="TNL25" s="80"/>
      <c r="TNM25" s="80"/>
      <c r="TNN25" s="80"/>
      <c r="TNO25" s="80"/>
      <c r="TNP25" s="80"/>
      <c r="TNQ25" s="80"/>
      <c r="TNR25" s="80"/>
      <c r="TNS25" s="80"/>
      <c r="TNT25" s="80"/>
      <c r="TNU25" s="80"/>
      <c r="TNV25" s="80"/>
      <c r="TNW25" s="80"/>
      <c r="TNX25" s="80"/>
      <c r="TNY25" s="80"/>
      <c r="TNZ25" s="80"/>
      <c r="TOA25" s="80"/>
      <c r="TOB25" s="80"/>
      <c r="TOC25" s="80"/>
      <c r="TOD25" s="80"/>
      <c r="TOE25" s="80"/>
      <c r="TOF25" s="80"/>
      <c r="TOG25" s="80"/>
      <c r="TOH25" s="80"/>
      <c r="TOI25" s="80"/>
      <c r="TOJ25" s="80"/>
      <c r="TOK25" s="80"/>
      <c r="TOL25" s="80"/>
      <c r="TOM25" s="80"/>
      <c r="TON25" s="80"/>
      <c r="TOO25" s="80"/>
      <c r="TOP25" s="80"/>
      <c r="TOQ25" s="80"/>
      <c r="TOR25" s="80"/>
      <c r="TOS25" s="80"/>
      <c r="TOT25" s="80"/>
      <c r="TOU25" s="80"/>
      <c r="TOV25" s="80"/>
      <c r="TOW25" s="80"/>
      <c r="TOX25" s="80"/>
      <c r="TOY25" s="80"/>
      <c r="TOZ25" s="80"/>
      <c r="TPA25" s="80"/>
      <c r="TPB25" s="80"/>
      <c r="TPC25" s="80"/>
      <c r="TPD25" s="80"/>
      <c r="TPE25" s="80"/>
      <c r="TPF25" s="80"/>
      <c r="TPG25" s="80"/>
      <c r="TPH25" s="80"/>
      <c r="TPI25" s="80"/>
      <c r="TPJ25" s="80"/>
      <c r="TPK25" s="80"/>
      <c r="TPL25" s="80"/>
      <c r="TPM25" s="80"/>
      <c r="TPN25" s="80"/>
      <c r="TPO25" s="80"/>
      <c r="TPP25" s="80"/>
      <c r="TPQ25" s="80"/>
      <c r="TPR25" s="80"/>
      <c r="TPS25" s="80"/>
      <c r="TPT25" s="80"/>
      <c r="TPU25" s="80"/>
      <c r="TPV25" s="80"/>
      <c r="TPW25" s="80"/>
      <c r="TPX25" s="80"/>
      <c r="TPY25" s="80"/>
      <c r="TPZ25" s="80"/>
      <c r="TQA25" s="80"/>
      <c r="TQB25" s="80"/>
      <c r="TQC25" s="80"/>
      <c r="TQD25" s="80"/>
      <c r="TQE25" s="80"/>
      <c r="TQF25" s="80"/>
      <c r="TQG25" s="80"/>
      <c r="TQH25" s="80"/>
      <c r="TQI25" s="80"/>
      <c r="TQJ25" s="80"/>
      <c r="TQK25" s="80"/>
      <c r="TQL25" s="80"/>
      <c r="TQM25" s="80"/>
      <c r="TQN25" s="80"/>
      <c r="TQO25" s="80"/>
      <c r="TQP25" s="80"/>
      <c r="TQQ25" s="80"/>
      <c r="TQR25" s="80"/>
      <c r="TQS25" s="80"/>
      <c r="TQT25" s="80"/>
      <c r="TQU25" s="80"/>
      <c r="TQV25" s="80"/>
      <c r="TQW25" s="80"/>
      <c r="TQX25" s="80"/>
      <c r="TQY25" s="80"/>
      <c r="TQZ25" s="80"/>
      <c r="TRA25" s="80"/>
      <c r="TRB25" s="80"/>
      <c r="TRC25" s="80"/>
      <c r="TRD25" s="80"/>
      <c r="TRE25" s="80"/>
      <c r="TRF25" s="80"/>
      <c r="TRG25" s="80"/>
      <c r="TRH25" s="80"/>
      <c r="TRI25" s="80"/>
      <c r="TRJ25" s="80"/>
      <c r="TRK25" s="80"/>
      <c r="TRL25" s="80"/>
      <c r="TRM25" s="80"/>
      <c r="TRN25" s="80"/>
      <c r="TRO25" s="80"/>
      <c r="TRP25" s="80"/>
      <c r="TRQ25" s="80"/>
      <c r="TRR25" s="80"/>
      <c r="TRS25" s="80"/>
      <c r="TRT25" s="80"/>
      <c r="TRU25" s="80"/>
      <c r="TRV25" s="80"/>
      <c r="TRW25" s="80"/>
      <c r="TRX25" s="80"/>
      <c r="TRY25" s="80"/>
      <c r="TRZ25" s="80"/>
      <c r="TSA25" s="80"/>
      <c r="TSB25" s="80"/>
      <c r="TSC25" s="80"/>
      <c r="TSD25" s="80"/>
      <c r="TSE25" s="80"/>
      <c r="TSF25" s="80"/>
      <c r="TSG25" s="80"/>
      <c r="TSH25" s="80"/>
      <c r="TSI25" s="80"/>
      <c r="TSJ25" s="80"/>
      <c r="TSK25" s="80"/>
      <c r="TSL25" s="80"/>
      <c r="TSM25" s="80"/>
      <c r="TSN25" s="80"/>
      <c r="TSO25" s="80"/>
      <c r="TSP25" s="80"/>
      <c r="TSQ25" s="80"/>
      <c r="TSR25" s="80"/>
      <c r="TSS25" s="80"/>
      <c r="TST25" s="80"/>
      <c r="TSU25" s="80"/>
      <c r="TSV25" s="80"/>
      <c r="TSW25" s="80"/>
      <c r="TSX25" s="80"/>
      <c r="TSY25" s="80"/>
      <c r="TSZ25" s="80"/>
      <c r="TTA25" s="80"/>
      <c r="TTB25" s="80"/>
      <c r="TTC25" s="80"/>
      <c r="TTD25" s="80"/>
      <c r="TTE25" s="80"/>
      <c r="TTF25" s="80"/>
      <c r="TTG25" s="80"/>
      <c r="TTH25" s="80"/>
      <c r="TTI25" s="80"/>
      <c r="TTJ25" s="80"/>
      <c r="TTK25" s="80"/>
      <c r="TTL25" s="80"/>
      <c r="TTM25" s="80"/>
      <c r="TTN25" s="80"/>
      <c r="TTO25" s="80"/>
      <c r="TTP25" s="80"/>
      <c r="TTQ25" s="80"/>
      <c r="TTR25" s="80"/>
      <c r="TTS25" s="80"/>
      <c r="TTT25" s="80"/>
      <c r="TTU25" s="80"/>
      <c r="TTV25" s="80"/>
      <c r="TTW25" s="80"/>
      <c r="TTX25" s="80"/>
      <c r="TTY25" s="80"/>
      <c r="TTZ25" s="80"/>
      <c r="TUA25" s="80"/>
      <c r="TUB25" s="80"/>
      <c r="TUC25" s="80"/>
      <c r="TUD25" s="80"/>
      <c r="TUE25" s="80"/>
      <c r="TUF25" s="80"/>
      <c r="TUG25" s="80"/>
      <c r="TUH25" s="80"/>
      <c r="TUI25" s="80"/>
      <c r="TUJ25" s="80"/>
      <c r="TUK25" s="80"/>
      <c r="TUL25" s="80"/>
      <c r="TUM25" s="80"/>
      <c r="TUN25" s="80"/>
      <c r="TUO25" s="80"/>
      <c r="TUP25" s="80"/>
      <c r="TUQ25" s="80"/>
      <c r="TUR25" s="80"/>
      <c r="TUS25" s="80"/>
      <c r="TUT25" s="80"/>
      <c r="TUU25" s="80"/>
      <c r="TUV25" s="80"/>
      <c r="TUW25" s="80"/>
      <c r="TUX25" s="80"/>
      <c r="TUY25" s="80"/>
      <c r="TUZ25" s="80"/>
      <c r="TVA25" s="80"/>
      <c r="TVB25" s="80"/>
      <c r="TVC25" s="80"/>
      <c r="TVD25" s="80"/>
      <c r="TVE25" s="80"/>
      <c r="TVF25" s="80"/>
      <c r="TVG25" s="80"/>
      <c r="TVH25" s="80"/>
      <c r="TVI25" s="80"/>
      <c r="TVJ25" s="80"/>
      <c r="TVK25" s="80"/>
      <c r="TVL25" s="80"/>
      <c r="TVM25" s="80"/>
      <c r="TVN25" s="80"/>
      <c r="TVO25" s="80"/>
      <c r="TVP25" s="80"/>
      <c r="TVQ25" s="80"/>
      <c r="TVR25" s="80"/>
      <c r="TVS25" s="80"/>
      <c r="TVT25" s="80"/>
      <c r="TVU25" s="80"/>
      <c r="TVV25" s="80"/>
      <c r="TVW25" s="80"/>
      <c r="TVX25" s="80"/>
      <c r="TVY25" s="80"/>
      <c r="TVZ25" s="80"/>
      <c r="TWA25" s="80"/>
      <c r="TWB25" s="80"/>
      <c r="TWC25" s="80"/>
      <c r="TWD25" s="80"/>
      <c r="TWE25" s="80"/>
      <c r="TWF25" s="80"/>
      <c r="TWG25" s="80"/>
      <c r="TWH25" s="80"/>
      <c r="TWI25" s="80"/>
      <c r="TWJ25" s="80"/>
      <c r="TWK25" s="80"/>
      <c r="TWL25" s="80"/>
      <c r="TWM25" s="80"/>
      <c r="TWN25" s="80"/>
      <c r="TWO25" s="80"/>
      <c r="TWP25" s="80"/>
      <c r="TWQ25" s="80"/>
      <c r="TWR25" s="80"/>
      <c r="TWS25" s="80"/>
      <c r="TWT25" s="80"/>
      <c r="TWU25" s="80"/>
      <c r="TWV25" s="80"/>
      <c r="TWW25" s="80"/>
      <c r="TWX25" s="80"/>
      <c r="TWY25" s="80"/>
      <c r="TWZ25" s="80"/>
      <c r="TXA25" s="80"/>
      <c r="TXB25" s="80"/>
      <c r="TXC25" s="80"/>
      <c r="TXD25" s="80"/>
      <c r="TXE25" s="80"/>
      <c r="TXF25" s="80"/>
      <c r="TXG25" s="80"/>
      <c r="TXH25" s="80"/>
      <c r="TXI25" s="80"/>
      <c r="TXJ25" s="80"/>
      <c r="TXK25" s="80"/>
      <c r="TXL25" s="80"/>
      <c r="TXM25" s="80"/>
      <c r="TXN25" s="80"/>
      <c r="TXO25" s="80"/>
      <c r="TXP25" s="80"/>
      <c r="TXQ25" s="80"/>
      <c r="TXR25" s="80"/>
      <c r="TXS25" s="80"/>
      <c r="TXT25" s="80"/>
      <c r="TXU25" s="80"/>
      <c r="TXV25" s="80"/>
      <c r="TXW25" s="80"/>
      <c r="TXX25" s="80"/>
      <c r="TXY25" s="80"/>
      <c r="TXZ25" s="80"/>
      <c r="TYA25" s="80"/>
      <c r="TYB25" s="80"/>
      <c r="TYC25" s="80"/>
      <c r="TYD25" s="80"/>
      <c r="TYE25" s="80"/>
      <c r="TYF25" s="80"/>
      <c r="TYG25" s="80"/>
      <c r="TYH25" s="80"/>
      <c r="TYI25" s="80"/>
      <c r="TYJ25" s="80"/>
      <c r="TYK25" s="80"/>
      <c r="TYL25" s="80"/>
      <c r="TYM25" s="80"/>
      <c r="TYN25" s="80"/>
      <c r="TYO25" s="80"/>
      <c r="TYP25" s="80"/>
      <c r="TYQ25" s="80"/>
      <c r="TYR25" s="80"/>
      <c r="TYS25" s="80"/>
      <c r="TYT25" s="80"/>
      <c r="TYU25" s="80"/>
      <c r="TYV25" s="80"/>
      <c r="TYW25" s="80"/>
      <c r="TYX25" s="80"/>
      <c r="TYY25" s="80"/>
      <c r="TYZ25" s="80"/>
      <c r="TZA25" s="80"/>
      <c r="TZB25" s="80"/>
      <c r="TZC25" s="80"/>
      <c r="TZD25" s="80"/>
      <c r="TZE25" s="80"/>
      <c r="TZF25" s="80"/>
      <c r="TZG25" s="80"/>
      <c r="TZH25" s="80"/>
      <c r="TZI25" s="80"/>
      <c r="TZJ25" s="80"/>
      <c r="TZK25" s="80"/>
      <c r="TZL25" s="80"/>
      <c r="TZM25" s="80"/>
      <c r="TZN25" s="80"/>
      <c r="TZO25" s="80"/>
      <c r="TZP25" s="80"/>
      <c r="TZQ25" s="80"/>
      <c r="TZR25" s="80"/>
      <c r="TZS25" s="80"/>
      <c r="TZT25" s="80"/>
      <c r="TZU25" s="80"/>
      <c r="TZV25" s="80"/>
      <c r="TZW25" s="80"/>
      <c r="TZX25" s="80"/>
      <c r="TZY25" s="80"/>
      <c r="TZZ25" s="80"/>
      <c r="UAA25" s="80"/>
      <c r="UAB25" s="80"/>
      <c r="UAC25" s="80"/>
      <c r="UAD25" s="80"/>
      <c r="UAE25" s="80"/>
      <c r="UAF25" s="80"/>
      <c r="UAG25" s="80"/>
      <c r="UAH25" s="80"/>
      <c r="UAI25" s="80"/>
      <c r="UAJ25" s="80"/>
      <c r="UAK25" s="80"/>
      <c r="UAL25" s="80"/>
      <c r="UAM25" s="80"/>
      <c r="UAN25" s="80"/>
      <c r="UAO25" s="80"/>
      <c r="UAP25" s="80"/>
      <c r="UAQ25" s="80"/>
      <c r="UAR25" s="80"/>
      <c r="UAS25" s="80"/>
      <c r="UAT25" s="80"/>
      <c r="UAU25" s="80"/>
      <c r="UAV25" s="80"/>
      <c r="UAW25" s="80"/>
      <c r="UAX25" s="80"/>
      <c r="UAY25" s="80"/>
      <c r="UAZ25" s="80"/>
      <c r="UBA25" s="80"/>
      <c r="UBB25" s="80"/>
      <c r="UBC25" s="80"/>
      <c r="UBD25" s="80"/>
      <c r="UBE25" s="80"/>
      <c r="UBF25" s="80"/>
      <c r="UBG25" s="80"/>
      <c r="UBH25" s="80"/>
      <c r="UBI25" s="80"/>
      <c r="UBJ25" s="80"/>
      <c r="UBK25" s="80"/>
      <c r="UBL25" s="80"/>
      <c r="UBM25" s="80"/>
      <c r="UBN25" s="80"/>
      <c r="UBO25" s="80"/>
      <c r="UBP25" s="80"/>
      <c r="UBQ25" s="80"/>
      <c r="UBR25" s="80"/>
      <c r="UBS25" s="80"/>
      <c r="UBT25" s="80"/>
      <c r="UBU25" s="80"/>
      <c r="UBV25" s="80"/>
      <c r="UBW25" s="80"/>
      <c r="UBX25" s="80"/>
      <c r="UBY25" s="80"/>
      <c r="UBZ25" s="80"/>
      <c r="UCA25" s="80"/>
      <c r="UCB25" s="80"/>
      <c r="UCC25" s="80"/>
      <c r="UCD25" s="80"/>
      <c r="UCE25" s="80"/>
      <c r="UCF25" s="80"/>
      <c r="UCG25" s="80"/>
      <c r="UCH25" s="80"/>
      <c r="UCI25" s="80"/>
      <c r="UCJ25" s="80"/>
      <c r="UCK25" s="80"/>
      <c r="UCL25" s="80"/>
      <c r="UCM25" s="80"/>
      <c r="UCN25" s="80"/>
      <c r="UCO25" s="80"/>
      <c r="UCP25" s="80"/>
      <c r="UCQ25" s="80"/>
      <c r="UCR25" s="80"/>
      <c r="UCS25" s="80"/>
      <c r="UCT25" s="80"/>
      <c r="UCU25" s="80"/>
      <c r="UCV25" s="80"/>
      <c r="UCW25" s="80"/>
      <c r="UCX25" s="80"/>
      <c r="UCY25" s="80"/>
      <c r="UCZ25" s="80"/>
      <c r="UDA25" s="80"/>
      <c r="UDB25" s="80"/>
      <c r="UDC25" s="80"/>
      <c r="UDD25" s="80"/>
      <c r="UDE25" s="80"/>
      <c r="UDF25" s="80"/>
      <c r="UDG25" s="80"/>
      <c r="UDH25" s="80"/>
      <c r="UDI25" s="80"/>
      <c r="UDJ25" s="80"/>
      <c r="UDK25" s="80"/>
      <c r="UDL25" s="80"/>
      <c r="UDM25" s="80"/>
      <c r="UDN25" s="80"/>
      <c r="UDO25" s="80"/>
      <c r="UDP25" s="80"/>
      <c r="UDQ25" s="80"/>
      <c r="UDR25" s="80"/>
      <c r="UDS25" s="80"/>
      <c r="UDT25" s="80"/>
      <c r="UDU25" s="80"/>
      <c r="UDV25" s="80"/>
      <c r="UDW25" s="80"/>
      <c r="UDX25" s="80"/>
      <c r="UDY25" s="80"/>
      <c r="UDZ25" s="80"/>
      <c r="UEA25" s="80"/>
      <c r="UEB25" s="80"/>
      <c r="UEC25" s="80"/>
      <c r="UED25" s="80"/>
      <c r="UEE25" s="80"/>
      <c r="UEF25" s="80"/>
      <c r="UEG25" s="80"/>
      <c r="UEH25" s="80"/>
      <c r="UEI25" s="80"/>
      <c r="UEJ25" s="80"/>
      <c r="UEK25" s="80"/>
      <c r="UEL25" s="80"/>
      <c r="UEM25" s="80"/>
      <c r="UEN25" s="80"/>
      <c r="UEO25" s="80"/>
      <c r="UEP25" s="80"/>
      <c r="UEQ25" s="80"/>
      <c r="UER25" s="80"/>
      <c r="UES25" s="80"/>
      <c r="UET25" s="80"/>
      <c r="UEU25" s="80"/>
      <c r="UEV25" s="80"/>
      <c r="UEW25" s="80"/>
      <c r="UEX25" s="80"/>
      <c r="UEY25" s="80"/>
      <c r="UEZ25" s="80"/>
      <c r="UFA25" s="80"/>
      <c r="UFB25" s="80"/>
      <c r="UFC25" s="80"/>
      <c r="UFD25" s="80"/>
      <c r="UFE25" s="80"/>
      <c r="UFF25" s="80"/>
      <c r="UFG25" s="80"/>
      <c r="UFH25" s="80"/>
      <c r="UFI25" s="80"/>
      <c r="UFJ25" s="80"/>
      <c r="UFK25" s="80"/>
      <c r="UFL25" s="80"/>
      <c r="UFM25" s="80"/>
      <c r="UFN25" s="80"/>
      <c r="UFO25" s="80"/>
      <c r="UFP25" s="80"/>
      <c r="UFQ25" s="80"/>
      <c r="UFR25" s="80"/>
      <c r="UFS25" s="80"/>
      <c r="UFT25" s="80"/>
      <c r="UFU25" s="80"/>
      <c r="UFV25" s="80"/>
      <c r="UFW25" s="80"/>
      <c r="UFX25" s="80"/>
      <c r="UFY25" s="80"/>
      <c r="UFZ25" s="80"/>
      <c r="UGA25" s="80"/>
      <c r="UGB25" s="80"/>
      <c r="UGC25" s="80"/>
      <c r="UGD25" s="80"/>
      <c r="UGE25" s="80"/>
      <c r="UGF25" s="80"/>
      <c r="UGG25" s="80"/>
      <c r="UGH25" s="80"/>
      <c r="UGI25" s="80"/>
      <c r="UGJ25" s="80"/>
      <c r="UGK25" s="80"/>
      <c r="UGL25" s="80"/>
      <c r="UGM25" s="80"/>
      <c r="UGN25" s="80"/>
      <c r="UGO25" s="80"/>
      <c r="UGP25" s="80"/>
      <c r="UGQ25" s="80"/>
      <c r="UGR25" s="80"/>
      <c r="UGS25" s="80"/>
      <c r="UGT25" s="80"/>
      <c r="UGU25" s="80"/>
      <c r="UGV25" s="80"/>
      <c r="UGW25" s="80"/>
      <c r="UGX25" s="80"/>
      <c r="UGY25" s="80"/>
      <c r="UGZ25" s="80"/>
      <c r="UHA25" s="80"/>
      <c r="UHB25" s="80"/>
      <c r="UHC25" s="80"/>
      <c r="UHD25" s="80"/>
      <c r="UHE25" s="80"/>
      <c r="UHF25" s="80"/>
      <c r="UHG25" s="80"/>
      <c r="UHH25" s="80"/>
      <c r="UHI25" s="80"/>
      <c r="UHJ25" s="80"/>
      <c r="UHK25" s="80"/>
      <c r="UHL25" s="80"/>
      <c r="UHM25" s="80"/>
      <c r="UHN25" s="80"/>
      <c r="UHO25" s="80"/>
      <c r="UHP25" s="80"/>
      <c r="UHQ25" s="80"/>
      <c r="UHR25" s="80"/>
      <c r="UHS25" s="80"/>
      <c r="UHT25" s="80"/>
      <c r="UHU25" s="80"/>
      <c r="UHV25" s="80"/>
      <c r="UHW25" s="80"/>
      <c r="UHX25" s="80"/>
      <c r="UHY25" s="80"/>
      <c r="UHZ25" s="80"/>
      <c r="UIA25" s="80"/>
      <c r="UIB25" s="80"/>
      <c r="UIC25" s="80"/>
      <c r="UID25" s="80"/>
      <c r="UIE25" s="80"/>
      <c r="UIF25" s="80"/>
      <c r="UIG25" s="80"/>
      <c r="UIH25" s="80"/>
      <c r="UII25" s="80"/>
      <c r="UIJ25" s="80"/>
      <c r="UIK25" s="80"/>
      <c r="UIL25" s="80"/>
      <c r="UIM25" s="80"/>
      <c r="UIN25" s="80"/>
      <c r="UIO25" s="80"/>
      <c r="UIP25" s="80"/>
      <c r="UIQ25" s="80"/>
      <c r="UIR25" s="80"/>
      <c r="UIS25" s="80"/>
      <c r="UIT25" s="80"/>
      <c r="UIU25" s="80"/>
      <c r="UIV25" s="80"/>
      <c r="UIW25" s="80"/>
      <c r="UIX25" s="80"/>
      <c r="UIY25" s="80"/>
      <c r="UIZ25" s="80"/>
      <c r="UJA25" s="80"/>
      <c r="UJB25" s="80"/>
      <c r="UJC25" s="80"/>
      <c r="UJD25" s="80"/>
      <c r="UJE25" s="80"/>
      <c r="UJF25" s="80"/>
      <c r="UJG25" s="80"/>
      <c r="UJH25" s="80"/>
      <c r="UJI25" s="80"/>
      <c r="UJJ25" s="80"/>
      <c r="UJK25" s="80"/>
      <c r="UJL25" s="80"/>
      <c r="UJM25" s="80"/>
      <c r="UJN25" s="80"/>
      <c r="UJO25" s="80"/>
      <c r="UJP25" s="80"/>
      <c r="UJQ25" s="80"/>
      <c r="UJR25" s="80"/>
      <c r="UJS25" s="80"/>
      <c r="UJT25" s="80"/>
      <c r="UJU25" s="80"/>
      <c r="UJV25" s="80"/>
      <c r="UJW25" s="80"/>
      <c r="UJX25" s="80"/>
      <c r="UJY25" s="80"/>
      <c r="UJZ25" s="80"/>
      <c r="UKA25" s="80"/>
      <c r="UKB25" s="80"/>
      <c r="UKC25" s="80"/>
      <c r="UKD25" s="80"/>
      <c r="UKE25" s="80"/>
      <c r="UKF25" s="80"/>
      <c r="UKG25" s="80"/>
      <c r="UKH25" s="80"/>
      <c r="UKI25" s="80"/>
      <c r="UKJ25" s="80"/>
      <c r="UKK25" s="80"/>
      <c r="UKL25" s="80"/>
      <c r="UKM25" s="80"/>
      <c r="UKN25" s="80"/>
      <c r="UKO25" s="80"/>
      <c r="UKP25" s="80"/>
      <c r="UKQ25" s="80"/>
      <c r="UKR25" s="80"/>
      <c r="UKS25" s="80"/>
      <c r="UKT25" s="80"/>
      <c r="UKU25" s="80"/>
      <c r="UKV25" s="80"/>
      <c r="UKW25" s="80"/>
      <c r="UKX25" s="80"/>
      <c r="UKY25" s="80"/>
      <c r="UKZ25" s="80"/>
      <c r="ULA25" s="80"/>
      <c r="ULB25" s="80"/>
      <c r="ULC25" s="80"/>
      <c r="ULD25" s="80"/>
      <c r="ULE25" s="80"/>
      <c r="ULF25" s="80"/>
      <c r="ULG25" s="80"/>
      <c r="ULH25" s="80"/>
      <c r="ULI25" s="80"/>
      <c r="ULJ25" s="80"/>
      <c r="ULK25" s="80"/>
      <c r="ULL25" s="80"/>
      <c r="ULM25" s="80"/>
      <c r="ULN25" s="80"/>
      <c r="ULO25" s="80"/>
      <c r="ULP25" s="80"/>
      <c r="ULQ25" s="80"/>
      <c r="ULR25" s="80"/>
      <c r="ULS25" s="80"/>
      <c r="ULT25" s="80"/>
      <c r="ULU25" s="80"/>
      <c r="ULV25" s="80"/>
      <c r="ULW25" s="80"/>
      <c r="ULX25" s="80"/>
      <c r="ULY25" s="80"/>
      <c r="ULZ25" s="80"/>
      <c r="UMA25" s="80"/>
      <c r="UMB25" s="80"/>
      <c r="UMC25" s="80"/>
      <c r="UMD25" s="80"/>
      <c r="UME25" s="80"/>
      <c r="UMF25" s="80"/>
      <c r="UMG25" s="80"/>
      <c r="UMH25" s="80"/>
      <c r="UMI25" s="80"/>
      <c r="UMJ25" s="80"/>
      <c r="UMK25" s="80"/>
      <c r="UML25" s="80"/>
      <c r="UMM25" s="80"/>
      <c r="UMN25" s="80"/>
      <c r="UMO25" s="80"/>
      <c r="UMP25" s="80"/>
      <c r="UMQ25" s="80"/>
      <c r="UMR25" s="80"/>
      <c r="UMS25" s="80"/>
      <c r="UMT25" s="80"/>
      <c r="UMU25" s="80"/>
      <c r="UMV25" s="80"/>
      <c r="UMW25" s="80"/>
      <c r="UMX25" s="80"/>
      <c r="UMY25" s="80"/>
      <c r="UMZ25" s="80"/>
      <c r="UNA25" s="80"/>
      <c r="UNB25" s="80"/>
      <c r="UNC25" s="80"/>
      <c r="UND25" s="80"/>
      <c r="UNE25" s="80"/>
      <c r="UNF25" s="80"/>
      <c r="UNG25" s="80"/>
      <c r="UNH25" s="80"/>
      <c r="UNI25" s="80"/>
      <c r="UNJ25" s="80"/>
      <c r="UNK25" s="80"/>
      <c r="UNL25" s="80"/>
      <c r="UNM25" s="80"/>
      <c r="UNN25" s="80"/>
      <c r="UNO25" s="80"/>
      <c r="UNP25" s="80"/>
      <c r="UNQ25" s="80"/>
      <c r="UNR25" s="80"/>
      <c r="UNS25" s="80"/>
      <c r="UNT25" s="80"/>
      <c r="UNU25" s="80"/>
      <c r="UNV25" s="80"/>
      <c r="UNW25" s="80"/>
      <c r="UNX25" s="80"/>
      <c r="UNY25" s="80"/>
      <c r="UNZ25" s="80"/>
      <c r="UOA25" s="80"/>
      <c r="UOB25" s="80"/>
      <c r="UOC25" s="80"/>
      <c r="UOD25" s="80"/>
      <c r="UOE25" s="80"/>
      <c r="UOF25" s="80"/>
      <c r="UOG25" s="80"/>
      <c r="UOH25" s="80"/>
      <c r="UOI25" s="80"/>
      <c r="UOJ25" s="80"/>
      <c r="UOK25" s="80"/>
      <c r="UOL25" s="80"/>
      <c r="UOM25" s="80"/>
      <c r="UON25" s="80"/>
      <c r="UOO25" s="80"/>
      <c r="UOP25" s="80"/>
      <c r="UOQ25" s="80"/>
      <c r="UOR25" s="80"/>
      <c r="UOS25" s="80"/>
      <c r="UOT25" s="80"/>
      <c r="UOU25" s="80"/>
      <c r="UOV25" s="80"/>
      <c r="UOW25" s="80"/>
      <c r="UOX25" s="80"/>
      <c r="UOY25" s="80"/>
      <c r="UOZ25" s="80"/>
      <c r="UPA25" s="80"/>
      <c r="UPB25" s="80"/>
      <c r="UPC25" s="80"/>
      <c r="UPD25" s="80"/>
      <c r="UPE25" s="80"/>
      <c r="UPF25" s="80"/>
      <c r="UPG25" s="80"/>
      <c r="UPH25" s="80"/>
      <c r="UPI25" s="80"/>
      <c r="UPJ25" s="80"/>
      <c r="UPK25" s="80"/>
      <c r="UPL25" s="80"/>
      <c r="UPM25" s="80"/>
      <c r="UPN25" s="80"/>
      <c r="UPO25" s="80"/>
      <c r="UPP25" s="80"/>
      <c r="UPQ25" s="80"/>
      <c r="UPR25" s="80"/>
      <c r="UPS25" s="80"/>
      <c r="UPT25" s="80"/>
      <c r="UPU25" s="80"/>
      <c r="UPV25" s="80"/>
      <c r="UPW25" s="80"/>
      <c r="UPX25" s="80"/>
      <c r="UPY25" s="80"/>
      <c r="UPZ25" s="80"/>
      <c r="UQA25" s="80"/>
      <c r="UQB25" s="80"/>
      <c r="UQC25" s="80"/>
      <c r="UQD25" s="80"/>
      <c r="UQE25" s="80"/>
      <c r="UQF25" s="80"/>
      <c r="UQG25" s="80"/>
      <c r="UQH25" s="80"/>
      <c r="UQI25" s="80"/>
      <c r="UQJ25" s="80"/>
      <c r="UQK25" s="80"/>
      <c r="UQL25" s="80"/>
      <c r="UQM25" s="80"/>
      <c r="UQN25" s="80"/>
      <c r="UQO25" s="80"/>
      <c r="UQP25" s="80"/>
      <c r="UQQ25" s="80"/>
      <c r="UQR25" s="80"/>
      <c r="UQS25" s="80"/>
      <c r="UQT25" s="80"/>
      <c r="UQU25" s="80"/>
      <c r="UQV25" s="80"/>
      <c r="UQW25" s="80"/>
      <c r="UQX25" s="80"/>
      <c r="UQY25" s="80"/>
      <c r="UQZ25" s="80"/>
      <c r="URA25" s="80"/>
      <c r="URB25" s="80"/>
      <c r="URC25" s="80"/>
      <c r="URD25" s="80"/>
      <c r="URE25" s="80"/>
      <c r="URF25" s="80"/>
      <c r="URG25" s="80"/>
      <c r="URH25" s="80"/>
      <c r="URI25" s="80"/>
      <c r="URJ25" s="80"/>
      <c r="URK25" s="80"/>
      <c r="URL25" s="80"/>
      <c r="URM25" s="80"/>
      <c r="URN25" s="80"/>
      <c r="URO25" s="80"/>
      <c r="URP25" s="80"/>
      <c r="URQ25" s="80"/>
      <c r="URR25" s="80"/>
      <c r="URS25" s="80"/>
      <c r="URT25" s="80"/>
      <c r="URU25" s="80"/>
      <c r="URV25" s="80"/>
      <c r="URW25" s="80"/>
      <c r="URX25" s="80"/>
      <c r="URY25" s="80"/>
      <c r="URZ25" s="80"/>
      <c r="USA25" s="80"/>
      <c r="USB25" s="80"/>
      <c r="USC25" s="80"/>
      <c r="USD25" s="80"/>
      <c r="USE25" s="80"/>
      <c r="USF25" s="80"/>
      <c r="USG25" s="80"/>
      <c r="USH25" s="80"/>
      <c r="USI25" s="80"/>
      <c r="USJ25" s="80"/>
      <c r="USK25" s="80"/>
      <c r="USL25" s="80"/>
      <c r="USM25" s="80"/>
      <c r="USN25" s="80"/>
      <c r="USO25" s="80"/>
      <c r="USP25" s="80"/>
      <c r="USQ25" s="80"/>
      <c r="USR25" s="80"/>
      <c r="USS25" s="80"/>
      <c r="UST25" s="80"/>
      <c r="USU25" s="80"/>
      <c r="USV25" s="80"/>
      <c r="USW25" s="80"/>
      <c r="USX25" s="80"/>
      <c r="USY25" s="80"/>
      <c r="USZ25" s="80"/>
      <c r="UTA25" s="80"/>
      <c r="UTB25" s="80"/>
      <c r="UTC25" s="80"/>
      <c r="UTD25" s="80"/>
      <c r="UTE25" s="80"/>
      <c r="UTF25" s="80"/>
      <c r="UTG25" s="80"/>
      <c r="UTH25" s="80"/>
      <c r="UTI25" s="80"/>
      <c r="UTJ25" s="80"/>
      <c r="UTK25" s="80"/>
      <c r="UTL25" s="80"/>
      <c r="UTM25" s="80"/>
      <c r="UTN25" s="80"/>
      <c r="UTO25" s="80"/>
      <c r="UTP25" s="80"/>
      <c r="UTQ25" s="80"/>
      <c r="UTR25" s="80"/>
      <c r="UTS25" s="80"/>
      <c r="UTT25" s="80"/>
      <c r="UTU25" s="80"/>
      <c r="UTV25" s="80"/>
      <c r="UTW25" s="80"/>
      <c r="UTX25" s="80"/>
      <c r="UTY25" s="80"/>
      <c r="UTZ25" s="80"/>
      <c r="UUA25" s="80"/>
      <c r="UUB25" s="80"/>
      <c r="UUC25" s="80"/>
      <c r="UUD25" s="80"/>
      <c r="UUE25" s="80"/>
      <c r="UUF25" s="80"/>
      <c r="UUG25" s="80"/>
      <c r="UUH25" s="80"/>
      <c r="UUI25" s="80"/>
      <c r="UUJ25" s="80"/>
      <c r="UUK25" s="80"/>
      <c r="UUL25" s="80"/>
      <c r="UUM25" s="80"/>
      <c r="UUN25" s="80"/>
      <c r="UUO25" s="80"/>
      <c r="UUP25" s="80"/>
      <c r="UUQ25" s="80"/>
      <c r="UUR25" s="80"/>
      <c r="UUS25" s="80"/>
      <c r="UUT25" s="80"/>
      <c r="UUU25" s="80"/>
      <c r="UUV25" s="80"/>
      <c r="UUW25" s="80"/>
      <c r="UUX25" s="80"/>
      <c r="UUY25" s="80"/>
      <c r="UUZ25" s="80"/>
      <c r="UVA25" s="80"/>
      <c r="UVB25" s="80"/>
      <c r="UVC25" s="80"/>
      <c r="UVD25" s="80"/>
      <c r="UVE25" s="80"/>
      <c r="UVF25" s="80"/>
      <c r="UVG25" s="80"/>
      <c r="UVH25" s="80"/>
      <c r="UVI25" s="80"/>
      <c r="UVJ25" s="80"/>
      <c r="UVK25" s="80"/>
      <c r="UVL25" s="80"/>
      <c r="UVM25" s="80"/>
      <c r="UVN25" s="80"/>
      <c r="UVO25" s="80"/>
      <c r="UVP25" s="80"/>
      <c r="UVQ25" s="80"/>
      <c r="UVR25" s="80"/>
      <c r="UVS25" s="80"/>
      <c r="UVT25" s="80"/>
      <c r="UVU25" s="80"/>
      <c r="UVV25" s="80"/>
      <c r="UVW25" s="80"/>
      <c r="UVX25" s="80"/>
      <c r="UVY25" s="80"/>
      <c r="UVZ25" s="80"/>
      <c r="UWA25" s="80"/>
      <c r="UWB25" s="80"/>
      <c r="UWC25" s="80"/>
      <c r="UWD25" s="80"/>
      <c r="UWE25" s="80"/>
      <c r="UWF25" s="80"/>
      <c r="UWG25" s="80"/>
      <c r="UWH25" s="80"/>
      <c r="UWI25" s="80"/>
      <c r="UWJ25" s="80"/>
      <c r="UWK25" s="80"/>
      <c r="UWL25" s="80"/>
      <c r="UWM25" s="80"/>
      <c r="UWN25" s="80"/>
      <c r="UWO25" s="80"/>
      <c r="UWP25" s="80"/>
      <c r="UWQ25" s="80"/>
      <c r="UWR25" s="80"/>
      <c r="UWS25" s="80"/>
      <c r="UWT25" s="80"/>
      <c r="UWU25" s="80"/>
      <c r="UWV25" s="80"/>
      <c r="UWW25" s="80"/>
      <c r="UWX25" s="80"/>
      <c r="UWY25" s="80"/>
      <c r="UWZ25" s="80"/>
      <c r="UXA25" s="80"/>
      <c r="UXB25" s="80"/>
      <c r="UXC25" s="80"/>
      <c r="UXD25" s="80"/>
      <c r="UXE25" s="80"/>
      <c r="UXF25" s="80"/>
      <c r="UXG25" s="80"/>
      <c r="UXH25" s="80"/>
      <c r="UXI25" s="80"/>
      <c r="UXJ25" s="80"/>
      <c r="UXK25" s="80"/>
      <c r="UXL25" s="80"/>
      <c r="UXM25" s="80"/>
      <c r="UXN25" s="80"/>
      <c r="UXO25" s="80"/>
      <c r="UXP25" s="80"/>
      <c r="UXQ25" s="80"/>
      <c r="UXR25" s="80"/>
      <c r="UXS25" s="80"/>
      <c r="UXT25" s="80"/>
      <c r="UXU25" s="80"/>
      <c r="UXV25" s="80"/>
      <c r="UXW25" s="80"/>
      <c r="UXX25" s="80"/>
      <c r="UXY25" s="80"/>
      <c r="UXZ25" s="80"/>
      <c r="UYA25" s="80"/>
      <c r="UYB25" s="80"/>
      <c r="UYC25" s="80"/>
      <c r="UYD25" s="80"/>
      <c r="UYE25" s="80"/>
      <c r="UYF25" s="80"/>
      <c r="UYG25" s="80"/>
      <c r="UYH25" s="80"/>
      <c r="UYI25" s="80"/>
      <c r="UYJ25" s="80"/>
      <c r="UYK25" s="80"/>
      <c r="UYL25" s="80"/>
      <c r="UYM25" s="80"/>
      <c r="UYN25" s="80"/>
      <c r="UYO25" s="80"/>
      <c r="UYP25" s="80"/>
      <c r="UYQ25" s="80"/>
      <c r="UYR25" s="80"/>
      <c r="UYS25" s="80"/>
      <c r="UYT25" s="80"/>
      <c r="UYU25" s="80"/>
      <c r="UYV25" s="80"/>
      <c r="UYW25" s="80"/>
      <c r="UYX25" s="80"/>
      <c r="UYY25" s="80"/>
      <c r="UYZ25" s="80"/>
      <c r="UZA25" s="80"/>
      <c r="UZB25" s="80"/>
      <c r="UZC25" s="80"/>
      <c r="UZD25" s="80"/>
      <c r="UZE25" s="80"/>
      <c r="UZF25" s="80"/>
      <c r="UZG25" s="80"/>
      <c r="UZH25" s="80"/>
      <c r="UZI25" s="80"/>
      <c r="UZJ25" s="80"/>
      <c r="UZK25" s="80"/>
      <c r="UZL25" s="80"/>
      <c r="UZM25" s="80"/>
      <c r="UZN25" s="80"/>
      <c r="UZO25" s="80"/>
      <c r="UZP25" s="80"/>
      <c r="UZQ25" s="80"/>
      <c r="UZR25" s="80"/>
      <c r="UZS25" s="80"/>
      <c r="UZT25" s="80"/>
      <c r="UZU25" s="80"/>
      <c r="UZV25" s="80"/>
      <c r="UZW25" s="80"/>
      <c r="UZX25" s="80"/>
      <c r="UZY25" s="80"/>
      <c r="UZZ25" s="80"/>
      <c r="VAA25" s="80"/>
      <c r="VAB25" s="80"/>
      <c r="VAC25" s="80"/>
      <c r="VAD25" s="80"/>
      <c r="VAE25" s="80"/>
      <c r="VAF25" s="80"/>
      <c r="VAG25" s="80"/>
      <c r="VAH25" s="80"/>
      <c r="VAI25" s="80"/>
      <c r="VAJ25" s="80"/>
      <c r="VAK25" s="80"/>
      <c r="VAL25" s="80"/>
      <c r="VAM25" s="80"/>
      <c r="VAN25" s="80"/>
      <c r="VAO25" s="80"/>
      <c r="VAP25" s="80"/>
      <c r="VAQ25" s="80"/>
      <c r="VAR25" s="80"/>
      <c r="VAS25" s="80"/>
      <c r="VAT25" s="80"/>
      <c r="VAU25" s="80"/>
      <c r="VAV25" s="80"/>
      <c r="VAW25" s="80"/>
      <c r="VAX25" s="80"/>
      <c r="VAY25" s="80"/>
      <c r="VAZ25" s="80"/>
      <c r="VBA25" s="80"/>
      <c r="VBB25" s="80"/>
      <c r="VBC25" s="80"/>
      <c r="VBD25" s="80"/>
      <c r="VBE25" s="80"/>
      <c r="VBF25" s="80"/>
      <c r="VBG25" s="80"/>
      <c r="VBH25" s="80"/>
      <c r="VBI25" s="80"/>
      <c r="VBJ25" s="80"/>
      <c r="VBK25" s="80"/>
      <c r="VBL25" s="80"/>
      <c r="VBM25" s="80"/>
      <c r="VBN25" s="80"/>
      <c r="VBO25" s="80"/>
      <c r="VBP25" s="80"/>
      <c r="VBQ25" s="80"/>
      <c r="VBR25" s="80"/>
      <c r="VBS25" s="80"/>
      <c r="VBT25" s="80"/>
      <c r="VBU25" s="80"/>
      <c r="VBV25" s="80"/>
      <c r="VBW25" s="80"/>
      <c r="VBX25" s="80"/>
      <c r="VBY25" s="80"/>
      <c r="VBZ25" s="80"/>
      <c r="VCA25" s="80"/>
      <c r="VCB25" s="80"/>
      <c r="VCC25" s="80"/>
      <c r="VCD25" s="80"/>
      <c r="VCE25" s="80"/>
      <c r="VCF25" s="80"/>
      <c r="VCG25" s="80"/>
      <c r="VCH25" s="80"/>
      <c r="VCI25" s="80"/>
      <c r="VCJ25" s="80"/>
      <c r="VCK25" s="80"/>
      <c r="VCL25" s="80"/>
      <c r="VCM25" s="80"/>
      <c r="VCN25" s="80"/>
      <c r="VCO25" s="80"/>
      <c r="VCP25" s="80"/>
      <c r="VCQ25" s="80"/>
      <c r="VCR25" s="80"/>
      <c r="VCS25" s="80"/>
      <c r="VCT25" s="80"/>
      <c r="VCU25" s="80"/>
      <c r="VCV25" s="80"/>
      <c r="VCW25" s="80"/>
      <c r="VCX25" s="80"/>
      <c r="VCY25" s="80"/>
      <c r="VCZ25" s="80"/>
      <c r="VDA25" s="80"/>
      <c r="VDB25" s="80"/>
      <c r="VDC25" s="80"/>
      <c r="VDD25" s="80"/>
      <c r="VDE25" s="80"/>
      <c r="VDF25" s="80"/>
      <c r="VDG25" s="80"/>
      <c r="VDH25" s="80"/>
      <c r="VDI25" s="80"/>
      <c r="VDJ25" s="80"/>
      <c r="VDK25" s="80"/>
      <c r="VDL25" s="80"/>
      <c r="VDM25" s="80"/>
      <c r="VDN25" s="80"/>
      <c r="VDO25" s="80"/>
      <c r="VDP25" s="80"/>
      <c r="VDQ25" s="80"/>
      <c r="VDR25" s="80"/>
      <c r="VDS25" s="80"/>
      <c r="VDT25" s="80"/>
      <c r="VDU25" s="80"/>
      <c r="VDV25" s="80"/>
      <c r="VDW25" s="80"/>
      <c r="VDX25" s="80"/>
      <c r="VDY25" s="80"/>
      <c r="VDZ25" s="80"/>
      <c r="VEA25" s="80"/>
      <c r="VEB25" s="80"/>
      <c r="VEC25" s="80"/>
      <c r="VED25" s="80"/>
      <c r="VEE25" s="80"/>
      <c r="VEF25" s="80"/>
      <c r="VEG25" s="80"/>
      <c r="VEH25" s="80"/>
      <c r="VEI25" s="80"/>
      <c r="VEJ25" s="80"/>
      <c r="VEK25" s="80"/>
      <c r="VEL25" s="80"/>
      <c r="VEM25" s="80"/>
      <c r="VEN25" s="80"/>
      <c r="VEO25" s="80"/>
      <c r="VEP25" s="80"/>
      <c r="VEQ25" s="80"/>
      <c r="VER25" s="80"/>
      <c r="VES25" s="80"/>
      <c r="VET25" s="80"/>
      <c r="VEU25" s="80"/>
      <c r="VEV25" s="80"/>
      <c r="VEW25" s="80"/>
      <c r="VEX25" s="80"/>
      <c r="VEY25" s="80"/>
      <c r="VEZ25" s="80"/>
      <c r="VFA25" s="80"/>
      <c r="VFB25" s="80"/>
      <c r="VFC25" s="80"/>
      <c r="VFD25" s="80"/>
      <c r="VFE25" s="80"/>
      <c r="VFF25" s="80"/>
      <c r="VFG25" s="80"/>
      <c r="VFH25" s="80"/>
      <c r="VFI25" s="80"/>
      <c r="VFJ25" s="80"/>
      <c r="VFK25" s="80"/>
      <c r="VFL25" s="80"/>
      <c r="VFM25" s="80"/>
      <c r="VFN25" s="80"/>
      <c r="VFO25" s="80"/>
      <c r="VFP25" s="80"/>
      <c r="VFQ25" s="80"/>
      <c r="VFR25" s="80"/>
      <c r="VFS25" s="80"/>
      <c r="VFT25" s="80"/>
      <c r="VFU25" s="80"/>
      <c r="VFV25" s="80"/>
      <c r="VFW25" s="80"/>
      <c r="VFX25" s="80"/>
      <c r="VFY25" s="80"/>
      <c r="VFZ25" s="80"/>
      <c r="VGA25" s="80"/>
      <c r="VGB25" s="80"/>
      <c r="VGC25" s="80"/>
      <c r="VGD25" s="80"/>
      <c r="VGE25" s="80"/>
      <c r="VGF25" s="80"/>
      <c r="VGG25" s="80"/>
      <c r="VGH25" s="80"/>
      <c r="VGI25" s="80"/>
      <c r="VGJ25" s="80"/>
      <c r="VGK25" s="80"/>
      <c r="VGL25" s="80"/>
      <c r="VGM25" s="80"/>
      <c r="VGN25" s="80"/>
      <c r="VGO25" s="80"/>
      <c r="VGP25" s="80"/>
      <c r="VGQ25" s="80"/>
      <c r="VGR25" s="80"/>
      <c r="VGS25" s="80"/>
      <c r="VGT25" s="80"/>
      <c r="VGU25" s="80"/>
      <c r="VGV25" s="80"/>
      <c r="VGW25" s="80"/>
      <c r="VGX25" s="80"/>
      <c r="VGY25" s="80"/>
      <c r="VGZ25" s="80"/>
      <c r="VHA25" s="80"/>
      <c r="VHB25" s="80"/>
      <c r="VHC25" s="80"/>
      <c r="VHD25" s="80"/>
      <c r="VHE25" s="80"/>
      <c r="VHF25" s="80"/>
      <c r="VHG25" s="80"/>
      <c r="VHH25" s="80"/>
      <c r="VHI25" s="80"/>
      <c r="VHJ25" s="80"/>
      <c r="VHK25" s="80"/>
      <c r="VHL25" s="80"/>
      <c r="VHM25" s="80"/>
      <c r="VHN25" s="80"/>
      <c r="VHO25" s="80"/>
      <c r="VHP25" s="80"/>
      <c r="VHQ25" s="80"/>
      <c r="VHR25" s="80"/>
      <c r="VHS25" s="80"/>
      <c r="VHT25" s="80"/>
      <c r="VHU25" s="80"/>
      <c r="VHV25" s="80"/>
      <c r="VHW25" s="80"/>
      <c r="VHX25" s="80"/>
      <c r="VHY25" s="80"/>
      <c r="VHZ25" s="80"/>
      <c r="VIA25" s="80"/>
      <c r="VIB25" s="80"/>
      <c r="VIC25" s="80"/>
      <c r="VID25" s="80"/>
      <c r="VIE25" s="80"/>
      <c r="VIF25" s="80"/>
      <c r="VIG25" s="80"/>
      <c r="VIH25" s="80"/>
      <c r="VII25" s="80"/>
      <c r="VIJ25" s="80"/>
      <c r="VIK25" s="80"/>
      <c r="VIL25" s="80"/>
      <c r="VIM25" s="80"/>
      <c r="VIN25" s="80"/>
      <c r="VIO25" s="80"/>
      <c r="VIP25" s="80"/>
      <c r="VIQ25" s="80"/>
      <c r="VIR25" s="80"/>
      <c r="VIS25" s="80"/>
      <c r="VIT25" s="80"/>
      <c r="VIU25" s="80"/>
      <c r="VIV25" s="80"/>
      <c r="VIW25" s="80"/>
      <c r="VIX25" s="80"/>
      <c r="VIY25" s="80"/>
      <c r="VIZ25" s="80"/>
      <c r="VJA25" s="80"/>
      <c r="VJB25" s="80"/>
      <c r="VJC25" s="80"/>
      <c r="VJD25" s="80"/>
      <c r="VJE25" s="80"/>
      <c r="VJF25" s="80"/>
      <c r="VJG25" s="80"/>
      <c r="VJH25" s="80"/>
      <c r="VJI25" s="80"/>
      <c r="VJJ25" s="80"/>
      <c r="VJK25" s="80"/>
      <c r="VJL25" s="80"/>
      <c r="VJM25" s="80"/>
      <c r="VJN25" s="80"/>
      <c r="VJO25" s="80"/>
      <c r="VJP25" s="80"/>
      <c r="VJQ25" s="80"/>
      <c r="VJR25" s="80"/>
      <c r="VJS25" s="80"/>
      <c r="VJT25" s="80"/>
      <c r="VJU25" s="80"/>
      <c r="VJV25" s="80"/>
      <c r="VJW25" s="80"/>
      <c r="VJX25" s="80"/>
      <c r="VJY25" s="80"/>
      <c r="VJZ25" s="80"/>
      <c r="VKA25" s="80"/>
      <c r="VKB25" s="80"/>
      <c r="VKC25" s="80"/>
      <c r="VKD25" s="80"/>
      <c r="VKE25" s="80"/>
      <c r="VKF25" s="80"/>
      <c r="VKG25" s="80"/>
      <c r="VKH25" s="80"/>
      <c r="VKI25" s="80"/>
      <c r="VKJ25" s="80"/>
      <c r="VKK25" s="80"/>
      <c r="VKL25" s="80"/>
      <c r="VKM25" s="80"/>
      <c r="VKN25" s="80"/>
      <c r="VKO25" s="80"/>
      <c r="VKP25" s="80"/>
      <c r="VKQ25" s="80"/>
      <c r="VKR25" s="80"/>
      <c r="VKS25" s="80"/>
      <c r="VKT25" s="80"/>
      <c r="VKU25" s="80"/>
      <c r="VKV25" s="80"/>
      <c r="VKW25" s="80"/>
      <c r="VKX25" s="80"/>
      <c r="VKY25" s="80"/>
      <c r="VKZ25" s="80"/>
      <c r="VLA25" s="80"/>
      <c r="VLB25" s="80"/>
      <c r="VLC25" s="80"/>
      <c r="VLD25" s="80"/>
      <c r="VLE25" s="80"/>
      <c r="VLF25" s="80"/>
      <c r="VLG25" s="80"/>
      <c r="VLH25" s="80"/>
      <c r="VLI25" s="80"/>
      <c r="VLJ25" s="80"/>
      <c r="VLK25" s="80"/>
      <c r="VLL25" s="80"/>
      <c r="VLM25" s="80"/>
      <c r="VLN25" s="80"/>
      <c r="VLO25" s="80"/>
      <c r="VLP25" s="80"/>
      <c r="VLQ25" s="80"/>
      <c r="VLR25" s="80"/>
      <c r="VLS25" s="80"/>
      <c r="VLT25" s="80"/>
      <c r="VLU25" s="80"/>
      <c r="VLV25" s="80"/>
      <c r="VLW25" s="80"/>
      <c r="VLX25" s="80"/>
      <c r="VLY25" s="80"/>
      <c r="VLZ25" s="80"/>
      <c r="VMA25" s="80"/>
      <c r="VMB25" s="80"/>
      <c r="VMC25" s="80"/>
      <c r="VMD25" s="80"/>
      <c r="VME25" s="80"/>
      <c r="VMF25" s="80"/>
      <c r="VMG25" s="80"/>
      <c r="VMH25" s="80"/>
      <c r="VMI25" s="80"/>
      <c r="VMJ25" s="80"/>
      <c r="VMK25" s="80"/>
      <c r="VML25" s="80"/>
      <c r="VMM25" s="80"/>
      <c r="VMN25" s="80"/>
      <c r="VMO25" s="80"/>
      <c r="VMP25" s="80"/>
      <c r="VMQ25" s="80"/>
      <c r="VMR25" s="80"/>
      <c r="VMS25" s="80"/>
      <c r="VMT25" s="80"/>
      <c r="VMU25" s="80"/>
      <c r="VMV25" s="80"/>
      <c r="VMW25" s="80"/>
      <c r="VMX25" s="80"/>
      <c r="VMY25" s="80"/>
      <c r="VMZ25" s="80"/>
      <c r="VNA25" s="80"/>
      <c r="VNB25" s="80"/>
      <c r="VNC25" s="80"/>
      <c r="VND25" s="80"/>
      <c r="VNE25" s="80"/>
      <c r="VNF25" s="80"/>
      <c r="VNG25" s="80"/>
      <c r="VNH25" s="80"/>
      <c r="VNI25" s="80"/>
      <c r="VNJ25" s="80"/>
      <c r="VNK25" s="80"/>
      <c r="VNL25" s="80"/>
      <c r="VNM25" s="80"/>
      <c r="VNN25" s="80"/>
      <c r="VNO25" s="80"/>
      <c r="VNP25" s="80"/>
      <c r="VNQ25" s="80"/>
      <c r="VNR25" s="80"/>
      <c r="VNS25" s="80"/>
      <c r="VNT25" s="80"/>
      <c r="VNU25" s="80"/>
      <c r="VNV25" s="80"/>
      <c r="VNW25" s="80"/>
      <c r="VNX25" s="80"/>
      <c r="VNY25" s="80"/>
      <c r="VNZ25" s="80"/>
      <c r="VOA25" s="80"/>
      <c r="VOB25" s="80"/>
      <c r="VOC25" s="80"/>
      <c r="VOD25" s="80"/>
      <c r="VOE25" s="80"/>
      <c r="VOF25" s="80"/>
      <c r="VOG25" s="80"/>
      <c r="VOH25" s="80"/>
      <c r="VOI25" s="80"/>
      <c r="VOJ25" s="80"/>
      <c r="VOK25" s="80"/>
      <c r="VOL25" s="80"/>
      <c r="VOM25" s="80"/>
      <c r="VON25" s="80"/>
      <c r="VOO25" s="80"/>
      <c r="VOP25" s="80"/>
      <c r="VOQ25" s="80"/>
      <c r="VOR25" s="80"/>
      <c r="VOS25" s="80"/>
      <c r="VOT25" s="80"/>
      <c r="VOU25" s="80"/>
      <c r="VOV25" s="80"/>
      <c r="VOW25" s="80"/>
      <c r="VOX25" s="80"/>
      <c r="VOY25" s="80"/>
      <c r="VOZ25" s="80"/>
      <c r="VPA25" s="80"/>
      <c r="VPB25" s="80"/>
      <c r="VPC25" s="80"/>
      <c r="VPD25" s="80"/>
      <c r="VPE25" s="80"/>
      <c r="VPF25" s="80"/>
      <c r="VPG25" s="80"/>
      <c r="VPH25" s="80"/>
      <c r="VPI25" s="80"/>
      <c r="VPJ25" s="80"/>
      <c r="VPK25" s="80"/>
      <c r="VPL25" s="80"/>
      <c r="VPM25" s="80"/>
      <c r="VPN25" s="80"/>
      <c r="VPO25" s="80"/>
      <c r="VPP25" s="80"/>
      <c r="VPQ25" s="80"/>
      <c r="VPR25" s="80"/>
      <c r="VPS25" s="80"/>
      <c r="VPT25" s="80"/>
      <c r="VPU25" s="80"/>
      <c r="VPV25" s="80"/>
      <c r="VPW25" s="80"/>
      <c r="VPX25" s="80"/>
      <c r="VPY25" s="80"/>
      <c r="VPZ25" s="80"/>
      <c r="VQA25" s="80"/>
      <c r="VQB25" s="80"/>
      <c r="VQC25" s="80"/>
      <c r="VQD25" s="80"/>
      <c r="VQE25" s="80"/>
      <c r="VQF25" s="80"/>
      <c r="VQG25" s="80"/>
      <c r="VQH25" s="80"/>
      <c r="VQI25" s="80"/>
      <c r="VQJ25" s="80"/>
      <c r="VQK25" s="80"/>
      <c r="VQL25" s="80"/>
      <c r="VQM25" s="80"/>
      <c r="VQN25" s="80"/>
      <c r="VQO25" s="80"/>
      <c r="VQP25" s="80"/>
      <c r="VQQ25" s="80"/>
      <c r="VQR25" s="80"/>
      <c r="VQS25" s="80"/>
      <c r="VQT25" s="80"/>
      <c r="VQU25" s="80"/>
      <c r="VQV25" s="80"/>
      <c r="VQW25" s="80"/>
      <c r="VQX25" s="80"/>
      <c r="VQY25" s="80"/>
      <c r="VQZ25" s="80"/>
      <c r="VRA25" s="80"/>
      <c r="VRB25" s="80"/>
      <c r="VRC25" s="80"/>
      <c r="VRD25" s="80"/>
      <c r="VRE25" s="80"/>
      <c r="VRF25" s="80"/>
      <c r="VRG25" s="80"/>
      <c r="VRH25" s="80"/>
      <c r="VRI25" s="80"/>
      <c r="VRJ25" s="80"/>
      <c r="VRK25" s="80"/>
      <c r="VRL25" s="80"/>
      <c r="VRM25" s="80"/>
      <c r="VRN25" s="80"/>
      <c r="VRO25" s="80"/>
      <c r="VRP25" s="80"/>
      <c r="VRQ25" s="80"/>
      <c r="VRR25" s="80"/>
      <c r="VRS25" s="80"/>
      <c r="VRT25" s="80"/>
      <c r="VRU25" s="80"/>
      <c r="VRV25" s="80"/>
      <c r="VRW25" s="80"/>
      <c r="VRX25" s="80"/>
      <c r="VRY25" s="80"/>
      <c r="VRZ25" s="80"/>
      <c r="VSA25" s="80"/>
      <c r="VSB25" s="80"/>
      <c r="VSC25" s="80"/>
      <c r="VSD25" s="80"/>
      <c r="VSE25" s="80"/>
      <c r="VSF25" s="80"/>
      <c r="VSG25" s="80"/>
      <c r="VSH25" s="80"/>
      <c r="VSI25" s="80"/>
      <c r="VSJ25" s="80"/>
      <c r="VSK25" s="80"/>
      <c r="VSL25" s="80"/>
      <c r="VSM25" s="80"/>
      <c r="VSN25" s="80"/>
      <c r="VSO25" s="80"/>
      <c r="VSP25" s="80"/>
      <c r="VSQ25" s="80"/>
      <c r="VSR25" s="80"/>
      <c r="VSS25" s="80"/>
      <c r="VST25" s="80"/>
      <c r="VSU25" s="80"/>
      <c r="VSV25" s="80"/>
      <c r="VSW25" s="80"/>
      <c r="VSX25" s="80"/>
      <c r="VSY25" s="80"/>
      <c r="VSZ25" s="80"/>
      <c r="VTA25" s="80"/>
      <c r="VTB25" s="80"/>
      <c r="VTC25" s="80"/>
      <c r="VTD25" s="80"/>
      <c r="VTE25" s="80"/>
      <c r="VTF25" s="80"/>
      <c r="VTG25" s="80"/>
      <c r="VTH25" s="80"/>
      <c r="VTI25" s="80"/>
      <c r="VTJ25" s="80"/>
      <c r="VTK25" s="80"/>
      <c r="VTL25" s="80"/>
      <c r="VTM25" s="80"/>
      <c r="VTN25" s="80"/>
      <c r="VTO25" s="80"/>
      <c r="VTP25" s="80"/>
      <c r="VTQ25" s="80"/>
      <c r="VTR25" s="80"/>
      <c r="VTS25" s="80"/>
      <c r="VTT25" s="80"/>
      <c r="VTU25" s="80"/>
      <c r="VTV25" s="80"/>
      <c r="VTW25" s="80"/>
      <c r="VTX25" s="80"/>
      <c r="VTY25" s="80"/>
      <c r="VTZ25" s="80"/>
      <c r="VUA25" s="80"/>
      <c r="VUB25" s="80"/>
      <c r="VUC25" s="80"/>
      <c r="VUD25" s="80"/>
      <c r="VUE25" s="80"/>
      <c r="VUF25" s="80"/>
      <c r="VUG25" s="80"/>
      <c r="VUH25" s="80"/>
      <c r="VUI25" s="80"/>
      <c r="VUJ25" s="80"/>
      <c r="VUK25" s="80"/>
      <c r="VUL25" s="80"/>
      <c r="VUM25" s="80"/>
      <c r="VUN25" s="80"/>
      <c r="VUO25" s="80"/>
      <c r="VUP25" s="80"/>
      <c r="VUQ25" s="80"/>
      <c r="VUR25" s="80"/>
      <c r="VUS25" s="80"/>
      <c r="VUT25" s="80"/>
      <c r="VUU25" s="80"/>
      <c r="VUV25" s="80"/>
      <c r="VUW25" s="80"/>
      <c r="VUX25" s="80"/>
      <c r="VUY25" s="80"/>
      <c r="VUZ25" s="80"/>
      <c r="VVA25" s="80"/>
      <c r="VVB25" s="80"/>
      <c r="VVC25" s="80"/>
      <c r="VVD25" s="80"/>
      <c r="VVE25" s="80"/>
      <c r="VVF25" s="80"/>
      <c r="VVG25" s="80"/>
      <c r="VVH25" s="80"/>
      <c r="VVI25" s="80"/>
      <c r="VVJ25" s="80"/>
      <c r="VVK25" s="80"/>
      <c r="VVL25" s="80"/>
      <c r="VVM25" s="80"/>
      <c r="VVN25" s="80"/>
      <c r="VVO25" s="80"/>
      <c r="VVP25" s="80"/>
      <c r="VVQ25" s="80"/>
      <c r="VVR25" s="80"/>
      <c r="VVS25" s="80"/>
      <c r="VVT25" s="80"/>
      <c r="VVU25" s="80"/>
      <c r="VVV25" s="80"/>
      <c r="VVW25" s="80"/>
      <c r="VVX25" s="80"/>
      <c r="VVY25" s="80"/>
      <c r="VVZ25" s="80"/>
      <c r="VWA25" s="80"/>
      <c r="VWB25" s="80"/>
      <c r="VWC25" s="80"/>
      <c r="VWD25" s="80"/>
      <c r="VWE25" s="80"/>
      <c r="VWF25" s="80"/>
      <c r="VWG25" s="80"/>
      <c r="VWH25" s="80"/>
      <c r="VWI25" s="80"/>
      <c r="VWJ25" s="80"/>
      <c r="VWK25" s="80"/>
      <c r="VWL25" s="80"/>
      <c r="VWM25" s="80"/>
      <c r="VWN25" s="80"/>
      <c r="VWO25" s="80"/>
      <c r="VWP25" s="80"/>
      <c r="VWQ25" s="80"/>
      <c r="VWR25" s="80"/>
      <c r="VWS25" s="80"/>
      <c r="VWT25" s="80"/>
      <c r="VWU25" s="80"/>
      <c r="VWV25" s="80"/>
      <c r="VWW25" s="80"/>
      <c r="VWX25" s="80"/>
      <c r="VWY25" s="80"/>
      <c r="VWZ25" s="80"/>
      <c r="VXA25" s="80"/>
      <c r="VXB25" s="80"/>
      <c r="VXC25" s="80"/>
      <c r="VXD25" s="80"/>
      <c r="VXE25" s="80"/>
      <c r="VXF25" s="80"/>
      <c r="VXG25" s="80"/>
      <c r="VXH25" s="80"/>
      <c r="VXI25" s="80"/>
      <c r="VXJ25" s="80"/>
      <c r="VXK25" s="80"/>
      <c r="VXL25" s="80"/>
      <c r="VXM25" s="80"/>
      <c r="VXN25" s="80"/>
      <c r="VXO25" s="80"/>
      <c r="VXP25" s="80"/>
      <c r="VXQ25" s="80"/>
      <c r="VXR25" s="80"/>
      <c r="VXS25" s="80"/>
      <c r="VXT25" s="80"/>
      <c r="VXU25" s="80"/>
      <c r="VXV25" s="80"/>
      <c r="VXW25" s="80"/>
      <c r="VXX25" s="80"/>
      <c r="VXY25" s="80"/>
      <c r="VXZ25" s="80"/>
      <c r="VYA25" s="80"/>
      <c r="VYB25" s="80"/>
      <c r="VYC25" s="80"/>
      <c r="VYD25" s="80"/>
      <c r="VYE25" s="80"/>
      <c r="VYF25" s="80"/>
      <c r="VYG25" s="80"/>
      <c r="VYH25" s="80"/>
      <c r="VYI25" s="80"/>
      <c r="VYJ25" s="80"/>
      <c r="VYK25" s="80"/>
      <c r="VYL25" s="80"/>
      <c r="VYM25" s="80"/>
      <c r="VYN25" s="80"/>
      <c r="VYO25" s="80"/>
      <c r="VYP25" s="80"/>
      <c r="VYQ25" s="80"/>
      <c r="VYR25" s="80"/>
      <c r="VYS25" s="80"/>
      <c r="VYT25" s="80"/>
      <c r="VYU25" s="80"/>
      <c r="VYV25" s="80"/>
      <c r="VYW25" s="80"/>
      <c r="VYX25" s="80"/>
      <c r="VYY25" s="80"/>
      <c r="VYZ25" s="80"/>
      <c r="VZA25" s="80"/>
      <c r="VZB25" s="80"/>
      <c r="VZC25" s="80"/>
      <c r="VZD25" s="80"/>
      <c r="VZE25" s="80"/>
      <c r="VZF25" s="80"/>
      <c r="VZG25" s="80"/>
      <c r="VZH25" s="80"/>
      <c r="VZI25" s="80"/>
      <c r="VZJ25" s="80"/>
      <c r="VZK25" s="80"/>
      <c r="VZL25" s="80"/>
      <c r="VZM25" s="80"/>
      <c r="VZN25" s="80"/>
      <c r="VZO25" s="80"/>
      <c r="VZP25" s="80"/>
      <c r="VZQ25" s="80"/>
      <c r="VZR25" s="80"/>
      <c r="VZS25" s="80"/>
      <c r="VZT25" s="80"/>
      <c r="VZU25" s="80"/>
      <c r="VZV25" s="80"/>
      <c r="VZW25" s="80"/>
      <c r="VZX25" s="80"/>
      <c r="VZY25" s="80"/>
      <c r="VZZ25" s="80"/>
      <c r="WAA25" s="80"/>
      <c r="WAB25" s="80"/>
      <c r="WAC25" s="80"/>
      <c r="WAD25" s="80"/>
      <c r="WAE25" s="80"/>
      <c r="WAF25" s="80"/>
      <c r="WAG25" s="80"/>
      <c r="WAH25" s="80"/>
      <c r="WAI25" s="80"/>
      <c r="WAJ25" s="80"/>
      <c r="WAK25" s="80"/>
      <c r="WAL25" s="80"/>
      <c r="WAM25" s="80"/>
      <c r="WAN25" s="80"/>
      <c r="WAO25" s="80"/>
      <c r="WAP25" s="80"/>
      <c r="WAQ25" s="80"/>
      <c r="WAR25" s="80"/>
      <c r="WAS25" s="80"/>
      <c r="WAT25" s="80"/>
      <c r="WAU25" s="80"/>
      <c r="WAV25" s="80"/>
      <c r="WAW25" s="80"/>
      <c r="WAX25" s="80"/>
      <c r="WAY25" s="80"/>
      <c r="WAZ25" s="80"/>
      <c r="WBA25" s="80"/>
      <c r="WBB25" s="80"/>
      <c r="WBC25" s="80"/>
      <c r="WBD25" s="80"/>
      <c r="WBE25" s="80"/>
      <c r="WBF25" s="80"/>
      <c r="WBG25" s="80"/>
      <c r="WBH25" s="80"/>
      <c r="WBI25" s="80"/>
      <c r="WBJ25" s="80"/>
      <c r="WBK25" s="80"/>
      <c r="WBL25" s="80"/>
      <c r="WBM25" s="80"/>
      <c r="WBN25" s="80"/>
      <c r="WBO25" s="80"/>
      <c r="WBP25" s="80"/>
      <c r="WBQ25" s="80"/>
      <c r="WBR25" s="80"/>
      <c r="WBS25" s="80"/>
      <c r="WBT25" s="80"/>
      <c r="WBU25" s="80"/>
      <c r="WBV25" s="80"/>
      <c r="WBW25" s="80"/>
      <c r="WBX25" s="80"/>
      <c r="WBY25" s="80"/>
      <c r="WBZ25" s="80"/>
      <c r="WCA25" s="80"/>
      <c r="WCB25" s="80"/>
      <c r="WCC25" s="80"/>
      <c r="WCD25" s="80"/>
      <c r="WCE25" s="80"/>
      <c r="WCF25" s="80"/>
      <c r="WCG25" s="80"/>
      <c r="WCH25" s="80"/>
      <c r="WCI25" s="80"/>
      <c r="WCJ25" s="80"/>
      <c r="WCK25" s="80"/>
      <c r="WCL25" s="80"/>
      <c r="WCM25" s="80"/>
      <c r="WCN25" s="80"/>
      <c r="WCO25" s="80"/>
      <c r="WCP25" s="80"/>
      <c r="WCQ25" s="80"/>
      <c r="WCR25" s="80"/>
      <c r="WCS25" s="80"/>
      <c r="WCT25" s="80"/>
      <c r="WCU25" s="80"/>
      <c r="WCV25" s="80"/>
      <c r="WCW25" s="80"/>
      <c r="WCX25" s="80"/>
      <c r="WCY25" s="80"/>
      <c r="WCZ25" s="80"/>
      <c r="WDA25" s="80"/>
      <c r="WDB25" s="80"/>
      <c r="WDC25" s="80"/>
      <c r="WDD25" s="80"/>
      <c r="WDE25" s="80"/>
      <c r="WDF25" s="80"/>
      <c r="WDG25" s="80"/>
      <c r="WDH25" s="80"/>
      <c r="WDI25" s="80"/>
      <c r="WDJ25" s="80"/>
      <c r="WDK25" s="80"/>
      <c r="WDL25" s="80"/>
      <c r="WDM25" s="80"/>
      <c r="WDN25" s="80"/>
      <c r="WDO25" s="80"/>
      <c r="WDP25" s="80"/>
      <c r="WDQ25" s="80"/>
      <c r="WDR25" s="80"/>
      <c r="WDS25" s="80"/>
      <c r="WDT25" s="80"/>
      <c r="WDU25" s="80"/>
      <c r="WDV25" s="80"/>
      <c r="WDW25" s="80"/>
      <c r="WDX25" s="80"/>
      <c r="WDY25" s="80"/>
      <c r="WDZ25" s="80"/>
      <c r="WEA25" s="80"/>
      <c r="WEB25" s="80"/>
      <c r="WEC25" s="80"/>
      <c r="WED25" s="80"/>
      <c r="WEE25" s="80"/>
      <c r="WEF25" s="80"/>
      <c r="WEG25" s="80"/>
      <c r="WEH25" s="80"/>
      <c r="WEI25" s="80"/>
      <c r="WEJ25" s="80"/>
      <c r="WEK25" s="80"/>
      <c r="WEL25" s="80"/>
      <c r="WEM25" s="80"/>
      <c r="WEN25" s="80"/>
      <c r="WEO25" s="80"/>
      <c r="WEP25" s="80"/>
      <c r="WEQ25" s="80"/>
      <c r="WER25" s="80"/>
      <c r="WES25" s="80"/>
      <c r="WET25" s="80"/>
      <c r="WEU25" s="80"/>
      <c r="WEV25" s="80"/>
      <c r="WEW25" s="80"/>
      <c r="WEX25" s="80"/>
      <c r="WEY25" s="80"/>
      <c r="WEZ25" s="80"/>
      <c r="WFA25" s="80"/>
      <c r="WFB25" s="80"/>
      <c r="WFC25" s="80"/>
      <c r="WFD25" s="80"/>
      <c r="WFE25" s="80"/>
      <c r="WFF25" s="80"/>
      <c r="WFG25" s="80"/>
      <c r="WFH25" s="80"/>
      <c r="WFI25" s="80"/>
      <c r="WFJ25" s="80"/>
      <c r="WFK25" s="80"/>
      <c r="WFL25" s="80"/>
      <c r="WFM25" s="80"/>
      <c r="WFN25" s="80"/>
      <c r="WFO25" s="80"/>
      <c r="WFP25" s="80"/>
      <c r="WFQ25" s="80"/>
      <c r="WFR25" s="80"/>
      <c r="WFS25" s="80"/>
      <c r="WFT25" s="80"/>
      <c r="WFU25" s="80"/>
      <c r="WFV25" s="80"/>
      <c r="WFW25" s="80"/>
      <c r="WFX25" s="80"/>
      <c r="WFY25" s="80"/>
      <c r="WFZ25" s="80"/>
      <c r="WGA25" s="80"/>
      <c r="WGB25" s="80"/>
      <c r="WGC25" s="80"/>
      <c r="WGD25" s="80"/>
      <c r="WGE25" s="80"/>
      <c r="WGF25" s="80"/>
      <c r="WGG25" s="80"/>
      <c r="WGH25" s="80"/>
      <c r="WGI25" s="80"/>
      <c r="WGJ25" s="80"/>
      <c r="WGK25" s="80"/>
      <c r="WGL25" s="80"/>
      <c r="WGM25" s="80"/>
      <c r="WGN25" s="80"/>
      <c r="WGO25" s="80"/>
      <c r="WGP25" s="80"/>
      <c r="WGQ25" s="80"/>
      <c r="WGR25" s="80"/>
      <c r="WGS25" s="80"/>
      <c r="WGT25" s="80"/>
      <c r="WGU25" s="80"/>
      <c r="WGV25" s="80"/>
      <c r="WGW25" s="80"/>
      <c r="WGX25" s="80"/>
      <c r="WGY25" s="80"/>
      <c r="WGZ25" s="80"/>
      <c r="WHA25" s="80"/>
      <c r="WHB25" s="80"/>
      <c r="WHC25" s="80"/>
      <c r="WHD25" s="80"/>
      <c r="WHE25" s="80"/>
      <c r="WHF25" s="80"/>
      <c r="WHG25" s="80"/>
      <c r="WHH25" s="80"/>
      <c r="WHI25" s="80"/>
      <c r="WHJ25" s="80"/>
      <c r="WHK25" s="80"/>
      <c r="WHL25" s="80"/>
      <c r="WHM25" s="80"/>
      <c r="WHN25" s="80"/>
      <c r="WHO25" s="80"/>
      <c r="WHP25" s="80"/>
      <c r="WHQ25" s="80"/>
      <c r="WHR25" s="80"/>
      <c r="WHS25" s="80"/>
      <c r="WHT25" s="80"/>
      <c r="WHU25" s="80"/>
      <c r="WHV25" s="80"/>
      <c r="WHW25" s="80"/>
      <c r="WHX25" s="80"/>
      <c r="WHY25" s="80"/>
      <c r="WHZ25" s="80"/>
      <c r="WIA25" s="80"/>
      <c r="WIB25" s="80"/>
      <c r="WIC25" s="80"/>
      <c r="WID25" s="80"/>
      <c r="WIE25" s="80"/>
      <c r="WIF25" s="80"/>
      <c r="WIG25" s="80"/>
      <c r="WIH25" s="80"/>
      <c r="WII25" s="80"/>
      <c r="WIJ25" s="80"/>
      <c r="WIK25" s="80"/>
      <c r="WIL25" s="80"/>
      <c r="WIM25" s="80"/>
      <c r="WIN25" s="80"/>
      <c r="WIO25" s="80"/>
      <c r="WIP25" s="80"/>
      <c r="WIQ25" s="80"/>
      <c r="WIR25" s="80"/>
      <c r="WIS25" s="80"/>
      <c r="WIT25" s="80"/>
      <c r="WIU25" s="80"/>
      <c r="WIV25" s="80"/>
      <c r="WIW25" s="80"/>
      <c r="WIX25" s="80"/>
      <c r="WIY25" s="80"/>
      <c r="WIZ25" s="80"/>
      <c r="WJA25" s="80"/>
      <c r="WJB25" s="80"/>
      <c r="WJC25" s="80"/>
      <c r="WJD25" s="80"/>
      <c r="WJE25" s="80"/>
      <c r="WJF25" s="80"/>
      <c r="WJG25" s="80"/>
      <c r="WJH25" s="80"/>
      <c r="WJI25" s="80"/>
      <c r="WJJ25" s="80"/>
      <c r="WJK25" s="80"/>
      <c r="WJL25" s="80"/>
      <c r="WJM25" s="80"/>
      <c r="WJN25" s="80"/>
      <c r="WJO25" s="80"/>
      <c r="WJP25" s="80"/>
      <c r="WJQ25" s="80"/>
      <c r="WJR25" s="80"/>
      <c r="WJS25" s="80"/>
      <c r="WJT25" s="80"/>
      <c r="WJU25" s="80"/>
      <c r="WJV25" s="80"/>
      <c r="WJW25" s="80"/>
      <c r="WJX25" s="80"/>
      <c r="WJY25" s="80"/>
      <c r="WJZ25" s="80"/>
      <c r="WKA25" s="80"/>
      <c r="WKB25" s="80"/>
      <c r="WKC25" s="80"/>
      <c r="WKD25" s="80"/>
      <c r="WKE25" s="80"/>
      <c r="WKF25" s="80"/>
      <c r="WKG25" s="80"/>
      <c r="WKH25" s="80"/>
      <c r="WKI25" s="80"/>
      <c r="WKJ25" s="80"/>
      <c r="WKK25" s="80"/>
      <c r="WKL25" s="80"/>
      <c r="WKM25" s="80"/>
      <c r="WKN25" s="80"/>
      <c r="WKO25" s="80"/>
      <c r="WKP25" s="80"/>
      <c r="WKQ25" s="80"/>
      <c r="WKR25" s="80"/>
      <c r="WKS25" s="80"/>
      <c r="WKT25" s="80"/>
      <c r="WKU25" s="80"/>
      <c r="WKV25" s="80"/>
      <c r="WKW25" s="80"/>
      <c r="WKX25" s="80"/>
      <c r="WKY25" s="80"/>
      <c r="WKZ25" s="80"/>
      <c r="WLA25" s="80"/>
      <c r="WLB25" s="80"/>
      <c r="WLC25" s="80"/>
      <c r="WLD25" s="80"/>
      <c r="WLE25" s="80"/>
      <c r="WLF25" s="80"/>
      <c r="WLG25" s="80"/>
      <c r="WLH25" s="80"/>
      <c r="WLI25" s="80"/>
      <c r="WLJ25" s="80"/>
      <c r="WLK25" s="80"/>
      <c r="WLL25" s="80"/>
      <c r="WLM25" s="80"/>
      <c r="WLN25" s="80"/>
      <c r="WLO25" s="80"/>
      <c r="WLP25" s="80"/>
      <c r="WLQ25" s="80"/>
      <c r="WLR25" s="80"/>
      <c r="WLS25" s="80"/>
      <c r="WLT25" s="80"/>
      <c r="WLU25" s="80"/>
      <c r="WLV25" s="80"/>
      <c r="WLW25" s="80"/>
      <c r="WLX25" s="80"/>
      <c r="WLY25" s="80"/>
      <c r="WLZ25" s="80"/>
      <c r="WMA25" s="80"/>
      <c r="WMB25" s="80"/>
      <c r="WMC25" s="80"/>
      <c r="WMD25" s="80"/>
      <c r="WME25" s="80"/>
      <c r="WMF25" s="80"/>
      <c r="WMG25" s="80"/>
      <c r="WMH25" s="80"/>
      <c r="WMI25" s="80"/>
      <c r="WMJ25" s="80"/>
      <c r="WMK25" s="80"/>
      <c r="WML25" s="80"/>
      <c r="WMM25" s="80"/>
      <c r="WMN25" s="80"/>
      <c r="WMO25" s="80"/>
      <c r="WMP25" s="80"/>
      <c r="WMQ25" s="80"/>
      <c r="WMR25" s="80"/>
      <c r="WMS25" s="80"/>
      <c r="WMT25" s="80"/>
      <c r="WMU25" s="80"/>
      <c r="WMV25" s="80"/>
      <c r="WMW25" s="80"/>
      <c r="WMX25" s="80"/>
      <c r="WMY25" s="80"/>
      <c r="WMZ25" s="80"/>
      <c r="WNA25" s="80"/>
      <c r="WNB25" s="80"/>
      <c r="WNC25" s="80"/>
      <c r="WND25" s="80"/>
      <c r="WNE25" s="80"/>
      <c r="WNF25" s="80"/>
      <c r="WNG25" s="80"/>
      <c r="WNH25" s="80"/>
      <c r="WNI25" s="80"/>
      <c r="WNJ25" s="80"/>
      <c r="WNK25" s="80"/>
      <c r="WNL25" s="80"/>
      <c r="WNM25" s="80"/>
      <c r="WNN25" s="80"/>
      <c r="WNO25" s="80"/>
      <c r="WNP25" s="80"/>
      <c r="WNQ25" s="80"/>
      <c r="WNR25" s="80"/>
      <c r="WNS25" s="80"/>
      <c r="WNT25" s="80"/>
      <c r="WNU25" s="80"/>
      <c r="WNV25" s="80"/>
      <c r="WNW25" s="80"/>
      <c r="WNX25" s="80"/>
      <c r="WNY25" s="80"/>
      <c r="WNZ25" s="80"/>
      <c r="WOA25" s="80"/>
      <c r="WOB25" s="80"/>
      <c r="WOC25" s="80"/>
      <c r="WOD25" s="80"/>
      <c r="WOE25" s="80"/>
      <c r="WOF25" s="80"/>
      <c r="WOG25" s="80"/>
      <c r="WOH25" s="80"/>
      <c r="WOI25" s="80"/>
      <c r="WOJ25" s="80"/>
      <c r="WOK25" s="80"/>
      <c r="WOL25" s="80"/>
      <c r="WOM25" s="80"/>
      <c r="WON25" s="80"/>
      <c r="WOO25" s="80"/>
      <c r="WOP25" s="80"/>
      <c r="WOQ25" s="80"/>
      <c r="WOR25" s="80"/>
      <c r="WOS25" s="80"/>
      <c r="WOT25" s="80"/>
      <c r="WOU25" s="80"/>
      <c r="WOV25" s="80"/>
      <c r="WOW25" s="80"/>
      <c r="WOX25" s="80"/>
      <c r="WOY25" s="80"/>
      <c r="WOZ25" s="80"/>
      <c r="WPA25" s="80"/>
      <c r="WPB25" s="80"/>
      <c r="WPC25" s="80"/>
      <c r="WPD25" s="80"/>
      <c r="WPE25" s="80"/>
      <c r="WPF25" s="80"/>
      <c r="WPG25" s="80"/>
      <c r="WPH25" s="80"/>
      <c r="WPI25" s="80"/>
      <c r="WPJ25" s="80"/>
      <c r="WPK25" s="80"/>
      <c r="WPL25" s="80"/>
      <c r="WPM25" s="80"/>
      <c r="WPN25" s="80"/>
      <c r="WPO25" s="80"/>
      <c r="WPP25" s="80"/>
      <c r="WPQ25" s="80"/>
      <c r="WPR25" s="80"/>
      <c r="WPS25" s="80"/>
      <c r="WPT25" s="80"/>
      <c r="WPU25" s="80"/>
      <c r="WPV25" s="80"/>
      <c r="WPW25" s="80"/>
      <c r="WPX25" s="80"/>
      <c r="WPY25" s="80"/>
      <c r="WPZ25" s="80"/>
      <c r="WQA25" s="80"/>
      <c r="WQB25" s="80"/>
      <c r="WQC25" s="80"/>
      <c r="WQD25" s="80"/>
      <c r="WQE25" s="80"/>
      <c r="WQF25" s="80"/>
      <c r="WQG25" s="80"/>
      <c r="WQH25" s="80"/>
      <c r="WQI25" s="80"/>
      <c r="WQJ25" s="80"/>
      <c r="WQK25" s="80"/>
      <c r="WQL25" s="80"/>
      <c r="WQM25" s="80"/>
      <c r="WQN25" s="80"/>
      <c r="WQO25" s="80"/>
      <c r="WQP25" s="80"/>
      <c r="WQQ25" s="80"/>
      <c r="WQR25" s="80"/>
      <c r="WQS25" s="80"/>
      <c r="WQT25" s="80"/>
      <c r="WQU25" s="80"/>
      <c r="WQV25" s="80"/>
      <c r="WQW25" s="80"/>
      <c r="WQX25" s="80"/>
      <c r="WQY25" s="80"/>
      <c r="WQZ25" s="80"/>
      <c r="WRA25" s="80"/>
      <c r="WRB25" s="80"/>
      <c r="WRC25" s="80"/>
      <c r="WRD25" s="80"/>
      <c r="WRE25" s="80"/>
      <c r="WRF25" s="80"/>
      <c r="WRG25" s="80"/>
      <c r="WRH25" s="80"/>
      <c r="WRI25" s="80"/>
      <c r="WRJ25" s="80"/>
      <c r="WRK25" s="80"/>
      <c r="WRL25" s="80"/>
      <c r="WRM25" s="80"/>
      <c r="WRN25" s="80"/>
      <c r="WRO25" s="80"/>
      <c r="WRP25" s="80"/>
      <c r="WRQ25" s="80"/>
      <c r="WRR25" s="80"/>
      <c r="WRS25" s="80"/>
      <c r="WRT25" s="80"/>
      <c r="WRU25" s="80"/>
      <c r="WRV25" s="80"/>
      <c r="WRW25" s="80"/>
      <c r="WRX25" s="80"/>
      <c r="WRY25" s="80"/>
      <c r="WRZ25" s="80"/>
      <c r="WSA25" s="80"/>
      <c r="WSB25" s="80"/>
      <c r="WSC25" s="80"/>
      <c r="WSD25" s="80"/>
      <c r="WSE25" s="80"/>
      <c r="WSF25" s="80"/>
      <c r="WSG25" s="80"/>
      <c r="WSH25" s="80"/>
      <c r="WSI25" s="80"/>
      <c r="WSJ25" s="80"/>
      <c r="WSK25" s="80"/>
      <c r="WSL25" s="80"/>
      <c r="WSM25" s="80"/>
      <c r="WSN25" s="80"/>
      <c r="WSO25" s="80"/>
      <c r="WSP25" s="80"/>
      <c r="WSQ25" s="80"/>
      <c r="WSR25" s="80"/>
      <c r="WSS25" s="80"/>
      <c r="WST25" s="80"/>
      <c r="WSU25" s="80"/>
      <c r="WSV25" s="80"/>
      <c r="WSW25" s="80"/>
      <c r="WSX25" s="80"/>
      <c r="WSY25" s="80"/>
      <c r="WSZ25" s="80"/>
      <c r="WTA25" s="80"/>
      <c r="WTB25" s="80"/>
      <c r="WTC25" s="80"/>
      <c r="WTD25" s="80"/>
      <c r="WTE25" s="80"/>
      <c r="WTF25" s="80"/>
      <c r="WTG25" s="80"/>
      <c r="WTH25" s="80"/>
      <c r="WTI25" s="80"/>
      <c r="WTJ25" s="80"/>
      <c r="WTK25" s="80"/>
      <c r="WTL25" s="80"/>
      <c r="WTM25" s="80"/>
      <c r="WTN25" s="80"/>
      <c r="WTO25" s="80"/>
      <c r="WTP25" s="80"/>
      <c r="WTQ25" s="80"/>
      <c r="WTR25" s="80"/>
      <c r="WTS25" s="80"/>
      <c r="WTT25" s="80"/>
      <c r="WTU25" s="80"/>
      <c r="WTV25" s="80"/>
      <c r="WTW25" s="80"/>
      <c r="WTX25" s="80"/>
      <c r="WTY25" s="80"/>
      <c r="WTZ25" s="80"/>
      <c r="WUA25" s="80"/>
      <c r="WUB25" s="80"/>
      <c r="WUC25" s="80"/>
      <c r="WUD25" s="80"/>
      <c r="WUE25" s="80"/>
      <c r="WUF25" s="80"/>
      <c r="WUG25" s="80"/>
      <c r="WUH25" s="80"/>
      <c r="WUI25" s="80"/>
      <c r="WUJ25" s="80"/>
      <c r="WUK25" s="80"/>
      <c r="WUL25" s="80"/>
      <c r="WUM25" s="80"/>
      <c r="WUN25" s="80"/>
      <c r="WUO25" s="80"/>
      <c r="WUP25" s="80"/>
      <c r="WUQ25" s="80"/>
      <c r="WUR25" s="80"/>
      <c r="WUS25" s="80"/>
      <c r="WUT25" s="80"/>
      <c r="WUU25" s="80"/>
      <c r="WUV25" s="80"/>
      <c r="WUW25" s="80"/>
      <c r="WUX25" s="80"/>
      <c r="WUY25" s="80"/>
      <c r="WUZ25" s="80"/>
      <c r="WVA25" s="80"/>
      <c r="WVB25" s="80"/>
      <c r="WVC25" s="80"/>
      <c r="WVD25" s="80"/>
      <c r="WVE25" s="80"/>
      <c r="WVF25" s="80"/>
      <c r="WVG25" s="80"/>
      <c r="WVH25" s="80"/>
      <c r="WVI25" s="80"/>
      <c r="WVJ25" s="80"/>
      <c r="WVK25" s="80"/>
      <c r="WVL25" s="80"/>
      <c r="WVM25" s="80"/>
      <c r="WVN25" s="80"/>
      <c r="WVO25" s="80"/>
      <c r="WVP25" s="80"/>
      <c r="WVQ25" s="80"/>
      <c r="WVR25" s="80"/>
      <c r="WVS25" s="80"/>
      <c r="WVT25" s="80"/>
      <c r="WVU25" s="80"/>
      <c r="WVV25" s="80"/>
      <c r="WVW25" s="80"/>
      <c r="WVX25" s="80"/>
      <c r="WVY25" s="80"/>
      <c r="WVZ25" s="80"/>
      <c r="WWA25" s="80"/>
      <c r="WWB25" s="80"/>
      <c r="WWC25" s="80"/>
      <c r="WWD25" s="80"/>
      <c r="WWE25" s="80"/>
      <c r="WWF25" s="80"/>
      <c r="WWG25" s="80"/>
      <c r="WWH25" s="80"/>
      <c r="WWI25" s="80"/>
      <c r="WWJ25" s="80"/>
      <c r="WWK25" s="80"/>
      <c r="WWL25" s="80"/>
      <c r="WWM25" s="80"/>
      <c r="WWN25" s="80"/>
      <c r="WWO25" s="80"/>
      <c r="WWP25" s="80"/>
      <c r="WWQ25" s="80"/>
      <c r="WWR25" s="80"/>
      <c r="WWS25" s="80"/>
      <c r="WWT25" s="80"/>
      <c r="WWU25" s="80"/>
      <c r="WWV25" s="80"/>
      <c r="WWW25" s="80"/>
      <c r="WWX25" s="80"/>
      <c r="WWY25" s="80"/>
      <c r="WWZ25" s="80"/>
      <c r="WXA25" s="80"/>
      <c r="WXB25" s="80"/>
      <c r="WXC25" s="80"/>
      <c r="WXD25" s="80"/>
      <c r="WXE25" s="80"/>
      <c r="WXF25" s="80"/>
      <c r="WXG25" s="80"/>
      <c r="WXH25" s="80"/>
      <c r="WXI25" s="80"/>
      <c r="WXJ25" s="80"/>
      <c r="WXK25" s="80"/>
      <c r="WXL25" s="80"/>
      <c r="WXM25" s="80"/>
      <c r="WXN25" s="80"/>
      <c r="WXO25" s="80"/>
      <c r="WXP25" s="80"/>
      <c r="WXQ25" s="80"/>
      <c r="WXR25" s="80"/>
      <c r="WXS25" s="80"/>
      <c r="WXT25" s="80"/>
      <c r="WXU25" s="80"/>
      <c r="WXV25" s="80"/>
      <c r="WXW25" s="80"/>
      <c r="WXX25" s="80"/>
      <c r="WXY25" s="80"/>
      <c r="WXZ25" s="80"/>
      <c r="WYA25" s="80"/>
      <c r="WYB25" s="80"/>
      <c r="WYC25" s="80"/>
      <c r="WYD25" s="80"/>
      <c r="WYE25" s="80"/>
      <c r="WYF25" s="80"/>
      <c r="WYG25" s="80"/>
      <c r="WYH25" s="80"/>
      <c r="WYI25" s="80"/>
      <c r="WYJ25" s="80"/>
      <c r="WYK25" s="80"/>
      <c r="WYL25" s="80"/>
      <c r="WYM25" s="80"/>
      <c r="WYN25" s="80"/>
      <c r="WYO25" s="80"/>
      <c r="WYP25" s="80"/>
      <c r="WYQ25" s="80"/>
      <c r="WYR25" s="80"/>
      <c r="WYS25" s="80"/>
      <c r="WYT25" s="80"/>
      <c r="WYU25" s="80"/>
      <c r="WYV25" s="80"/>
      <c r="WYW25" s="80"/>
      <c r="WYX25" s="80"/>
      <c r="WYY25" s="80"/>
      <c r="WYZ25" s="80"/>
      <c r="WZA25" s="80"/>
      <c r="WZB25" s="80"/>
      <c r="WZC25" s="80"/>
      <c r="WZD25" s="80"/>
      <c r="WZE25" s="80"/>
      <c r="WZF25" s="80"/>
      <c r="WZG25" s="80"/>
      <c r="WZH25" s="80"/>
      <c r="WZI25" s="80"/>
      <c r="WZJ25" s="80"/>
      <c r="WZK25" s="80"/>
      <c r="WZL25" s="80"/>
      <c r="WZM25" s="80"/>
      <c r="WZN25" s="80"/>
      <c r="WZO25" s="80"/>
      <c r="WZP25" s="80"/>
      <c r="WZQ25" s="80"/>
      <c r="WZR25" s="80"/>
      <c r="WZS25" s="80"/>
      <c r="WZT25" s="80"/>
      <c r="WZU25" s="80"/>
      <c r="WZV25" s="80"/>
      <c r="WZW25" s="80"/>
      <c r="WZX25" s="80"/>
      <c r="WZY25" s="80"/>
      <c r="WZZ25" s="80"/>
      <c r="XAA25" s="80"/>
      <c r="XAB25" s="80"/>
      <c r="XAC25" s="80"/>
      <c r="XAD25" s="80"/>
      <c r="XAE25" s="80"/>
      <c r="XAF25" s="80"/>
      <c r="XAG25" s="80"/>
      <c r="XAH25" s="80"/>
      <c r="XAI25" s="80"/>
      <c r="XAJ25" s="80"/>
      <c r="XAK25" s="80"/>
      <c r="XAL25" s="80"/>
      <c r="XAM25" s="80"/>
      <c r="XAN25" s="80"/>
      <c r="XAO25" s="80"/>
      <c r="XAP25" s="80"/>
      <c r="XAQ25" s="80"/>
      <c r="XAR25" s="80"/>
      <c r="XAS25" s="80"/>
      <c r="XAT25" s="80"/>
      <c r="XAU25" s="80"/>
      <c r="XAV25" s="80"/>
      <c r="XAW25" s="80"/>
      <c r="XAX25" s="80"/>
      <c r="XAY25" s="80"/>
      <c r="XAZ25" s="80"/>
      <c r="XBA25" s="80"/>
      <c r="XBB25" s="80"/>
      <c r="XBC25" s="80"/>
      <c r="XBD25" s="80"/>
      <c r="XBE25" s="80"/>
      <c r="XBF25" s="80"/>
      <c r="XBG25" s="80"/>
      <c r="XBH25" s="80"/>
      <c r="XBI25" s="80"/>
      <c r="XBJ25" s="80"/>
      <c r="XBK25" s="80"/>
      <c r="XBL25" s="80"/>
      <c r="XBM25" s="80"/>
      <c r="XBN25" s="80"/>
      <c r="XBO25" s="80"/>
      <c r="XBP25" s="80"/>
      <c r="XBQ25" s="80"/>
      <c r="XBR25" s="80"/>
      <c r="XBS25" s="80"/>
      <c r="XBT25" s="80"/>
      <c r="XBU25" s="80"/>
      <c r="XBV25" s="80"/>
      <c r="XBW25" s="80"/>
      <c r="XBX25" s="80"/>
      <c r="XBY25" s="80"/>
      <c r="XBZ25" s="80"/>
      <c r="XCA25" s="80"/>
      <c r="XCB25" s="80"/>
      <c r="XCC25" s="80"/>
      <c r="XCD25" s="80"/>
      <c r="XCE25" s="80"/>
      <c r="XCF25" s="80"/>
      <c r="XCG25" s="80"/>
      <c r="XCH25" s="80"/>
      <c r="XCI25" s="80"/>
      <c r="XCJ25" s="80"/>
      <c r="XCK25" s="80"/>
      <c r="XCL25" s="80"/>
      <c r="XCM25" s="80"/>
      <c r="XCN25" s="80"/>
      <c r="XCO25" s="80"/>
      <c r="XCP25" s="80"/>
      <c r="XCQ25" s="80"/>
      <c r="XCR25" s="80"/>
      <c r="XCS25" s="80"/>
      <c r="XCT25" s="80"/>
      <c r="XCU25" s="80"/>
      <c r="XCV25" s="80"/>
      <c r="XCW25" s="80"/>
      <c r="XCX25" s="80"/>
      <c r="XCY25" s="80"/>
      <c r="XCZ25" s="80"/>
      <c r="XDA25" s="80"/>
      <c r="XDB25" s="80"/>
      <c r="XDC25" s="80"/>
      <c r="XDD25" s="80"/>
      <c r="XDE25" s="80"/>
      <c r="XDF25" s="80"/>
      <c r="XDG25" s="80"/>
      <c r="XDH25" s="80"/>
      <c r="XDI25" s="80"/>
      <c r="XDJ25" s="80"/>
      <c r="XDK25" s="80"/>
      <c r="XDL25" s="80"/>
      <c r="XDM25" s="80"/>
      <c r="XDN25" s="80"/>
      <c r="XDO25" s="80"/>
      <c r="XDP25" s="80"/>
      <c r="XDQ25" s="80"/>
      <c r="XDR25" s="80"/>
      <c r="XDS25" s="80"/>
      <c r="XDT25" s="80"/>
      <c r="XDU25" s="80"/>
      <c r="XDV25" s="80"/>
      <c r="XDW25" s="80"/>
      <c r="XDX25" s="80"/>
      <c r="XDY25" s="80"/>
      <c r="XDZ25" s="80"/>
      <c r="XEA25" s="80"/>
      <c r="XEB25" s="80"/>
      <c r="XEC25" s="80"/>
      <c r="XED25" s="80"/>
      <c r="XEE25" s="80"/>
      <c r="XEF25" s="80"/>
      <c r="XEG25" s="80"/>
      <c r="XEH25" s="80"/>
      <c r="XEI25" s="80"/>
      <c r="XEJ25" s="80"/>
      <c r="XEK25" s="80"/>
      <c r="XEL25" s="80"/>
      <c r="XEM25" s="80"/>
      <c r="XEN25" s="80"/>
      <c r="XEO25" s="80"/>
      <c r="XEP25" s="80"/>
      <c r="XEQ25" s="80"/>
      <c r="XER25" s="80"/>
      <c r="XES25" s="80"/>
      <c r="XET25" s="80"/>
    </row>
    <row r="26" spans="1:16374" s="53" customFormat="1" x14ac:dyDescent="0.25">
      <c r="A26" t="s">
        <v>384</v>
      </c>
      <c r="B26" t="s">
        <v>56</v>
      </c>
      <c r="C26" s="95">
        <f>'Avante 10-12-18'!E44</f>
        <v>19449</v>
      </c>
      <c r="D26" s="25">
        <f t="shared" si="0"/>
        <v>1.3413887041007136E-2</v>
      </c>
      <c r="E26" s="80"/>
      <c r="F26" s="144" t="s">
        <v>157</v>
      </c>
      <c r="G26" s="98">
        <f>$H$19*$H$26</f>
        <v>0</v>
      </c>
      <c r="H26" s="142">
        <v>1.5E-3</v>
      </c>
      <c r="I26"/>
      <c r="J26" s="79"/>
      <c r="K26" s="80"/>
      <c r="L26" s="80"/>
      <c r="M26" s="80"/>
      <c r="N26" s="586"/>
      <c r="O26" s="586"/>
      <c r="P26" s="586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80"/>
      <c r="FE26" s="80"/>
      <c r="FF26" s="80"/>
      <c r="FG26" s="80"/>
      <c r="FH26" s="80"/>
      <c r="FI26" s="80"/>
      <c r="FJ26" s="80"/>
      <c r="FK26" s="80"/>
      <c r="FL26" s="80"/>
      <c r="FM26" s="80"/>
      <c r="FN26" s="80"/>
      <c r="FO26" s="80"/>
      <c r="FP26" s="80"/>
      <c r="FQ26" s="80"/>
      <c r="FR26" s="80"/>
      <c r="FS26" s="80"/>
      <c r="FT26" s="80"/>
      <c r="FU26" s="80"/>
      <c r="FV26" s="80"/>
      <c r="FW26" s="80"/>
      <c r="FX26" s="80"/>
      <c r="FY26" s="80"/>
      <c r="FZ26" s="80"/>
      <c r="GA26" s="80"/>
      <c r="GB26" s="80"/>
      <c r="GC26" s="80"/>
      <c r="GD26" s="80"/>
      <c r="GE26" s="80"/>
      <c r="GF26" s="80"/>
      <c r="GG26" s="80"/>
      <c r="GH26" s="80"/>
      <c r="GI26" s="80"/>
      <c r="GJ26" s="80"/>
      <c r="GK26" s="80"/>
      <c r="GL26" s="80"/>
      <c r="GM26" s="80"/>
      <c r="GN26" s="80"/>
      <c r="GO26" s="80"/>
      <c r="GP26" s="80"/>
      <c r="GQ26" s="80"/>
      <c r="GR26" s="80"/>
      <c r="GS26" s="80"/>
      <c r="GT26" s="80"/>
      <c r="GU26" s="80"/>
      <c r="GV26" s="80"/>
      <c r="GW26" s="80"/>
      <c r="GX26" s="80"/>
      <c r="GY26" s="80"/>
      <c r="GZ26" s="80"/>
      <c r="HA26" s="80"/>
      <c r="HB26" s="80"/>
      <c r="HC26" s="80"/>
      <c r="HD26" s="80"/>
      <c r="HE26" s="80"/>
      <c r="HF26" s="80"/>
      <c r="HG26" s="80"/>
      <c r="HH26" s="80"/>
      <c r="HI26" s="80"/>
      <c r="HJ26" s="80"/>
      <c r="HK26" s="80"/>
      <c r="HL26" s="80"/>
      <c r="HM26" s="80"/>
      <c r="HN26" s="80"/>
      <c r="HO26" s="80"/>
      <c r="HP26" s="80"/>
      <c r="HQ26" s="80"/>
      <c r="HR26" s="80"/>
      <c r="HS26" s="80"/>
      <c r="HT26" s="80"/>
      <c r="HU26" s="80"/>
      <c r="HV26" s="80"/>
      <c r="HW26" s="80"/>
      <c r="HX26" s="80"/>
      <c r="HY26" s="80"/>
      <c r="HZ26" s="80"/>
      <c r="IA26" s="80"/>
      <c r="IB26" s="80"/>
      <c r="IC26" s="80"/>
      <c r="ID26" s="80"/>
      <c r="IE26" s="80"/>
      <c r="IF26" s="80"/>
      <c r="IG26" s="80"/>
      <c r="IH26" s="80"/>
      <c r="II26" s="80"/>
      <c r="IJ26" s="80"/>
      <c r="IK26" s="80"/>
      <c r="IL26" s="80"/>
      <c r="IM26" s="80"/>
      <c r="IN26" s="80"/>
      <c r="IO26" s="80"/>
      <c r="IP26" s="80"/>
      <c r="IQ26" s="80"/>
      <c r="IR26" s="80"/>
      <c r="IS26" s="80"/>
      <c r="IT26" s="80"/>
      <c r="IU26" s="80"/>
      <c r="IV26" s="80"/>
      <c r="IW26" s="80"/>
      <c r="IX26" s="80"/>
      <c r="IY26" s="80"/>
      <c r="IZ26" s="80"/>
      <c r="JA26" s="80"/>
      <c r="JB26" s="80"/>
      <c r="JC26" s="80"/>
      <c r="JD26" s="80"/>
      <c r="JE26" s="80"/>
      <c r="JF26" s="80"/>
      <c r="JG26" s="80"/>
      <c r="JH26" s="80"/>
      <c r="JI26" s="80"/>
      <c r="JJ26" s="80"/>
      <c r="JK26" s="80"/>
      <c r="JL26" s="80"/>
      <c r="JM26" s="80"/>
      <c r="JN26" s="80"/>
      <c r="JO26" s="80"/>
      <c r="JP26" s="80"/>
      <c r="JQ26" s="80"/>
      <c r="JR26" s="80"/>
      <c r="JS26" s="80"/>
      <c r="JT26" s="80"/>
      <c r="JU26" s="80"/>
      <c r="JV26" s="80"/>
      <c r="JW26" s="80"/>
      <c r="JX26" s="80"/>
      <c r="JY26" s="80"/>
      <c r="JZ26" s="80"/>
      <c r="KA26" s="80"/>
      <c r="KB26" s="80"/>
      <c r="KC26" s="80"/>
      <c r="KD26" s="80"/>
      <c r="KE26" s="80"/>
      <c r="KF26" s="80"/>
      <c r="KG26" s="80"/>
      <c r="KH26" s="80"/>
      <c r="KI26" s="80"/>
      <c r="KJ26" s="80"/>
      <c r="KK26" s="80"/>
      <c r="KL26" s="80"/>
      <c r="KM26" s="80"/>
      <c r="KN26" s="80"/>
      <c r="KO26" s="80"/>
      <c r="KP26" s="80"/>
      <c r="KQ26" s="80"/>
      <c r="KR26" s="80"/>
      <c r="KS26" s="80"/>
      <c r="KT26" s="80"/>
      <c r="KU26" s="80"/>
      <c r="KV26" s="80"/>
      <c r="KW26" s="80"/>
      <c r="KX26" s="80"/>
      <c r="KY26" s="80"/>
      <c r="KZ26" s="80"/>
      <c r="LA26" s="80"/>
      <c r="LB26" s="80"/>
      <c r="LC26" s="80"/>
      <c r="LD26" s="80"/>
      <c r="LE26" s="80"/>
      <c r="LF26" s="80"/>
      <c r="LG26" s="80"/>
      <c r="LH26" s="80"/>
      <c r="LI26" s="80"/>
      <c r="LJ26" s="80"/>
      <c r="LK26" s="80"/>
      <c r="LL26" s="80"/>
      <c r="LM26" s="80"/>
      <c r="LN26" s="80"/>
      <c r="LO26" s="80"/>
      <c r="LP26" s="80"/>
      <c r="LQ26" s="80"/>
      <c r="LR26" s="80"/>
      <c r="LS26" s="80"/>
      <c r="LT26" s="80"/>
      <c r="LU26" s="80"/>
      <c r="LV26" s="80"/>
      <c r="LW26" s="80"/>
      <c r="LX26" s="80"/>
      <c r="LY26" s="80"/>
      <c r="LZ26" s="80"/>
      <c r="MA26" s="80"/>
      <c r="MB26" s="80"/>
      <c r="MC26" s="80"/>
      <c r="MD26" s="80"/>
      <c r="ME26" s="80"/>
      <c r="MF26" s="80"/>
      <c r="MG26" s="80"/>
      <c r="MH26" s="80"/>
      <c r="MI26" s="80"/>
      <c r="MJ26" s="80"/>
      <c r="MK26" s="80"/>
      <c r="ML26" s="80"/>
      <c r="MM26" s="80"/>
      <c r="MN26" s="80"/>
      <c r="MO26" s="80"/>
      <c r="MP26" s="80"/>
      <c r="MQ26" s="80"/>
      <c r="MR26" s="80"/>
      <c r="MS26" s="80"/>
      <c r="MT26" s="80"/>
      <c r="MU26" s="80"/>
      <c r="MV26" s="80"/>
      <c r="MW26" s="80"/>
      <c r="MX26" s="80"/>
      <c r="MY26" s="80"/>
      <c r="MZ26" s="80"/>
      <c r="NA26" s="80"/>
      <c r="NB26" s="80"/>
      <c r="NC26" s="80"/>
      <c r="ND26" s="80"/>
      <c r="NE26" s="80"/>
      <c r="NF26" s="80"/>
      <c r="NG26" s="80"/>
      <c r="NH26" s="80"/>
      <c r="NI26" s="80"/>
      <c r="NJ26" s="80"/>
      <c r="NK26" s="80"/>
      <c r="NL26" s="80"/>
      <c r="NM26" s="80"/>
      <c r="NN26" s="80"/>
      <c r="NO26" s="80"/>
      <c r="NP26" s="80"/>
      <c r="NQ26" s="80"/>
      <c r="NR26" s="80"/>
      <c r="NS26" s="80"/>
      <c r="NT26" s="80"/>
      <c r="NU26" s="80"/>
      <c r="NV26" s="80"/>
      <c r="NW26" s="80"/>
      <c r="NX26" s="80"/>
      <c r="NY26" s="80"/>
      <c r="NZ26" s="80"/>
      <c r="OA26" s="80"/>
      <c r="OB26" s="80"/>
      <c r="OC26" s="80"/>
      <c r="OD26" s="80"/>
      <c r="OE26" s="80"/>
      <c r="OF26" s="80"/>
      <c r="OG26" s="80"/>
      <c r="OH26" s="80"/>
      <c r="OI26" s="80"/>
      <c r="OJ26" s="80"/>
      <c r="OK26" s="80"/>
      <c r="OL26" s="80"/>
      <c r="OM26" s="80"/>
      <c r="ON26" s="80"/>
      <c r="OO26" s="80"/>
      <c r="OP26" s="80"/>
      <c r="OQ26" s="80"/>
      <c r="OR26" s="80"/>
      <c r="OS26" s="80"/>
      <c r="OT26" s="80"/>
      <c r="OU26" s="80"/>
      <c r="OV26" s="80"/>
      <c r="OW26" s="80"/>
      <c r="OX26" s="80"/>
      <c r="OY26" s="80"/>
      <c r="OZ26" s="80"/>
      <c r="PA26" s="80"/>
      <c r="PB26" s="80"/>
      <c r="PC26" s="80"/>
      <c r="PD26" s="80"/>
      <c r="PE26" s="80"/>
      <c r="PF26" s="80"/>
      <c r="PG26" s="80"/>
      <c r="PH26" s="80"/>
      <c r="PI26" s="80"/>
      <c r="PJ26" s="80"/>
      <c r="PK26" s="80"/>
      <c r="PL26" s="80"/>
      <c r="PM26" s="80"/>
      <c r="PN26" s="80"/>
      <c r="PO26" s="80"/>
      <c r="PP26" s="80"/>
      <c r="PQ26" s="80"/>
      <c r="PR26" s="80"/>
      <c r="PS26" s="80"/>
      <c r="PT26" s="80"/>
      <c r="PU26" s="80"/>
      <c r="PV26" s="80"/>
      <c r="PW26" s="80"/>
      <c r="PX26" s="80"/>
      <c r="PY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DB26" s="80"/>
      <c r="ADC26" s="80"/>
      <c r="ADD26" s="80"/>
      <c r="ADE26" s="80"/>
      <c r="ADF26" s="80"/>
      <c r="ADG26" s="80"/>
      <c r="ADH26" s="80"/>
      <c r="ADI26" s="80"/>
      <c r="ADJ26" s="80"/>
      <c r="ADK26" s="80"/>
      <c r="ADL26" s="80"/>
      <c r="ADM26" s="80"/>
      <c r="ADN26" s="80"/>
      <c r="ADO26" s="80"/>
      <c r="ADP26" s="80"/>
      <c r="ADQ26" s="80"/>
      <c r="ADR26" s="80"/>
      <c r="ADS26" s="80"/>
      <c r="ADT26" s="80"/>
      <c r="ADU26" s="80"/>
      <c r="ADV26" s="80"/>
      <c r="ADW26" s="80"/>
      <c r="ADX26" s="80"/>
      <c r="ADY26" s="80"/>
      <c r="ADZ26" s="80"/>
      <c r="AEA26" s="80"/>
      <c r="AEB26" s="80"/>
      <c r="AEC26" s="80"/>
      <c r="AED26" s="80"/>
      <c r="AEE26" s="80"/>
      <c r="AEF26" s="80"/>
      <c r="AEG26" s="80"/>
      <c r="AEH26" s="80"/>
      <c r="AEI26" s="80"/>
      <c r="AEJ26" s="80"/>
      <c r="AEK26" s="80"/>
      <c r="AEL26" s="80"/>
      <c r="AEM26" s="80"/>
      <c r="AEN26" s="80"/>
      <c r="AEO26" s="80"/>
      <c r="AEP26" s="80"/>
      <c r="AEQ26" s="80"/>
      <c r="AER26" s="80"/>
      <c r="AES26" s="80"/>
      <c r="AET26" s="80"/>
      <c r="AEU26" s="80"/>
      <c r="AEV26" s="80"/>
      <c r="AEW26" s="80"/>
      <c r="AEX26" s="80"/>
      <c r="AEY26" s="80"/>
      <c r="AEZ26" s="80"/>
      <c r="AFA26" s="80"/>
      <c r="AFB26" s="80"/>
      <c r="AFC26" s="80"/>
      <c r="AFD26" s="80"/>
      <c r="AFE26" s="80"/>
      <c r="AFF26" s="80"/>
      <c r="AFG26" s="80"/>
      <c r="AFH26" s="80"/>
      <c r="AFI26" s="80"/>
      <c r="AFJ26" s="80"/>
      <c r="AFK26" s="80"/>
      <c r="AFL26" s="80"/>
      <c r="AFM26" s="80"/>
      <c r="AFN26" s="80"/>
      <c r="AFO26" s="80"/>
      <c r="AFP26" s="80"/>
      <c r="AFQ26" s="80"/>
      <c r="AFR26" s="80"/>
      <c r="AFS26" s="80"/>
      <c r="AFT26" s="80"/>
      <c r="AFU26" s="80"/>
      <c r="AFV26" s="80"/>
      <c r="AFW26" s="80"/>
      <c r="AFX26" s="80"/>
      <c r="AFY26" s="80"/>
      <c r="AFZ26" s="80"/>
      <c r="AGA26" s="80"/>
      <c r="AGB26" s="80"/>
      <c r="AGC26" s="80"/>
      <c r="AGD26" s="80"/>
      <c r="AGE26" s="80"/>
      <c r="AGF26" s="80"/>
      <c r="AGG26" s="80"/>
      <c r="AGH26" s="80"/>
      <c r="AGI26" s="80"/>
      <c r="AGJ26" s="80"/>
      <c r="AGK26" s="80"/>
      <c r="AGL26" s="80"/>
      <c r="AGM26" s="80"/>
      <c r="AGN26" s="80"/>
      <c r="AGO26" s="80"/>
      <c r="AGP26" s="80"/>
      <c r="AGQ26" s="80"/>
      <c r="AGR26" s="80"/>
      <c r="AGS26" s="80"/>
      <c r="AGT26" s="80"/>
      <c r="AGU26" s="80"/>
      <c r="AGV26" s="80"/>
      <c r="AGW26" s="80"/>
      <c r="AGX26" s="80"/>
      <c r="AGY26" s="80"/>
      <c r="AGZ26" s="80"/>
      <c r="AHA26" s="80"/>
      <c r="AHB26" s="80"/>
      <c r="AHC26" s="80"/>
      <c r="AHD26" s="80"/>
      <c r="AHE26" s="80"/>
      <c r="AHF26" s="80"/>
      <c r="AHG26" s="80"/>
      <c r="AHH26" s="80"/>
      <c r="AHI26" s="80"/>
      <c r="AHJ26" s="80"/>
      <c r="AHK26" s="80"/>
      <c r="AHL26" s="80"/>
      <c r="AHM26" s="80"/>
      <c r="AHN26" s="80"/>
      <c r="AHO26" s="80"/>
      <c r="AHP26" s="80"/>
      <c r="AHQ26" s="80"/>
      <c r="AHR26" s="80"/>
      <c r="AHS26" s="80"/>
      <c r="AHT26" s="80"/>
      <c r="AHU26" s="80"/>
      <c r="AHV26" s="80"/>
      <c r="AHW26" s="80"/>
      <c r="AHX26" s="80"/>
      <c r="AHY26" s="80"/>
      <c r="AHZ26" s="80"/>
      <c r="AIA26" s="80"/>
      <c r="AIB26" s="80"/>
      <c r="AIC26" s="80"/>
      <c r="AID26" s="80"/>
      <c r="AIE26" s="80"/>
      <c r="AIF26" s="80"/>
      <c r="AIG26" s="80"/>
      <c r="AIH26" s="80"/>
      <c r="AII26" s="80"/>
      <c r="AIJ26" s="80"/>
      <c r="AIK26" s="80"/>
      <c r="AIL26" s="80"/>
      <c r="AIM26" s="80"/>
      <c r="AIN26" s="80"/>
      <c r="AIO26" s="80"/>
      <c r="AIP26" s="80"/>
      <c r="AIQ26" s="80"/>
      <c r="AIR26" s="80"/>
      <c r="AIS26" s="80"/>
      <c r="AIT26" s="80"/>
      <c r="AIU26" s="80"/>
      <c r="AIV26" s="80"/>
      <c r="AIW26" s="80"/>
      <c r="AIX26" s="80"/>
      <c r="AIY26" s="80"/>
      <c r="AIZ26" s="80"/>
      <c r="AJA26" s="80"/>
      <c r="AJB26" s="80"/>
      <c r="AJC26" s="80"/>
      <c r="AJD26" s="80"/>
      <c r="AJE26" s="80"/>
      <c r="AJF26" s="80"/>
      <c r="AJG26" s="80"/>
      <c r="AJH26" s="80"/>
      <c r="AJI26" s="80"/>
      <c r="AJJ26" s="80"/>
      <c r="AJK26" s="80"/>
      <c r="AJL26" s="80"/>
      <c r="AJM26" s="80"/>
      <c r="AJN26" s="80"/>
      <c r="AJO26" s="80"/>
      <c r="AJP26" s="80"/>
      <c r="AJQ26" s="80"/>
      <c r="AJR26" s="80"/>
      <c r="AJS26" s="80"/>
      <c r="AJT26" s="80"/>
      <c r="AJU26" s="80"/>
      <c r="AJV26" s="80"/>
      <c r="AJW26" s="80"/>
      <c r="AJX26" s="80"/>
      <c r="AJY26" s="80"/>
      <c r="AJZ26" s="80"/>
      <c r="AKA26" s="80"/>
      <c r="AKB26" s="80"/>
      <c r="AKC26" s="80"/>
      <c r="AKD26" s="80"/>
      <c r="AKE26" s="80"/>
      <c r="AKF26" s="80"/>
      <c r="AKG26" s="80"/>
      <c r="AKH26" s="80"/>
      <c r="AKI26" s="80"/>
      <c r="AKJ26" s="80"/>
      <c r="AKK26" s="80"/>
      <c r="AKL26" s="80"/>
      <c r="AKM26" s="80"/>
      <c r="AKN26" s="80"/>
      <c r="AKO26" s="80"/>
      <c r="AKP26" s="80"/>
      <c r="AKQ26" s="80"/>
      <c r="AKR26" s="80"/>
      <c r="AKS26" s="80"/>
      <c r="AKT26" s="80"/>
      <c r="AKU26" s="80"/>
      <c r="AKV26" s="80"/>
      <c r="AKW26" s="80"/>
      <c r="AKX26" s="80"/>
      <c r="AKY26" s="80"/>
      <c r="AKZ26" s="80"/>
      <c r="ALA26" s="80"/>
      <c r="ALB26" s="80"/>
      <c r="ALC26" s="80"/>
      <c r="ALD26" s="80"/>
      <c r="ALE26" s="80"/>
      <c r="ALF26" s="80"/>
      <c r="ALG26" s="80"/>
      <c r="ALH26" s="80"/>
      <c r="ALI26" s="80"/>
      <c r="ALJ26" s="80"/>
      <c r="ALK26" s="80"/>
      <c r="ALL26" s="80"/>
      <c r="ALM26" s="80"/>
      <c r="ALN26" s="80"/>
      <c r="ALO26" s="80"/>
      <c r="ALP26" s="80"/>
      <c r="ALQ26" s="80"/>
      <c r="ALR26" s="80"/>
      <c r="ALS26" s="80"/>
      <c r="ALT26" s="80"/>
      <c r="ALU26" s="80"/>
      <c r="ALV26" s="80"/>
      <c r="ALW26" s="80"/>
      <c r="ALX26" s="80"/>
      <c r="ALY26" s="80"/>
      <c r="ALZ26" s="80"/>
      <c r="AMA26" s="80"/>
      <c r="AMB26" s="80"/>
      <c r="AMC26" s="80"/>
      <c r="AMD26" s="80"/>
      <c r="AME26" s="80"/>
      <c r="AMF26" s="80"/>
      <c r="AMG26" s="80"/>
      <c r="AMH26" s="80"/>
      <c r="AMI26" s="80"/>
      <c r="AMJ26" s="80"/>
      <c r="AMK26" s="80"/>
      <c r="AML26" s="80"/>
      <c r="AMM26" s="80"/>
      <c r="AMN26" s="80"/>
      <c r="AMO26" s="80"/>
      <c r="AMP26" s="80"/>
      <c r="AMQ26" s="80"/>
      <c r="AMR26" s="80"/>
      <c r="AMS26" s="80"/>
      <c r="AMT26" s="80"/>
      <c r="AMU26" s="80"/>
      <c r="AMV26" s="80"/>
      <c r="AMW26" s="80"/>
      <c r="AMX26" s="80"/>
      <c r="AMY26" s="80"/>
      <c r="AMZ26" s="80"/>
      <c r="ANA26" s="80"/>
      <c r="ANB26" s="80"/>
      <c r="ANC26" s="80"/>
      <c r="AND26" s="80"/>
      <c r="ANE26" s="80"/>
      <c r="ANF26" s="80"/>
      <c r="ANG26" s="80"/>
      <c r="ANH26" s="80"/>
      <c r="ANI26" s="80"/>
      <c r="ANJ26" s="80"/>
      <c r="ANK26" s="80"/>
      <c r="ANL26" s="80"/>
      <c r="ANM26" s="80"/>
      <c r="ANN26" s="80"/>
      <c r="ANO26" s="80"/>
      <c r="ANP26" s="80"/>
      <c r="ANQ26" s="80"/>
      <c r="ANR26" s="80"/>
      <c r="ANS26" s="80"/>
      <c r="ANT26" s="80"/>
      <c r="ANU26" s="80"/>
      <c r="ANV26" s="80"/>
      <c r="ANW26" s="80"/>
      <c r="ANX26" s="80"/>
      <c r="ANY26" s="80"/>
      <c r="ANZ26" s="80"/>
      <c r="AOA26" s="80"/>
      <c r="AOB26" s="80"/>
      <c r="AOC26" s="80"/>
      <c r="AOD26" s="80"/>
      <c r="AOE26" s="80"/>
      <c r="AOF26" s="80"/>
      <c r="AOG26" s="80"/>
      <c r="AOH26" s="80"/>
      <c r="AOI26" s="80"/>
      <c r="AOJ26" s="80"/>
      <c r="AOK26" s="80"/>
      <c r="AOL26" s="80"/>
      <c r="AOM26" s="80"/>
      <c r="AON26" s="80"/>
      <c r="AOO26" s="80"/>
      <c r="AOP26" s="80"/>
      <c r="AOQ26" s="80"/>
      <c r="AOR26" s="80"/>
      <c r="AOS26" s="80"/>
      <c r="AOT26" s="80"/>
      <c r="AOU26" s="80"/>
      <c r="AOV26" s="80"/>
      <c r="AOW26" s="80"/>
      <c r="AOX26" s="80"/>
      <c r="AOY26" s="80"/>
      <c r="AOZ26" s="80"/>
      <c r="APA26" s="80"/>
      <c r="APB26" s="80"/>
      <c r="APC26" s="80"/>
      <c r="APD26" s="80"/>
      <c r="APE26" s="80"/>
      <c r="APF26" s="80"/>
      <c r="APG26" s="80"/>
      <c r="APH26" s="80"/>
      <c r="API26" s="80"/>
      <c r="APJ26" s="80"/>
      <c r="APK26" s="80"/>
      <c r="APL26" s="80"/>
      <c r="APM26" s="80"/>
      <c r="APN26" s="80"/>
      <c r="APO26" s="80"/>
      <c r="APP26" s="80"/>
      <c r="APQ26" s="80"/>
      <c r="APR26" s="80"/>
      <c r="APS26" s="80"/>
      <c r="APT26" s="80"/>
      <c r="APU26" s="80"/>
      <c r="APV26" s="80"/>
      <c r="APW26" s="80"/>
      <c r="APX26" s="80"/>
      <c r="APY26" s="80"/>
      <c r="APZ26" s="80"/>
      <c r="AQA26" s="80"/>
      <c r="AQB26" s="80"/>
      <c r="AQC26" s="80"/>
      <c r="AQD26" s="80"/>
      <c r="AQE26" s="80"/>
      <c r="AQF26" s="80"/>
      <c r="AQG26" s="80"/>
      <c r="AQH26" s="80"/>
      <c r="AQI26" s="80"/>
      <c r="AQJ26" s="80"/>
      <c r="AQK26" s="80"/>
      <c r="AQL26" s="80"/>
      <c r="AQM26" s="80"/>
      <c r="AQN26" s="80"/>
      <c r="AQO26" s="80"/>
      <c r="AQP26" s="80"/>
      <c r="AQQ26" s="80"/>
      <c r="AQR26" s="80"/>
      <c r="AQS26" s="80"/>
      <c r="AQT26" s="80"/>
      <c r="AQU26" s="80"/>
      <c r="AQV26" s="80"/>
      <c r="AQW26" s="80"/>
      <c r="AQX26" s="80"/>
      <c r="AQY26" s="80"/>
      <c r="AQZ26" s="80"/>
      <c r="ARA26" s="80"/>
      <c r="ARB26" s="80"/>
      <c r="ARC26" s="80"/>
      <c r="ARD26" s="80"/>
      <c r="ARE26" s="80"/>
      <c r="ARF26" s="80"/>
      <c r="ARG26" s="80"/>
      <c r="ARH26" s="80"/>
      <c r="ARI26" s="80"/>
      <c r="ARJ26" s="80"/>
      <c r="ARK26" s="80"/>
      <c r="ARL26" s="80"/>
      <c r="ARM26" s="80"/>
      <c r="ARN26" s="80"/>
      <c r="ARO26" s="80"/>
      <c r="ARP26" s="80"/>
      <c r="ARQ26" s="80"/>
      <c r="ARR26" s="80"/>
      <c r="ARS26" s="80"/>
      <c r="ART26" s="80"/>
      <c r="ARU26" s="80"/>
      <c r="ARV26" s="80"/>
      <c r="ARW26" s="80"/>
      <c r="ARX26" s="80"/>
      <c r="ARY26" s="80"/>
      <c r="ARZ26" s="80"/>
      <c r="ASA26" s="80"/>
      <c r="ASB26" s="80"/>
      <c r="ASC26" s="80"/>
      <c r="ASD26" s="80"/>
      <c r="ASE26" s="80"/>
      <c r="ASF26" s="80"/>
      <c r="ASG26" s="80"/>
      <c r="ASH26" s="80"/>
      <c r="ASI26" s="80"/>
      <c r="ASJ26" s="80"/>
      <c r="ASK26" s="80"/>
      <c r="ASL26" s="80"/>
      <c r="ASM26" s="80"/>
      <c r="ASN26" s="80"/>
      <c r="ASO26" s="80"/>
      <c r="ASP26" s="80"/>
      <c r="ASQ26" s="80"/>
      <c r="ASR26" s="80"/>
      <c r="ASS26" s="80"/>
      <c r="AST26" s="80"/>
      <c r="ASU26" s="80"/>
      <c r="ASV26" s="80"/>
      <c r="ASW26" s="80"/>
      <c r="ASX26" s="80"/>
      <c r="ASY26" s="80"/>
      <c r="ASZ26" s="80"/>
      <c r="ATA26" s="80"/>
      <c r="ATB26" s="80"/>
      <c r="ATC26" s="80"/>
      <c r="ATD26" s="80"/>
      <c r="ATE26" s="80"/>
      <c r="ATF26" s="80"/>
      <c r="ATG26" s="80"/>
      <c r="ATH26" s="80"/>
      <c r="ATI26" s="80"/>
      <c r="ATJ26" s="80"/>
      <c r="ATK26" s="80"/>
      <c r="ATL26" s="80"/>
      <c r="ATM26" s="80"/>
      <c r="ATN26" s="80"/>
      <c r="ATO26" s="80"/>
      <c r="ATP26" s="80"/>
      <c r="ATQ26" s="80"/>
      <c r="ATR26" s="80"/>
      <c r="ATS26" s="80"/>
      <c r="ATT26" s="80"/>
      <c r="ATU26" s="80"/>
      <c r="ATV26" s="80"/>
      <c r="ATW26" s="80"/>
      <c r="ATX26" s="80"/>
      <c r="ATY26" s="80"/>
      <c r="ATZ26" s="80"/>
      <c r="AUA26" s="80"/>
      <c r="AUB26" s="80"/>
      <c r="AUC26" s="80"/>
      <c r="AUD26" s="80"/>
      <c r="AUE26" s="80"/>
      <c r="AUF26" s="80"/>
      <c r="AUG26" s="80"/>
      <c r="AUH26" s="80"/>
      <c r="AUI26" s="80"/>
      <c r="AUJ26" s="80"/>
      <c r="AUK26" s="80"/>
      <c r="AUL26" s="80"/>
      <c r="AUM26" s="80"/>
      <c r="AUN26" s="80"/>
      <c r="AUO26" s="80"/>
      <c r="AUP26" s="80"/>
      <c r="AUQ26" s="80"/>
      <c r="AUR26" s="80"/>
      <c r="AUS26" s="80"/>
      <c r="AUT26" s="80"/>
      <c r="AUU26" s="80"/>
      <c r="AUV26" s="80"/>
      <c r="AUW26" s="80"/>
      <c r="AUX26" s="80"/>
      <c r="AUY26" s="80"/>
      <c r="AUZ26" s="80"/>
      <c r="AVA26" s="80"/>
      <c r="AVB26" s="80"/>
      <c r="AVC26" s="80"/>
      <c r="AVD26" s="80"/>
      <c r="AVE26" s="80"/>
      <c r="AVF26" s="80"/>
      <c r="AVG26" s="80"/>
      <c r="AVH26" s="80"/>
      <c r="AVI26" s="80"/>
      <c r="AVJ26" s="80"/>
      <c r="AVK26" s="80"/>
      <c r="AVL26" s="80"/>
      <c r="AVM26" s="80"/>
      <c r="AVN26" s="80"/>
      <c r="AVO26" s="80"/>
      <c r="AVP26" s="80"/>
      <c r="AVQ26" s="80"/>
      <c r="AVR26" s="80"/>
      <c r="AVS26" s="80"/>
      <c r="AVT26" s="80"/>
      <c r="AVU26" s="80"/>
      <c r="AVV26" s="80"/>
      <c r="AVW26" s="80"/>
      <c r="AVX26" s="80"/>
      <c r="AVY26" s="80"/>
      <c r="AVZ26" s="80"/>
      <c r="AWA26" s="80"/>
      <c r="AWB26" s="80"/>
      <c r="AWC26" s="80"/>
      <c r="AWD26" s="80"/>
      <c r="AWE26" s="80"/>
      <c r="AWF26" s="80"/>
      <c r="AWG26" s="80"/>
      <c r="AWH26" s="80"/>
      <c r="AWI26" s="80"/>
      <c r="AWJ26" s="80"/>
      <c r="AWK26" s="80"/>
      <c r="AWL26" s="80"/>
      <c r="AWM26" s="80"/>
      <c r="AWN26" s="80"/>
      <c r="AWO26" s="80"/>
      <c r="AWP26" s="80"/>
      <c r="AWQ26" s="80"/>
      <c r="AWR26" s="80"/>
      <c r="AWS26" s="80"/>
      <c r="AWT26" s="80"/>
      <c r="AWU26" s="80"/>
      <c r="AWV26" s="80"/>
      <c r="AWW26" s="80"/>
      <c r="AWX26" s="80"/>
      <c r="AWY26" s="80"/>
      <c r="AWZ26" s="80"/>
      <c r="AXA26" s="80"/>
      <c r="AXB26" s="80"/>
      <c r="AXC26" s="80"/>
      <c r="AXD26" s="80"/>
      <c r="AXE26" s="80"/>
      <c r="AXF26" s="80"/>
      <c r="AXG26" s="80"/>
      <c r="AXH26" s="80"/>
      <c r="AXI26" s="80"/>
      <c r="AXJ26" s="80"/>
      <c r="AXK26" s="80"/>
      <c r="AXL26" s="80"/>
      <c r="AXM26" s="80"/>
      <c r="AXN26" s="80"/>
      <c r="AXO26" s="80"/>
      <c r="AXP26" s="80"/>
      <c r="AXQ26" s="80"/>
      <c r="AXR26" s="80"/>
      <c r="AXS26" s="80"/>
      <c r="AXT26" s="80"/>
      <c r="AXU26" s="80"/>
      <c r="AXV26" s="80"/>
      <c r="AXW26" s="80"/>
      <c r="AXX26" s="80"/>
      <c r="AXY26" s="80"/>
      <c r="AXZ26" s="80"/>
      <c r="AYA26" s="80"/>
      <c r="AYB26" s="80"/>
      <c r="AYC26" s="80"/>
      <c r="AYD26" s="80"/>
      <c r="AYE26" s="80"/>
      <c r="AYF26" s="80"/>
      <c r="AYG26" s="80"/>
      <c r="AYH26" s="80"/>
      <c r="AYI26" s="80"/>
      <c r="AYJ26" s="80"/>
      <c r="AYK26" s="80"/>
      <c r="AYL26" s="80"/>
      <c r="AYM26" s="80"/>
      <c r="AYN26" s="80"/>
      <c r="AYO26" s="80"/>
      <c r="AYP26" s="80"/>
      <c r="AYQ26" s="80"/>
      <c r="AYR26" s="80"/>
      <c r="AYS26" s="80"/>
      <c r="AYT26" s="80"/>
      <c r="AYU26" s="80"/>
      <c r="AYV26" s="80"/>
      <c r="AYW26" s="80"/>
      <c r="AYX26" s="80"/>
      <c r="AYY26" s="80"/>
      <c r="AYZ26" s="80"/>
      <c r="AZA26" s="80"/>
      <c r="AZB26" s="80"/>
      <c r="AZC26" s="80"/>
      <c r="AZD26" s="80"/>
      <c r="AZE26" s="80"/>
      <c r="AZF26" s="80"/>
      <c r="AZG26" s="80"/>
      <c r="AZH26" s="80"/>
      <c r="AZI26" s="80"/>
      <c r="AZJ26" s="80"/>
      <c r="AZK26" s="80"/>
      <c r="AZL26" s="80"/>
      <c r="AZM26" s="80"/>
      <c r="AZN26" s="80"/>
      <c r="AZO26" s="80"/>
      <c r="AZP26" s="80"/>
      <c r="AZQ26" s="80"/>
      <c r="AZR26" s="80"/>
      <c r="AZS26" s="80"/>
      <c r="AZT26" s="80"/>
      <c r="AZU26" s="80"/>
      <c r="AZV26" s="80"/>
      <c r="AZW26" s="80"/>
      <c r="AZX26" s="80"/>
      <c r="AZY26" s="80"/>
      <c r="AZZ26" s="80"/>
      <c r="BAA26" s="80"/>
      <c r="BAB26" s="80"/>
      <c r="BAC26" s="80"/>
      <c r="BAD26" s="80"/>
      <c r="BAE26" s="80"/>
      <c r="BAF26" s="80"/>
      <c r="BAG26" s="80"/>
      <c r="BAH26" s="80"/>
      <c r="BAI26" s="80"/>
      <c r="BAJ26" s="80"/>
      <c r="BAK26" s="80"/>
      <c r="BAL26" s="80"/>
      <c r="BAM26" s="80"/>
      <c r="BAN26" s="80"/>
      <c r="BAO26" s="80"/>
      <c r="BAP26" s="80"/>
      <c r="BAQ26" s="80"/>
      <c r="BAR26" s="80"/>
      <c r="BAS26" s="80"/>
      <c r="BAT26" s="80"/>
      <c r="BAU26" s="80"/>
      <c r="BAV26" s="80"/>
      <c r="BAW26" s="80"/>
      <c r="BAX26" s="80"/>
      <c r="BAY26" s="80"/>
      <c r="BAZ26" s="80"/>
      <c r="BBA26" s="80"/>
      <c r="BBB26" s="80"/>
      <c r="BBC26" s="80"/>
      <c r="BBD26" s="80"/>
      <c r="BBE26" s="80"/>
      <c r="BBF26" s="80"/>
      <c r="BBG26" s="80"/>
      <c r="BBH26" s="80"/>
      <c r="BBI26" s="80"/>
      <c r="BBJ26" s="80"/>
      <c r="BBK26" s="80"/>
      <c r="BBL26" s="80"/>
      <c r="BBM26" s="80"/>
      <c r="BBN26" s="80"/>
      <c r="BBO26" s="80"/>
      <c r="BBP26" s="80"/>
      <c r="BBQ26" s="80"/>
      <c r="BBR26" s="80"/>
      <c r="BBS26" s="80"/>
      <c r="BBT26" s="80"/>
      <c r="BBU26" s="80"/>
      <c r="BBV26" s="80"/>
      <c r="BBW26" s="80"/>
      <c r="BBX26" s="80"/>
      <c r="BBY26" s="80"/>
      <c r="BBZ26" s="80"/>
      <c r="BCA26" s="80"/>
      <c r="BCB26" s="80"/>
      <c r="BCC26" s="80"/>
      <c r="BCD26" s="80"/>
      <c r="BCE26" s="80"/>
      <c r="BCF26" s="80"/>
      <c r="BCG26" s="80"/>
      <c r="BCH26" s="80"/>
      <c r="BCI26" s="80"/>
      <c r="BCJ26" s="80"/>
      <c r="BCK26" s="80"/>
      <c r="BCL26" s="80"/>
      <c r="BCM26" s="80"/>
      <c r="BCN26" s="80"/>
      <c r="BCO26" s="80"/>
      <c r="BCP26" s="80"/>
      <c r="BCQ26" s="80"/>
      <c r="BCR26" s="80"/>
      <c r="BCS26" s="80"/>
      <c r="BCT26" s="80"/>
      <c r="BCU26" s="80"/>
      <c r="BCV26" s="80"/>
      <c r="BCW26" s="80"/>
      <c r="BCX26" s="80"/>
      <c r="BCY26" s="80"/>
      <c r="BCZ26" s="80"/>
      <c r="BDA26" s="80"/>
      <c r="BDB26" s="80"/>
      <c r="BDC26" s="80"/>
      <c r="BDD26" s="80"/>
      <c r="BDE26" s="80"/>
      <c r="BDF26" s="80"/>
      <c r="BDG26" s="80"/>
      <c r="BDH26" s="80"/>
      <c r="BDI26" s="80"/>
      <c r="BDJ26" s="80"/>
      <c r="BDK26" s="80"/>
      <c r="BDL26" s="80"/>
      <c r="BDM26" s="80"/>
      <c r="BDN26" s="80"/>
      <c r="BDO26" s="80"/>
      <c r="BDP26" s="80"/>
      <c r="BDQ26" s="80"/>
      <c r="BDR26" s="80"/>
      <c r="BDS26" s="80"/>
      <c r="BDT26" s="80"/>
      <c r="BDU26" s="80"/>
      <c r="BDV26" s="80"/>
      <c r="BDW26" s="80"/>
      <c r="BDX26" s="80"/>
      <c r="BDY26" s="80"/>
      <c r="BDZ26" s="80"/>
      <c r="BEA26" s="80"/>
      <c r="BEB26" s="80"/>
      <c r="BEC26" s="80"/>
      <c r="BED26" s="80"/>
      <c r="BEE26" s="80"/>
      <c r="BEF26" s="80"/>
      <c r="BEG26" s="80"/>
      <c r="BEH26" s="80"/>
      <c r="BEI26" s="80"/>
      <c r="BEJ26" s="80"/>
      <c r="BEK26" s="80"/>
      <c r="BEL26" s="80"/>
      <c r="BEM26" s="80"/>
      <c r="BEN26" s="80"/>
      <c r="BEO26" s="80"/>
      <c r="BEP26" s="80"/>
      <c r="BEQ26" s="80"/>
      <c r="BER26" s="80"/>
      <c r="BES26" s="80"/>
      <c r="BET26" s="80"/>
      <c r="BEU26" s="80"/>
      <c r="BEV26" s="80"/>
      <c r="BEW26" s="80"/>
      <c r="BEX26" s="80"/>
      <c r="BEY26" s="80"/>
      <c r="BEZ26" s="80"/>
      <c r="BFA26" s="80"/>
      <c r="BFB26" s="80"/>
      <c r="BFC26" s="80"/>
      <c r="BFD26" s="80"/>
      <c r="BFE26" s="80"/>
      <c r="BFF26" s="80"/>
      <c r="BFG26" s="80"/>
      <c r="BFH26" s="80"/>
      <c r="BFI26" s="80"/>
      <c r="BFJ26" s="80"/>
      <c r="BFK26" s="80"/>
      <c r="BFL26" s="80"/>
      <c r="BFM26" s="80"/>
      <c r="BFN26" s="80"/>
      <c r="BFO26" s="80"/>
      <c r="BFP26" s="80"/>
      <c r="BFQ26" s="80"/>
      <c r="BFR26" s="80"/>
      <c r="BFS26" s="80"/>
      <c r="BFT26" s="80"/>
      <c r="BFU26" s="80"/>
      <c r="BFV26" s="80"/>
      <c r="BFW26" s="80"/>
      <c r="BFX26" s="80"/>
      <c r="BFY26" s="80"/>
      <c r="BFZ26" s="80"/>
      <c r="BGA26" s="80"/>
      <c r="BGB26" s="80"/>
      <c r="BGC26" s="80"/>
      <c r="BGD26" s="80"/>
      <c r="BGE26" s="80"/>
      <c r="BGF26" s="80"/>
      <c r="BGG26" s="80"/>
      <c r="BGH26" s="80"/>
      <c r="BGI26" s="80"/>
      <c r="BGJ26" s="80"/>
      <c r="BGK26" s="80"/>
      <c r="BGL26" s="80"/>
      <c r="BGM26" s="80"/>
      <c r="BGN26" s="80"/>
      <c r="BGO26" s="80"/>
      <c r="BGP26" s="80"/>
      <c r="BGQ26" s="80"/>
      <c r="BGR26" s="80"/>
      <c r="BGS26" s="80"/>
      <c r="BGT26" s="80"/>
      <c r="BGU26" s="80"/>
      <c r="BGV26" s="80"/>
      <c r="BGW26" s="80"/>
      <c r="BGX26" s="80"/>
      <c r="BGY26" s="80"/>
      <c r="BGZ26" s="80"/>
      <c r="BHA26" s="80"/>
      <c r="BHB26" s="80"/>
      <c r="BHC26" s="80"/>
      <c r="BHD26" s="80"/>
      <c r="BHE26" s="80"/>
      <c r="BHF26" s="80"/>
      <c r="BHG26" s="80"/>
      <c r="BHH26" s="80"/>
      <c r="BHI26" s="80"/>
      <c r="BHJ26" s="80"/>
      <c r="BHK26" s="80"/>
      <c r="BHL26" s="80"/>
      <c r="BHM26" s="80"/>
      <c r="BHN26" s="80"/>
      <c r="BHO26" s="80"/>
      <c r="BHP26" s="80"/>
      <c r="BHQ26" s="80"/>
      <c r="BHR26" s="80"/>
      <c r="BHS26" s="80"/>
      <c r="BHT26" s="80"/>
      <c r="BHU26" s="80"/>
      <c r="BHV26" s="80"/>
      <c r="BHW26" s="80"/>
      <c r="BHX26" s="80"/>
      <c r="BHY26" s="80"/>
      <c r="BHZ26" s="80"/>
      <c r="BIA26" s="80"/>
      <c r="BIB26" s="80"/>
      <c r="BIC26" s="80"/>
      <c r="BID26" s="80"/>
      <c r="BIE26" s="80"/>
      <c r="BIF26" s="80"/>
      <c r="BIG26" s="80"/>
      <c r="BIH26" s="80"/>
      <c r="BII26" s="80"/>
      <c r="BIJ26" s="80"/>
      <c r="BIK26" s="80"/>
      <c r="BIL26" s="80"/>
      <c r="BIM26" s="80"/>
      <c r="BIN26" s="80"/>
      <c r="BIO26" s="80"/>
      <c r="BIP26" s="80"/>
      <c r="BIQ26" s="80"/>
      <c r="BIR26" s="80"/>
      <c r="BIS26" s="80"/>
      <c r="BIT26" s="80"/>
      <c r="BIU26" s="80"/>
      <c r="BIV26" s="80"/>
      <c r="BIW26" s="80"/>
      <c r="BIX26" s="80"/>
      <c r="BIY26" s="80"/>
      <c r="BIZ26" s="80"/>
      <c r="BJA26" s="80"/>
      <c r="BJB26" s="80"/>
      <c r="BJC26" s="80"/>
      <c r="BJD26" s="80"/>
      <c r="BJE26" s="80"/>
      <c r="BJF26" s="80"/>
      <c r="BJG26" s="80"/>
      <c r="BJH26" s="80"/>
      <c r="BJI26" s="80"/>
      <c r="BJJ26" s="80"/>
      <c r="BJK26" s="80"/>
      <c r="BJL26" s="80"/>
      <c r="BJM26" s="80"/>
      <c r="BJN26" s="80"/>
      <c r="BJO26" s="80"/>
      <c r="BJP26" s="80"/>
      <c r="BJQ26" s="80"/>
      <c r="BJR26" s="80"/>
      <c r="BJS26" s="80"/>
      <c r="BJT26" s="80"/>
      <c r="BJU26" s="80"/>
      <c r="BJV26" s="80"/>
      <c r="BJW26" s="80"/>
      <c r="BJX26" s="80"/>
      <c r="BJY26" s="80"/>
      <c r="BJZ26" s="80"/>
      <c r="BKA26" s="80"/>
      <c r="BKB26" s="80"/>
      <c r="BKC26" s="80"/>
      <c r="BKD26" s="80"/>
      <c r="BKE26" s="80"/>
      <c r="BKF26" s="80"/>
      <c r="BKG26" s="80"/>
      <c r="BKH26" s="80"/>
      <c r="BKI26" s="80"/>
      <c r="BKJ26" s="80"/>
      <c r="BKK26" s="80"/>
      <c r="BKL26" s="80"/>
      <c r="BKM26" s="80"/>
      <c r="BKN26" s="80"/>
      <c r="BKO26" s="80"/>
      <c r="BKP26" s="80"/>
      <c r="BKQ26" s="80"/>
      <c r="BKR26" s="80"/>
      <c r="BKS26" s="80"/>
      <c r="BKT26" s="80"/>
      <c r="BKU26" s="80"/>
      <c r="BKV26" s="80"/>
      <c r="BKW26" s="80"/>
      <c r="BKX26" s="80"/>
      <c r="BKY26" s="80"/>
      <c r="BKZ26" s="80"/>
      <c r="BLA26" s="80"/>
      <c r="BLB26" s="80"/>
      <c r="BLC26" s="80"/>
      <c r="BLD26" s="80"/>
      <c r="BLE26" s="80"/>
      <c r="BLF26" s="80"/>
      <c r="BLG26" s="80"/>
      <c r="BLH26" s="80"/>
      <c r="BLI26" s="80"/>
      <c r="BLJ26" s="80"/>
      <c r="BLK26" s="80"/>
      <c r="BLL26" s="80"/>
      <c r="BLM26" s="80"/>
      <c r="BLN26" s="80"/>
      <c r="BLO26" s="80"/>
      <c r="BLP26" s="80"/>
      <c r="BLQ26" s="80"/>
      <c r="BLR26" s="80"/>
      <c r="BLS26" s="80"/>
      <c r="BLT26" s="80"/>
      <c r="BLU26" s="80"/>
      <c r="BLV26" s="80"/>
      <c r="BLW26" s="80"/>
      <c r="BLX26" s="80"/>
      <c r="BLY26" s="80"/>
      <c r="BLZ26" s="80"/>
      <c r="BMA26" s="80"/>
      <c r="BMB26" s="80"/>
      <c r="BMC26" s="80"/>
      <c r="BMD26" s="80"/>
      <c r="BME26" s="80"/>
      <c r="BMF26" s="80"/>
      <c r="BMG26" s="80"/>
      <c r="BMH26" s="80"/>
      <c r="BMI26" s="80"/>
      <c r="BMJ26" s="80"/>
      <c r="BMK26" s="80"/>
      <c r="BML26" s="80"/>
      <c r="BMM26" s="80"/>
      <c r="BMN26" s="80"/>
      <c r="BMO26" s="80"/>
      <c r="BMP26" s="80"/>
      <c r="BMQ26" s="80"/>
      <c r="BMR26" s="80"/>
      <c r="BMS26" s="80"/>
      <c r="BMT26" s="80"/>
      <c r="BMU26" s="80"/>
      <c r="BMV26" s="80"/>
      <c r="BMW26" s="80"/>
      <c r="BMX26" s="80"/>
      <c r="BMY26" s="80"/>
      <c r="BMZ26" s="80"/>
      <c r="BNA26" s="80"/>
      <c r="BNB26" s="80"/>
      <c r="BNC26" s="80"/>
      <c r="BND26" s="80"/>
      <c r="BNE26" s="80"/>
      <c r="BNF26" s="80"/>
      <c r="BNG26" s="80"/>
      <c r="BNH26" s="80"/>
      <c r="BNI26" s="80"/>
      <c r="BNJ26" s="80"/>
      <c r="BNK26" s="80"/>
      <c r="BNL26" s="80"/>
      <c r="BNM26" s="80"/>
      <c r="BNN26" s="80"/>
      <c r="BNO26" s="80"/>
      <c r="BNP26" s="80"/>
      <c r="BNQ26" s="80"/>
      <c r="BNR26" s="80"/>
      <c r="BNS26" s="80"/>
      <c r="BNT26" s="80"/>
      <c r="BNU26" s="80"/>
      <c r="BNV26" s="80"/>
      <c r="BNW26" s="80"/>
      <c r="BNX26" s="80"/>
      <c r="BNY26" s="80"/>
      <c r="BNZ26" s="80"/>
      <c r="BOA26" s="80"/>
      <c r="BOB26" s="80"/>
      <c r="BOC26" s="80"/>
      <c r="BOD26" s="80"/>
      <c r="BOE26" s="80"/>
      <c r="BOF26" s="80"/>
      <c r="BOG26" s="80"/>
      <c r="BOH26" s="80"/>
      <c r="BOI26" s="80"/>
      <c r="BOJ26" s="80"/>
      <c r="BOK26" s="80"/>
      <c r="BOL26" s="80"/>
      <c r="BOM26" s="80"/>
      <c r="BON26" s="80"/>
      <c r="BOO26" s="80"/>
      <c r="BOP26" s="80"/>
      <c r="BOQ26" s="80"/>
      <c r="BOR26" s="80"/>
      <c r="BOS26" s="80"/>
      <c r="BOT26" s="80"/>
      <c r="BOU26" s="80"/>
      <c r="BOV26" s="80"/>
      <c r="BOW26" s="80"/>
      <c r="BOX26" s="80"/>
      <c r="BOY26" s="80"/>
      <c r="BOZ26" s="80"/>
      <c r="BPA26" s="80"/>
      <c r="BPB26" s="80"/>
      <c r="BPC26" s="80"/>
      <c r="BPD26" s="80"/>
      <c r="BPE26" s="80"/>
      <c r="BPF26" s="80"/>
      <c r="BPG26" s="80"/>
      <c r="BPH26" s="80"/>
      <c r="BPI26" s="80"/>
      <c r="BPJ26" s="80"/>
      <c r="BPK26" s="80"/>
      <c r="BPL26" s="80"/>
      <c r="BPM26" s="80"/>
      <c r="BPN26" s="80"/>
      <c r="BPO26" s="80"/>
      <c r="BPP26" s="80"/>
      <c r="BPQ26" s="80"/>
      <c r="BPR26" s="80"/>
      <c r="BPS26" s="80"/>
      <c r="BPT26" s="80"/>
      <c r="BPU26" s="80"/>
      <c r="BPV26" s="80"/>
      <c r="BPW26" s="80"/>
      <c r="BPX26" s="80"/>
      <c r="BPY26" s="80"/>
      <c r="BPZ26" s="80"/>
      <c r="BQA26" s="80"/>
      <c r="BQB26" s="80"/>
      <c r="BQC26" s="80"/>
      <c r="BQD26" s="80"/>
      <c r="BQE26" s="80"/>
      <c r="BQF26" s="80"/>
      <c r="BQG26" s="80"/>
      <c r="BQH26" s="80"/>
      <c r="BQI26" s="80"/>
      <c r="BQJ26" s="80"/>
      <c r="BQK26" s="80"/>
      <c r="BQL26" s="80"/>
      <c r="BQM26" s="80"/>
      <c r="BQN26" s="80"/>
      <c r="BQO26" s="80"/>
      <c r="BQP26" s="80"/>
      <c r="BQQ26" s="80"/>
      <c r="BQR26" s="80"/>
      <c r="BQS26" s="80"/>
      <c r="BQT26" s="80"/>
      <c r="BQU26" s="80"/>
      <c r="BQV26" s="80"/>
      <c r="BQW26" s="80"/>
      <c r="BQX26" s="80"/>
      <c r="BQY26" s="80"/>
      <c r="BQZ26" s="80"/>
      <c r="BRA26" s="80"/>
      <c r="BRB26" s="80"/>
      <c r="BRC26" s="80"/>
      <c r="BRD26" s="80"/>
      <c r="BRE26" s="80"/>
      <c r="BRF26" s="80"/>
      <c r="BRG26" s="80"/>
      <c r="BRH26" s="80"/>
      <c r="BRI26" s="80"/>
      <c r="BRJ26" s="80"/>
      <c r="BRK26" s="80"/>
      <c r="BRL26" s="80"/>
      <c r="BRM26" s="80"/>
      <c r="BRN26" s="80"/>
      <c r="BRO26" s="80"/>
      <c r="BRP26" s="80"/>
      <c r="BRQ26" s="80"/>
      <c r="BRR26" s="80"/>
      <c r="BRS26" s="80"/>
      <c r="BRT26" s="80"/>
      <c r="BRU26" s="80"/>
      <c r="BRV26" s="80"/>
      <c r="BRW26" s="80"/>
      <c r="BRX26" s="80"/>
      <c r="BRY26" s="80"/>
      <c r="BRZ26" s="80"/>
      <c r="BSA26" s="80"/>
      <c r="BSB26" s="80"/>
      <c r="BSC26" s="80"/>
      <c r="BSD26" s="80"/>
      <c r="BSE26" s="80"/>
      <c r="BSF26" s="80"/>
      <c r="BSG26" s="80"/>
      <c r="BSH26" s="80"/>
      <c r="BSI26" s="80"/>
      <c r="BSJ26" s="80"/>
      <c r="BSK26" s="80"/>
      <c r="BSL26" s="80"/>
      <c r="BSM26" s="80"/>
      <c r="BSN26" s="80"/>
      <c r="BSO26" s="80"/>
      <c r="BSP26" s="80"/>
      <c r="BSQ26" s="80"/>
      <c r="BSR26" s="80"/>
      <c r="BSS26" s="80"/>
      <c r="BST26" s="80"/>
      <c r="BSU26" s="80"/>
      <c r="BSV26" s="80"/>
      <c r="BSW26" s="80"/>
      <c r="BSX26" s="80"/>
      <c r="BSY26" s="80"/>
      <c r="BSZ26" s="80"/>
      <c r="BTA26" s="80"/>
      <c r="BTB26" s="80"/>
      <c r="BTC26" s="80"/>
      <c r="BTD26" s="80"/>
      <c r="BTE26" s="80"/>
      <c r="BTF26" s="80"/>
      <c r="BTG26" s="80"/>
      <c r="BTH26" s="80"/>
      <c r="BTI26" s="80"/>
      <c r="BTJ26" s="80"/>
      <c r="BTK26" s="80"/>
      <c r="BTL26" s="80"/>
      <c r="BTM26" s="80"/>
      <c r="BTN26" s="80"/>
      <c r="BTO26" s="80"/>
      <c r="BTP26" s="80"/>
      <c r="BTQ26" s="80"/>
      <c r="BTR26" s="80"/>
      <c r="BTS26" s="80"/>
      <c r="BTT26" s="80"/>
      <c r="BTU26" s="80"/>
      <c r="BTV26" s="80"/>
      <c r="BTW26" s="80"/>
      <c r="BTX26" s="80"/>
      <c r="BTY26" s="80"/>
      <c r="BTZ26" s="80"/>
      <c r="BUA26" s="80"/>
      <c r="BUB26" s="80"/>
      <c r="BUC26" s="80"/>
      <c r="BUD26" s="80"/>
      <c r="BUE26" s="80"/>
      <c r="BUF26" s="80"/>
      <c r="BUG26" s="80"/>
      <c r="BUH26" s="80"/>
      <c r="BUI26" s="80"/>
      <c r="BUJ26" s="80"/>
      <c r="BUK26" s="80"/>
      <c r="BUL26" s="80"/>
      <c r="BUM26" s="80"/>
      <c r="BUN26" s="80"/>
      <c r="BUO26" s="80"/>
      <c r="BUP26" s="80"/>
      <c r="BUQ26" s="80"/>
      <c r="BUR26" s="80"/>
      <c r="BUS26" s="80"/>
      <c r="BUT26" s="80"/>
      <c r="BUU26" s="80"/>
      <c r="BUV26" s="80"/>
      <c r="BUW26" s="80"/>
      <c r="BUX26" s="80"/>
      <c r="BUY26" s="80"/>
      <c r="BUZ26" s="80"/>
      <c r="BVA26" s="80"/>
      <c r="BVB26" s="80"/>
      <c r="BVC26" s="80"/>
      <c r="BVD26" s="80"/>
      <c r="BVE26" s="80"/>
      <c r="BVF26" s="80"/>
      <c r="BVG26" s="80"/>
      <c r="BVH26" s="80"/>
      <c r="BVI26" s="80"/>
      <c r="BVJ26" s="80"/>
      <c r="BVK26" s="80"/>
      <c r="BVL26" s="80"/>
      <c r="BVM26" s="80"/>
      <c r="BVN26" s="80"/>
      <c r="BVO26" s="80"/>
      <c r="BVP26" s="80"/>
      <c r="BVQ26" s="80"/>
      <c r="BVR26" s="80"/>
      <c r="BVS26" s="80"/>
      <c r="BVT26" s="80"/>
      <c r="BVU26" s="80"/>
      <c r="BVV26" s="80"/>
      <c r="BVW26" s="80"/>
      <c r="BVX26" s="80"/>
      <c r="BVY26" s="80"/>
      <c r="BVZ26" s="80"/>
      <c r="BWA26" s="80"/>
      <c r="BWB26" s="80"/>
      <c r="BWC26" s="80"/>
      <c r="BWD26" s="80"/>
      <c r="BWE26" s="80"/>
      <c r="BWF26" s="80"/>
      <c r="BWG26" s="80"/>
      <c r="BWH26" s="80"/>
      <c r="BWI26" s="80"/>
      <c r="BWJ26" s="80"/>
      <c r="BWK26" s="80"/>
      <c r="BWL26" s="80"/>
      <c r="BWM26" s="80"/>
      <c r="BWN26" s="80"/>
      <c r="BWO26" s="80"/>
      <c r="BWP26" s="80"/>
      <c r="BWQ26" s="80"/>
      <c r="BWR26" s="80"/>
      <c r="BWS26" s="80"/>
      <c r="BWT26" s="80"/>
      <c r="BWU26" s="80"/>
      <c r="BWV26" s="80"/>
      <c r="BWW26" s="80"/>
      <c r="BWX26" s="80"/>
      <c r="BWY26" s="80"/>
      <c r="BWZ26" s="80"/>
      <c r="BXA26" s="80"/>
      <c r="BXB26" s="80"/>
      <c r="BXC26" s="80"/>
      <c r="BXD26" s="80"/>
      <c r="BXE26" s="80"/>
      <c r="BXF26" s="80"/>
      <c r="BXG26" s="80"/>
      <c r="BXH26" s="80"/>
      <c r="BXI26" s="80"/>
      <c r="BXJ26" s="80"/>
      <c r="BXK26" s="80"/>
      <c r="BXL26" s="80"/>
      <c r="BXM26" s="80"/>
      <c r="BXN26" s="80"/>
      <c r="BXO26" s="80"/>
      <c r="BXP26" s="80"/>
      <c r="BXQ26" s="80"/>
      <c r="BXR26" s="80"/>
      <c r="BXS26" s="80"/>
      <c r="BXT26" s="80"/>
      <c r="BXU26" s="80"/>
      <c r="BXV26" s="80"/>
      <c r="BXW26" s="80"/>
      <c r="BXX26" s="80"/>
      <c r="BXY26" s="80"/>
      <c r="BXZ26" s="80"/>
      <c r="BYA26" s="80"/>
      <c r="BYB26" s="80"/>
      <c r="BYC26" s="80"/>
      <c r="BYD26" s="80"/>
      <c r="BYE26" s="80"/>
      <c r="BYF26" s="80"/>
      <c r="BYG26" s="80"/>
      <c r="BYH26" s="80"/>
      <c r="BYI26" s="80"/>
      <c r="BYJ26" s="80"/>
      <c r="BYK26" s="80"/>
      <c r="BYL26" s="80"/>
      <c r="BYM26" s="80"/>
      <c r="BYN26" s="80"/>
      <c r="BYO26" s="80"/>
      <c r="BYP26" s="80"/>
      <c r="BYQ26" s="80"/>
      <c r="BYR26" s="80"/>
      <c r="BYS26" s="80"/>
      <c r="BYT26" s="80"/>
      <c r="BYU26" s="80"/>
      <c r="BYV26" s="80"/>
      <c r="BYW26" s="80"/>
      <c r="BYX26" s="80"/>
      <c r="BYY26" s="80"/>
      <c r="BYZ26" s="80"/>
      <c r="BZA26" s="80"/>
      <c r="BZB26" s="80"/>
      <c r="BZC26" s="80"/>
      <c r="BZD26" s="80"/>
      <c r="BZE26" s="80"/>
      <c r="BZF26" s="80"/>
      <c r="BZG26" s="80"/>
      <c r="BZH26" s="80"/>
      <c r="BZI26" s="80"/>
      <c r="BZJ26" s="80"/>
      <c r="BZK26" s="80"/>
      <c r="BZL26" s="80"/>
      <c r="BZM26" s="80"/>
      <c r="BZN26" s="80"/>
      <c r="BZO26" s="80"/>
      <c r="BZP26" s="80"/>
      <c r="BZQ26" s="80"/>
      <c r="BZR26" s="80"/>
      <c r="BZS26" s="80"/>
      <c r="BZT26" s="80"/>
      <c r="BZU26" s="80"/>
      <c r="BZV26" s="80"/>
      <c r="BZW26" s="80"/>
      <c r="BZX26" s="80"/>
      <c r="BZY26" s="80"/>
      <c r="BZZ26" s="80"/>
      <c r="CAA26" s="80"/>
      <c r="CAB26" s="80"/>
      <c r="CAC26" s="80"/>
      <c r="CAD26" s="80"/>
      <c r="CAE26" s="80"/>
      <c r="CAF26" s="80"/>
      <c r="CAG26" s="80"/>
      <c r="CAH26" s="80"/>
      <c r="CAI26" s="80"/>
      <c r="CAJ26" s="80"/>
      <c r="CAK26" s="80"/>
      <c r="CAL26" s="80"/>
      <c r="CAM26" s="80"/>
      <c r="CAN26" s="80"/>
      <c r="CAO26" s="80"/>
      <c r="CAP26" s="80"/>
      <c r="CAQ26" s="80"/>
      <c r="CAR26" s="80"/>
      <c r="CAS26" s="80"/>
      <c r="CAT26" s="80"/>
      <c r="CAU26" s="80"/>
      <c r="CAV26" s="80"/>
      <c r="CAW26" s="80"/>
      <c r="CAX26" s="80"/>
      <c r="CAY26" s="80"/>
      <c r="CAZ26" s="80"/>
      <c r="CBA26" s="80"/>
      <c r="CBB26" s="80"/>
      <c r="CBC26" s="80"/>
      <c r="CBD26" s="80"/>
      <c r="CBE26" s="80"/>
      <c r="CBF26" s="80"/>
      <c r="CBG26" s="80"/>
      <c r="CBH26" s="80"/>
      <c r="CBI26" s="80"/>
      <c r="CBJ26" s="80"/>
      <c r="CBK26" s="80"/>
      <c r="CBL26" s="80"/>
      <c r="CBM26" s="80"/>
      <c r="CBN26" s="80"/>
      <c r="CBO26" s="80"/>
      <c r="CBP26" s="80"/>
      <c r="CBQ26" s="80"/>
      <c r="CBR26" s="80"/>
      <c r="CBS26" s="80"/>
      <c r="CBT26" s="80"/>
      <c r="CBU26" s="80"/>
      <c r="CBV26" s="80"/>
      <c r="CBW26" s="80"/>
      <c r="CBX26" s="80"/>
      <c r="CBY26" s="80"/>
      <c r="CBZ26" s="80"/>
      <c r="CCA26" s="80"/>
      <c r="CCB26" s="80"/>
      <c r="CCC26" s="80"/>
      <c r="CCD26" s="80"/>
      <c r="CCE26" s="80"/>
      <c r="CCF26" s="80"/>
      <c r="CCG26" s="80"/>
      <c r="CCH26" s="80"/>
      <c r="CCI26" s="80"/>
      <c r="CCJ26" s="80"/>
      <c r="CCK26" s="80"/>
      <c r="CCL26" s="80"/>
      <c r="CCM26" s="80"/>
      <c r="CCN26" s="80"/>
      <c r="CCO26" s="80"/>
      <c r="CCP26" s="80"/>
      <c r="CCQ26" s="80"/>
      <c r="CCR26" s="80"/>
      <c r="CCS26" s="80"/>
      <c r="CCT26" s="80"/>
      <c r="CCU26" s="80"/>
      <c r="CCV26" s="80"/>
      <c r="CCW26" s="80"/>
      <c r="CCX26" s="80"/>
      <c r="CCY26" s="80"/>
      <c r="CCZ26" s="80"/>
      <c r="CDA26" s="80"/>
      <c r="CDB26" s="80"/>
      <c r="CDC26" s="80"/>
      <c r="CDD26" s="80"/>
      <c r="CDE26" s="80"/>
      <c r="CDF26" s="80"/>
      <c r="CDG26" s="80"/>
      <c r="CDH26" s="80"/>
      <c r="CDI26" s="80"/>
      <c r="CDJ26" s="80"/>
      <c r="CDK26" s="80"/>
      <c r="CDL26" s="80"/>
      <c r="CDM26" s="80"/>
      <c r="CDN26" s="80"/>
      <c r="CDO26" s="80"/>
      <c r="CDP26" s="80"/>
      <c r="CDQ26" s="80"/>
      <c r="CDR26" s="80"/>
      <c r="CDS26" s="80"/>
      <c r="CDT26" s="80"/>
      <c r="CDU26" s="80"/>
      <c r="CDV26" s="80"/>
      <c r="CDW26" s="80"/>
      <c r="CDX26" s="80"/>
      <c r="CDY26" s="80"/>
      <c r="CDZ26" s="80"/>
      <c r="CEA26" s="80"/>
      <c r="CEB26" s="80"/>
      <c r="CEC26" s="80"/>
      <c r="CED26" s="80"/>
      <c r="CEE26" s="80"/>
      <c r="CEF26" s="80"/>
      <c r="CEG26" s="80"/>
      <c r="CEH26" s="80"/>
      <c r="CEI26" s="80"/>
      <c r="CEJ26" s="80"/>
      <c r="CEK26" s="80"/>
      <c r="CEL26" s="80"/>
      <c r="CEM26" s="80"/>
      <c r="CEN26" s="80"/>
      <c r="CEO26" s="80"/>
      <c r="CEP26" s="80"/>
      <c r="CEQ26" s="80"/>
      <c r="CER26" s="80"/>
      <c r="CES26" s="80"/>
      <c r="CET26" s="80"/>
      <c r="CEU26" s="80"/>
      <c r="CEV26" s="80"/>
      <c r="CEW26" s="80"/>
      <c r="CEX26" s="80"/>
      <c r="CEY26" s="80"/>
      <c r="CEZ26" s="80"/>
      <c r="CFA26" s="80"/>
      <c r="CFB26" s="80"/>
      <c r="CFC26" s="80"/>
      <c r="CFD26" s="80"/>
      <c r="CFE26" s="80"/>
      <c r="CFF26" s="80"/>
      <c r="CFG26" s="80"/>
      <c r="CFH26" s="80"/>
      <c r="CFI26" s="80"/>
      <c r="CFJ26" s="80"/>
      <c r="CFK26" s="80"/>
      <c r="CFL26" s="80"/>
      <c r="CFM26" s="80"/>
      <c r="CFN26" s="80"/>
      <c r="CFO26" s="80"/>
      <c r="CFP26" s="80"/>
      <c r="CFQ26" s="80"/>
      <c r="CFR26" s="80"/>
      <c r="CFS26" s="80"/>
      <c r="CFT26" s="80"/>
      <c r="CFU26" s="80"/>
      <c r="CFV26" s="80"/>
      <c r="CFW26" s="80"/>
      <c r="CFX26" s="80"/>
      <c r="CFY26" s="80"/>
      <c r="CFZ26" s="80"/>
      <c r="CGA26" s="80"/>
      <c r="CGB26" s="80"/>
      <c r="CGC26" s="80"/>
      <c r="CGD26" s="80"/>
      <c r="CGE26" s="80"/>
      <c r="CGF26" s="80"/>
      <c r="CGG26" s="80"/>
      <c r="CGH26" s="80"/>
      <c r="CGI26" s="80"/>
      <c r="CGJ26" s="80"/>
      <c r="CGK26" s="80"/>
      <c r="CGL26" s="80"/>
      <c r="CGM26" s="80"/>
      <c r="CGN26" s="80"/>
      <c r="CGO26" s="80"/>
      <c r="CGP26" s="80"/>
      <c r="CGQ26" s="80"/>
      <c r="CGR26" s="80"/>
      <c r="CGS26" s="80"/>
      <c r="CGT26" s="80"/>
      <c r="CGU26" s="80"/>
      <c r="CGV26" s="80"/>
      <c r="CGW26" s="80"/>
      <c r="CGX26" s="80"/>
      <c r="CGY26" s="80"/>
      <c r="CGZ26" s="80"/>
      <c r="CHA26" s="80"/>
      <c r="CHB26" s="80"/>
      <c r="CHC26" s="80"/>
      <c r="CHD26" s="80"/>
      <c r="CHE26" s="80"/>
      <c r="CHF26" s="80"/>
      <c r="CHG26" s="80"/>
      <c r="CHH26" s="80"/>
      <c r="CHI26" s="80"/>
      <c r="CHJ26" s="80"/>
      <c r="CHK26" s="80"/>
      <c r="CHL26" s="80"/>
      <c r="CHM26" s="80"/>
      <c r="CHN26" s="80"/>
      <c r="CHO26" s="80"/>
      <c r="CHP26" s="80"/>
      <c r="CHQ26" s="80"/>
      <c r="CHR26" s="80"/>
      <c r="CHS26" s="80"/>
      <c r="CHT26" s="80"/>
      <c r="CHU26" s="80"/>
      <c r="CHV26" s="80"/>
      <c r="CHW26" s="80"/>
      <c r="CHX26" s="80"/>
      <c r="CHY26" s="80"/>
      <c r="CHZ26" s="80"/>
      <c r="CIA26" s="80"/>
      <c r="CIB26" s="80"/>
      <c r="CIC26" s="80"/>
      <c r="CID26" s="80"/>
      <c r="CIE26" s="80"/>
      <c r="CIF26" s="80"/>
      <c r="CIG26" s="80"/>
      <c r="CIH26" s="80"/>
      <c r="CII26" s="80"/>
      <c r="CIJ26" s="80"/>
      <c r="CIK26" s="80"/>
      <c r="CIL26" s="80"/>
      <c r="CIM26" s="80"/>
      <c r="CIN26" s="80"/>
      <c r="CIO26" s="80"/>
      <c r="CIP26" s="80"/>
      <c r="CIQ26" s="80"/>
      <c r="CIR26" s="80"/>
      <c r="CIS26" s="80"/>
      <c r="CIT26" s="80"/>
      <c r="CIU26" s="80"/>
      <c r="CIV26" s="80"/>
      <c r="CIW26" s="80"/>
      <c r="CIX26" s="80"/>
      <c r="CIY26" s="80"/>
      <c r="CIZ26" s="80"/>
      <c r="CJA26" s="80"/>
      <c r="CJB26" s="80"/>
      <c r="CJC26" s="80"/>
      <c r="CJD26" s="80"/>
      <c r="CJE26" s="80"/>
      <c r="CJF26" s="80"/>
      <c r="CJG26" s="80"/>
      <c r="CJH26" s="80"/>
      <c r="CJI26" s="80"/>
      <c r="CJJ26" s="80"/>
      <c r="CJK26" s="80"/>
      <c r="CJL26" s="80"/>
      <c r="CJM26" s="80"/>
      <c r="CJN26" s="80"/>
      <c r="CJO26" s="80"/>
      <c r="CJP26" s="80"/>
      <c r="CJQ26" s="80"/>
      <c r="CJR26" s="80"/>
      <c r="CJS26" s="80"/>
      <c r="CJT26" s="80"/>
      <c r="CJU26" s="80"/>
      <c r="CJV26" s="80"/>
      <c r="CJW26" s="80"/>
      <c r="CJX26" s="80"/>
      <c r="CJY26" s="80"/>
      <c r="CJZ26" s="80"/>
      <c r="CKA26" s="80"/>
      <c r="CKB26" s="80"/>
      <c r="CKC26" s="80"/>
      <c r="CKD26" s="80"/>
      <c r="CKE26" s="80"/>
      <c r="CKF26" s="80"/>
      <c r="CKG26" s="80"/>
      <c r="CKH26" s="80"/>
      <c r="CKI26" s="80"/>
      <c r="CKJ26" s="80"/>
      <c r="CKK26" s="80"/>
      <c r="CKL26" s="80"/>
      <c r="CKM26" s="80"/>
      <c r="CKN26" s="80"/>
      <c r="CKO26" s="80"/>
      <c r="CKP26" s="80"/>
      <c r="CKQ26" s="80"/>
      <c r="CKR26" s="80"/>
      <c r="CKS26" s="80"/>
      <c r="CKT26" s="80"/>
      <c r="CKU26" s="80"/>
      <c r="CKV26" s="80"/>
      <c r="CKW26" s="80"/>
      <c r="CKX26" s="80"/>
      <c r="CKY26" s="80"/>
      <c r="CKZ26" s="80"/>
      <c r="CLA26" s="80"/>
      <c r="CLB26" s="80"/>
      <c r="CLC26" s="80"/>
      <c r="CLD26" s="80"/>
      <c r="CLE26" s="80"/>
      <c r="CLF26" s="80"/>
      <c r="CLG26" s="80"/>
      <c r="CLH26" s="80"/>
      <c r="CLI26" s="80"/>
      <c r="CLJ26" s="80"/>
      <c r="CLK26" s="80"/>
      <c r="CLL26" s="80"/>
      <c r="CLM26" s="80"/>
      <c r="CLN26" s="80"/>
      <c r="CLO26" s="80"/>
      <c r="CLP26" s="80"/>
      <c r="CLQ26" s="80"/>
      <c r="CLR26" s="80"/>
      <c r="CLS26" s="80"/>
      <c r="CLT26" s="80"/>
      <c r="CLU26" s="80"/>
      <c r="CLV26" s="80"/>
      <c r="CLW26" s="80"/>
      <c r="CLX26" s="80"/>
      <c r="CLY26" s="80"/>
      <c r="CLZ26" s="80"/>
      <c r="CMA26" s="80"/>
      <c r="CMB26" s="80"/>
      <c r="CMC26" s="80"/>
      <c r="CMD26" s="80"/>
      <c r="CME26" s="80"/>
      <c r="CMF26" s="80"/>
      <c r="CMG26" s="80"/>
      <c r="CMH26" s="80"/>
      <c r="CMI26" s="80"/>
      <c r="CMJ26" s="80"/>
      <c r="CMK26" s="80"/>
      <c r="CML26" s="80"/>
      <c r="CMM26" s="80"/>
      <c r="CMN26" s="80"/>
      <c r="CMO26" s="80"/>
      <c r="CMP26" s="80"/>
      <c r="CMQ26" s="80"/>
      <c r="CMR26" s="80"/>
      <c r="CMS26" s="80"/>
      <c r="CMT26" s="80"/>
      <c r="CMU26" s="80"/>
      <c r="CMV26" s="80"/>
      <c r="CMW26" s="80"/>
      <c r="CMX26" s="80"/>
      <c r="CMY26" s="80"/>
      <c r="CMZ26" s="80"/>
      <c r="CNA26" s="80"/>
      <c r="CNB26" s="80"/>
      <c r="CNC26" s="80"/>
      <c r="CND26" s="80"/>
      <c r="CNE26" s="80"/>
      <c r="CNF26" s="80"/>
      <c r="CNG26" s="80"/>
      <c r="CNH26" s="80"/>
      <c r="CNI26" s="80"/>
      <c r="CNJ26" s="80"/>
      <c r="CNK26" s="80"/>
      <c r="CNL26" s="80"/>
      <c r="CNM26" s="80"/>
      <c r="CNN26" s="80"/>
      <c r="CNO26" s="80"/>
      <c r="CNP26" s="80"/>
      <c r="CNQ26" s="80"/>
      <c r="CNR26" s="80"/>
      <c r="CNS26" s="80"/>
      <c r="CNT26" s="80"/>
      <c r="CNU26" s="80"/>
      <c r="CNV26" s="80"/>
      <c r="CNW26" s="80"/>
      <c r="CNX26" s="80"/>
      <c r="CNY26" s="80"/>
      <c r="CNZ26" s="80"/>
      <c r="COA26" s="80"/>
      <c r="COB26" s="80"/>
      <c r="COC26" s="80"/>
      <c r="COD26" s="80"/>
      <c r="COE26" s="80"/>
      <c r="COF26" s="80"/>
      <c r="COG26" s="80"/>
      <c r="COH26" s="80"/>
      <c r="COI26" s="80"/>
      <c r="COJ26" s="80"/>
      <c r="COK26" s="80"/>
      <c r="COL26" s="80"/>
      <c r="COM26" s="80"/>
      <c r="CON26" s="80"/>
      <c r="COO26" s="80"/>
      <c r="COP26" s="80"/>
      <c r="COQ26" s="80"/>
      <c r="COR26" s="80"/>
      <c r="COS26" s="80"/>
      <c r="COT26" s="80"/>
      <c r="COU26" s="80"/>
      <c r="COV26" s="80"/>
      <c r="COW26" s="80"/>
      <c r="COX26" s="80"/>
      <c r="COY26" s="80"/>
      <c r="COZ26" s="80"/>
      <c r="CPA26" s="80"/>
      <c r="CPB26" s="80"/>
      <c r="CPC26" s="80"/>
      <c r="CPD26" s="80"/>
      <c r="CPE26" s="80"/>
      <c r="CPF26" s="80"/>
      <c r="CPG26" s="80"/>
      <c r="CPH26" s="80"/>
      <c r="CPI26" s="80"/>
      <c r="CPJ26" s="80"/>
      <c r="CPK26" s="80"/>
      <c r="CPL26" s="80"/>
      <c r="CPM26" s="80"/>
      <c r="CPN26" s="80"/>
      <c r="CPO26" s="80"/>
      <c r="CPP26" s="80"/>
      <c r="CPQ26" s="80"/>
      <c r="CPR26" s="80"/>
      <c r="CPS26" s="80"/>
      <c r="CPT26" s="80"/>
      <c r="CPU26" s="80"/>
      <c r="CPV26" s="80"/>
      <c r="CPW26" s="80"/>
      <c r="CPX26" s="80"/>
      <c r="CPY26" s="80"/>
      <c r="CPZ26" s="80"/>
      <c r="CQA26" s="80"/>
      <c r="CQB26" s="80"/>
      <c r="CQC26" s="80"/>
      <c r="CQD26" s="80"/>
      <c r="CQE26" s="80"/>
      <c r="CQF26" s="80"/>
      <c r="CQG26" s="80"/>
      <c r="CQH26" s="80"/>
      <c r="CQI26" s="80"/>
      <c r="CQJ26" s="80"/>
      <c r="CQK26" s="80"/>
      <c r="CQL26" s="80"/>
      <c r="CQM26" s="80"/>
      <c r="CQN26" s="80"/>
      <c r="CQO26" s="80"/>
      <c r="CQP26" s="80"/>
      <c r="CQQ26" s="80"/>
      <c r="CQR26" s="80"/>
      <c r="CQS26" s="80"/>
      <c r="CQT26" s="80"/>
      <c r="CQU26" s="80"/>
      <c r="CQV26" s="80"/>
      <c r="CQW26" s="80"/>
      <c r="CQX26" s="80"/>
      <c r="CQY26" s="80"/>
      <c r="CQZ26" s="80"/>
      <c r="CRA26" s="80"/>
      <c r="CRB26" s="80"/>
      <c r="CRC26" s="80"/>
      <c r="CRD26" s="80"/>
      <c r="CRE26" s="80"/>
      <c r="CRF26" s="80"/>
      <c r="CRG26" s="80"/>
      <c r="CRH26" s="80"/>
      <c r="CRI26" s="80"/>
      <c r="CRJ26" s="80"/>
      <c r="CRK26" s="80"/>
      <c r="CRL26" s="80"/>
      <c r="CRM26" s="80"/>
      <c r="CRN26" s="80"/>
      <c r="CRO26" s="80"/>
      <c r="CRP26" s="80"/>
      <c r="CRQ26" s="80"/>
      <c r="CRR26" s="80"/>
      <c r="CRS26" s="80"/>
      <c r="CRT26" s="80"/>
      <c r="CRU26" s="80"/>
      <c r="CRV26" s="80"/>
      <c r="CRW26" s="80"/>
      <c r="CRX26" s="80"/>
      <c r="CRY26" s="80"/>
      <c r="CRZ26" s="80"/>
      <c r="CSA26" s="80"/>
      <c r="CSB26" s="80"/>
      <c r="CSC26" s="80"/>
      <c r="CSD26" s="80"/>
      <c r="CSE26" s="80"/>
      <c r="CSF26" s="80"/>
      <c r="CSG26" s="80"/>
      <c r="CSH26" s="80"/>
      <c r="CSI26" s="80"/>
      <c r="CSJ26" s="80"/>
      <c r="CSK26" s="80"/>
      <c r="CSL26" s="80"/>
      <c r="CSM26" s="80"/>
      <c r="CSN26" s="80"/>
      <c r="CSO26" s="80"/>
      <c r="CSP26" s="80"/>
      <c r="CSQ26" s="80"/>
      <c r="CSR26" s="80"/>
      <c r="CSS26" s="80"/>
      <c r="CST26" s="80"/>
      <c r="CSU26" s="80"/>
      <c r="CSV26" s="80"/>
      <c r="CSW26" s="80"/>
      <c r="CSX26" s="80"/>
      <c r="CSY26" s="80"/>
      <c r="CSZ26" s="80"/>
      <c r="CTA26" s="80"/>
      <c r="CTB26" s="80"/>
      <c r="CTC26" s="80"/>
      <c r="CTD26" s="80"/>
      <c r="CTE26" s="80"/>
      <c r="CTF26" s="80"/>
      <c r="CTG26" s="80"/>
      <c r="CTH26" s="80"/>
      <c r="CTI26" s="80"/>
      <c r="CTJ26" s="80"/>
      <c r="CTK26" s="80"/>
      <c r="CTL26" s="80"/>
      <c r="CTM26" s="80"/>
      <c r="CTN26" s="80"/>
      <c r="CTO26" s="80"/>
      <c r="CTP26" s="80"/>
      <c r="CTQ26" s="80"/>
      <c r="CTR26" s="80"/>
      <c r="CTS26" s="80"/>
      <c r="CTT26" s="80"/>
      <c r="CTU26" s="80"/>
      <c r="CTV26" s="80"/>
      <c r="CTW26" s="80"/>
      <c r="CTX26" s="80"/>
      <c r="CTY26" s="80"/>
      <c r="CTZ26" s="80"/>
      <c r="CUA26" s="80"/>
      <c r="CUB26" s="80"/>
      <c r="CUC26" s="80"/>
      <c r="CUD26" s="80"/>
      <c r="CUE26" s="80"/>
      <c r="CUF26" s="80"/>
      <c r="CUG26" s="80"/>
      <c r="CUH26" s="80"/>
      <c r="CUI26" s="80"/>
      <c r="CUJ26" s="80"/>
      <c r="CUK26" s="80"/>
      <c r="CUL26" s="80"/>
      <c r="CUM26" s="80"/>
      <c r="CUN26" s="80"/>
      <c r="CUO26" s="80"/>
      <c r="CUP26" s="80"/>
      <c r="CUQ26" s="80"/>
      <c r="CUR26" s="80"/>
      <c r="CUS26" s="80"/>
      <c r="CUT26" s="80"/>
      <c r="CUU26" s="80"/>
      <c r="CUV26" s="80"/>
      <c r="CUW26" s="80"/>
      <c r="CUX26" s="80"/>
      <c r="CUY26" s="80"/>
      <c r="CUZ26" s="80"/>
      <c r="CVA26" s="80"/>
      <c r="CVB26" s="80"/>
      <c r="CVC26" s="80"/>
      <c r="CVD26" s="80"/>
      <c r="CVE26" s="80"/>
      <c r="CVF26" s="80"/>
      <c r="CVG26" s="80"/>
      <c r="CVH26" s="80"/>
      <c r="CVI26" s="80"/>
      <c r="CVJ26" s="80"/>
      <c r="CVK26" s="80"/>
      <c r="CVL26" s="80"/>
      <c r="CVM26" s="80"/>
      <c r="CVN26" s="80"/>
      <c r="CVO26" s="80"/>
      <c r="CVP26" s="80"/>
      <c r="CVQ26" s="80"/>
      <c r="CVR26" s="80"/>
      <c r="CVS26" s="80"/>
      <c r="CVT26" s="80"/>
      <c r="CVU26" s="80"/>
      <c r="CVV26" s="80"/>
      <c r="CVW26" s="80"/>
      <c r="CVX26" s="80"/>
      <c r="CVY26" s="80"/>
      <c r="CVZ26" s="80"/>
      <c r="CWA26" s="80"/>
      <c r="CWB26" s="80"/>
      <c r="CWC26" s="80"/>
      <c r="CWD26" s="80"/>
      <c r="CWE26" s="80"/>
      <c r="CWF26" s="80"/>
      <c r="CWG26" s="80"/>
      <c r="CWH26" s="80"/>
      <c r="CWI26" s="80"/>
      <c r="CWJ26" s="80"/>
      <c r="CWK26" s="80"/>
      <c r="CWL26" s="80"/>
      <c r="CWM26" s="80"/>
      <c r="CWN26" s="80"/>
      <c r="CWO26" s="80"/>
      <c r="CWP26" s="80"/>
      <c r="CWQ26" s="80"/>
      <c r="CWR26" s="80"/>
      <c r="CWS26" s="80"/>
      <c r="CWT26" s="80"/>
      <c r="CWU26" s="80"/>
      <c r="CWV26" s="80"/>
      <c r="CWW26" s="80"/>
      <c r="CWX26" s="80"/>
      <c r="CWY26" s="80"/>
      <c r="CWZ26" s="80"/>
      <c r="CXA26" s="80"/>
      <c r="CXB26" s="80"/>
      <c r="CXC26" s="80"/>
      <c r="CXD26" s="80"/>
      <c r="CXE26" s="80"/>
      <c r="CXF26" s="80"/>
      <c r="CXG26" s="80"/>
      <c r="CXH26" s="80"/>
      <c r="CXI26" s="80"/>
      <c r="CXJ26" s="80"/>
      <c r="CXK26" s="80"/>
      <c r="CXL26" s="80"/>
      <c r="CXM26" s="80"/>
      <c r="CXN26" s="80"/>
      <c r="CXO26" s="80"/>
      <c r="CXP26" s="80"/>
      <c r="CXQ26" s="80"/>
      <c r="CXR26" s="80"/>
      <c r="CXS26" s="80"/>
      <c r="CXT26" s="80"/>
      <c r="CXU26" s="80"/>
      <c r="CXV26" s="80"/>
      <c r="CXW26" s="80"/>
      <c r="CXX26" s="80"/>
      <c r="CXY26" s="80"/>
      <c r="CXZ26" s="80"/>
      <c r="CYA26" s="80"/>
      <c r="CYB26" s="80"/>
      <c r="CYC26" s="80"/>
      <c r="CYD26" s="80"/>
      <c r="CYE26" s="80"/>
      <c r="CYF26" s="80"/>
      <c r="CYG26" s="80"/>
      <c r="CYH26" s="80"/>
      <c r="CYI26" s="80"/>
      <c r="CYJ26" s="80"/>
      <c r="CYK26" s="80"/>
      <c r="CYL26" s="80"/>
      <c r="CYM26" s="80"/>
      <c r="CYN26" s="80"/>
      <c r="CYO26" s="80"/>
      <c r="CYP26" s="80"/>
      <c r="CYQ26" s="80"/>
      <c r="CYR26" s="80"/>
      <c r="CYS26" s="80"/>
      <c r="CYT26" s="80"/>
      <c r="CYU26" s="80"/>
      <c r="CYV26" s="80"/>
      <c r="CYW26" s="80"/>
      <c r="CYX26" s="80"/>
      <c r="CYY26" s="80"/>
      <c r="CYZ26" s="80"/>
      <c r="CZA26" s="80"/>
      <c r="CZB26" s="80"/>
      <c r="CZC26" s="80"/>
      <c r="CZD26" s="80"/>
      <c r="CZE26" s="80"/>
      <c r="CZF26" s="80"/>
      <c r="CZG26" s="80"/>
      <c r="CZH26" s="80"/>
      <c r="CZI26" s="80"/>
      <c r="CZJ26" s="80"/>
      <c r="CZK26" s="80"/>
      <c r="CZL26" s="80"/>
      <c r="CZM26" s="80"/>
      <c r="CZN26" s="80"/>
      <c r="CZO26" s="80"/>
      <c r="CZP26" s="80"/>
      <c r="CZQ26" s="80"/>
      <c r="CZR26" s="80"/>
      <c r="CZS26" s="80"/>
      <c r="CZT26" s="80"/>
      <c r="CZU26" s="80"/>
      <c r="CZV26" s="80"/>
      <c r="CZW26" s="80"/>
      <c r="CZX26" s="80"/>
      <c r="CZY26" s="80"/>
      <c r="CZZ26" s="80"/>
      <c r="DAA26" s="80"/>
      <c r="DAB26" s="80"/>
      <c r="DAC26" s="80"/>
      <c r="DAD26" s="80"/>
      <c r="DAE26" s="80"/>
      <c r="DAF26" s="80"/>
      <c r="DAG26" s="80"/>
      <c r="DAH26" s="80"/>
      <c r="DAI26" s="80"/>
      <c r="DAJ26" s="80"/>
      <c r="DAK26" s="80"/>
      <c r="DAL26" s="80"/>
      <c r="DAM26" s="80"/>
      <c r="DAN26" s="80"/>
      <c r="DAO26" s="80"/>
      <c r="DAP26" s="80"/>
      <c r="DAQ26" s="80"/>
      <c r="DAR26" s="80"/>
      <c r="DAS26" s="80"/>
      <c r="DAT26" s="80"/>
      <c r="DAU26" s="80"/>
      <c r="DAV26" s="80"/>
      <c r="DAW26" s="80"/>
      <c r="DAX26" s="80"/>
      <c r="DAY26" s="80"/>
      <c r="DAZ26" s="80"/>
      <c r="DBA26" s="80"/>
      <c r="DBB26" s="80"/>
      <c r="DBC26" s="80"/>
      <c r="DBD26" s="80"/>
      <c r="DBE26" s="80"/>
      <c r="DBF26" s="80"/>
      <c r="DBG26" s="80"/>
      <c r="DBH26" s="80"/>
      <c r="DBI26" s="80"/>
      <c r="DBJ26" s="80"/>
      <c r="DBK26" s="80"/>
      <c r="DBL26" s="80"/>
      <c r="DBM26" s="80"/>
      <c r="DBN26" s="80"/>
      <c r="DBO26" s="80"/>
      <c r="DBP26" s="80"/>
      <c r="DBQ26" s="80"/>
      <c r="DBR26" s="80"/>
      <c r="DBS26" s="80"/>
      <c r="DBT26" s="80"/>
      <c r="DBU26" s="80"/>
      <c r="DBV26" s="80"/>
      <c r="DBW26" s="80"/>
      <c r="DBX26" s="80"/>
      <c r="DBY26" s="80"/>
      <c r="DBZ26" s="80"/>
      <c r="DCA26" s="80"/>
      <c r="DCB26" s="80"/>
      <c r="DCC26" s="80"/>
      <c r="DCD26" s="80"/>
      <c r="DCE26" s="80"/>
      <c r="DCF26" s="80"/>
      <c r="DCG26" s="80"/>
      <c r="DCH26" s="80"/>
      <c r="DCI26" s="80"/>
      <c r="DCJ26" s="80"/>
      <c r="DCK26" s="80"/>
      <c r="DCL26" s="80"/>
      <c r="DCM26" s="80"/>
      <c r="DCN26" s="80"/>
      <c r="DCO26" s="80"/>
      <c r="DCP26" s="80"/>
      <c r="DCQ26" s="80"/>
      <c r="DCR26" s="80"/>
      <c r="DCS26" s="80"/>
      <c r="DCT26" s="80"/>
      <c r="DCU26" s="80"/>
      <c r="DCV26" s="80"/>
      <c r="DCW26" s="80"/>
      <c r="DCX26" s="80"/>
      <c r="DCY26" s="80"/>
      <c r="DCZ26" s="80"/>
      <c r="DDA26" s="80"/>
      <c r="DDB26" s="80"/>
      <c r="DDC26" s="80"/>
      <c r="DDD26" s="80"/>
      <c r="DDE26" s="80"/>
      <c r="DDF26" s="80"/>
      <c r="DDG26" s="80"/>
      <c r="DDH26" s="80"/>
      <c r="DDI26" s="80"/>
      <c r="DDJ26" s="80"/>
      <c r="DDK26" s="80"/>
      <c r="DDL26" s="80"/>
      <c r="DDM26" s="80"/>
      <c r="DDN26" s="80"/>
      <c r="DDO26" s="80"/>
      <c r="DDP26" s="80"/>
      <c r="DDQ26" s="80"/>
      <c r="DDR26" s="80"/>
      <c r="DDS26" s="80"/>
      <c r="DDT26" s="80"/>
      <c r="DDU26" s="80"/>
      <c r="DDV26" s="80"/>
      <c r="DDW26" s="80"/>
      <c r="DDX26" s="80"/>
      <c r="DDY26" s="80"/>
      <c r="DDZ26" s="80"/>
      <c r="DEA26" s="80"/>
      <c r="DEB26" s="80"/>
      <c r="DEC26" s="80"/>
      <c r="DED26" s="80"/>
      <c r="DEE26" s="80"/>
      <c r="DEF26" s="80"/>
      <c r="DEG26" s="80"/>
      <c r="DEH26" s="80"/>
      <c r="DEI26" s="80"/>
      <c r="DEJ26" s="80"/>
      <c r="DEK26" s="80"/>
      <c r="DEL26" s="80"/>
      <c r="DEM26" s="80"/>
      <c r="DEN26" s="80"/>
      <c r="DEO26" s="80"/>
      <c r="DEP26" s="80"/>
      <c r="DEQ26" s="80"/>
      <c r="DER26" s="80"/>
      <c r="DES26" s="80"/>
      <c r="DET26" s="80"/>
      <c r="DEU26" s="80"/>
      <c r="DEV26" s="80"/>
      <c r="DEW26" s="80"/>
      <c r="DEX26" s="80"/>
      <c r="DEY26" s="80"/>
      <c r="DEZ26" s="80"/>
      <c r="DFA26" s="80"/>
      <c r="DFB26" s="80"/>
      <c r="DFC26" s="80"/>
      <c r="DFD26" s="80"/>
      <c r="DFE26" s="80"/>
      <c r="DFF26" s="80"/>
      <c r="DFG26" s="80"/>
      <c r="DFH26" s="80"/>
      <c r="DFI26" s="80"/>
      <c r="DFJ26" s="80"/>
      <c r="DFK26" s="80"/>
      <c r="DFL26" s="80"/>
      <c r="DFM26" s="80"/>
      <c r="DFN26" s="80"/>
      <c r="DFO26" s="80"/>
      <c r="DFP26" s="80"/>
      <c r="DFQ26" s="80"/>
      <c r="DFR26" s="80"/>
      <c r="DFS26" s="80"/>
      <c r="DFT26" s="80"/>
      <c r="DFU26" s="80"/>
      <c r="DFV26" s="80"/>
      <c r="DFW26" s="80"/>
      <c r="DFX26" s="80"/>
      <c r="DFY26" s="80"/>
      <c r="DFZ26" s="80"/>
      <c r="DGA26" s="80"/>
      <c r="DGB26" s="80"/>
      <c r="DGC26" s="80"/>
      <c r="DGD26" s="80"/>
      <c r="DGE26" s="80"/>
      <c r="DGF26" s="80"/>
      <c r="DGG26" s="80"/>
      <c r="DGH26" s="80"/>
      <c r="DGI26" s="80"/>
      <c r="DGJ26" s="80"/>
      <c r="DGK26" s="80"/>
      <c r="DGL26" s="80"/>
      <c r="DGM26" s="80"/>
      <c r="DGN26" s="80"/>
      <c r="DGO26" s="80"/>
      <c r="DGP26" s="80"/>
      <c r="DGQ26" s="80"/>
      <c r="DGR26" s="80"/>
      <c r="DGS26" s="80"/>
      <c r="DGT26" s="80"/>
      <c r="DGU26" s="80"/>
      <c r="DGV26" s="80"/>
      <c r="DGW26" s="80"/>
      <c r="DGX26" s="80"/>
      <c r="DGY26" s="80"/>
      <c r="DGZ26" s="80"/>
      <c r="DHA26" s="80"/>
      <c r="DHB26" s="80"/>
      <c r="DHC26" s="80"/>
      <c r="DHD26" s="80"/>
      <c r="DHE26" s="80"/>
      <c r="DHF26" s="80"/>
      <c r="DHG26" s="80"/>
      <c r="DHH26" s="80"/>
      <c r="DHI26" s="80"/>
      <c r="DHJ26" s="80"/>
      <c r="DHK26" s="80"/>
      <c r="DHL26" s="80"/>
      <c r="DHM26" s="80"/>
      <c r="DHN26" s="80"/>
      <c r="DHO26" s="80"/>
      <c r="DHP26" s="80"/>
      <c r="DHQ26" s="80"/>
      <c r="DHR26" s="80"/>
      <c r="DHS26" s="80"/>
      <c r="DHT26" s="80"/>
      <c r="DHU26" s="80"/>
      <c r="DHV26" s="80"/>
      <c r="DHW26" s="80"/>
      <c r="DHX26" s="80"/>
      <c r="DHY26" s="80"/>
      <c r="DHZ26" s="80"/>
      <c r="DIA26" s="80"/>
      <c r="DIB26" s="80"/>
      <c r="DIC26" s="80"/>
      <c r="DID26" s="80"/>
      <c r="DIE26" s="80"/>
      <c r="DIF26" s="80"/>
      <c r="DIG26" s="80"/>
      <c r="DIH26" s="80"/>
      <c r="DII26" s="80"/>
      <c r="DIJ26" s="80"/>
      <c r="DIK26" s="80"/>
      <c r="DIL26" s="80"/>
      <c r="DIM26" s="80"/>
      <c r="DIN26" s="80"/>
      <c r="DIO26" s="80"/>
      <c r="DIP26" s="80"/>
      <c r="DIQ26" s="80"/>
      <c r="DIR26" s="80"/>
      <c r="DIS26" s="80"/>
      <c r="DIT26" s="80"/>
      <c r="DIU26" s="80"/>
      <c r="DIV26" s="80"/>
      <c r="DIW26" s="80"/>
      <c r="DIX26" s="80"/>
      <c r="DIY26" s="80"/>
      <c r="DIZ26" s="80"/>
      <c r="DJA26" s="80"/>
      <c r="DJB26" s="80"/>
      <c r="DJC26" s="80"/>
      <c r="DJD26" s="80"/>
      <c r="DJE26" s="80"/>
      <c r="DJF26" s="80"/>
      <c r="DJG26" s="80"/>
      <c r="DJH26" s="80"/>
      <c r="DJI26" s="80"/>
      <c r="DJJ26" s="80"/>
      <c r="DJK26" s="80"/>
      <c r="DJL26" s="80"/>
      <c r="DJM26" s="80"/>
      <c r="DJN26" s="80"/>
      <c r="DJO26" s="80"/>
      <c r="DJP26" s="80"/>
      <c r="DJQ26" s="80"/>
      <c r="DJR26" s="80"/>
      <c r="DJS26" s="80"/>
      <c r="DJT26" s="80"/>
      <c r="DJU26" s="80"/>
      <c r="DJV26" s="80"/>
      <c r="DJW26" s="80"/>
      <c r="DJX26" s="80"/>
      <c r="DJY26" s="80"/>
      <c r="DJZ26" s="80"/>
      <c r="DKA26" s="80"/>
      <c r="DKB26" s="80"/>
      <c r="DKC26" s="80"/>
      <c r="DKD26" s="80"/>
      <c r="DKE26" s="80"/>
      <c r="DKF26" s="80"/>
      <c r="DKG26" s="80"/>
      <c r="DKH26" s="80"/>
      <c r="DKI26" s="80"/>
      <c r="DKJ26" s="80"/>
      <c r="DKK26" s="80"/>
      <c r="DKL26" s="80"/>
      <c r="DKM26" s="80"/>
      <c r="DKN26" s="80"/>
      <c r="DKO26" s="80"/>
      <c r="DKP26" s="80"/>
      <c r="DKQ26" s="80"/>
      <c r="DKR26" s="80"/>
      <c r="DKS26" s="80"/>
      <c r="DKT26" s="80"/>
      <c r="DKU26" s="80"/>
      <c r="DKV26" s="80"/>
      <c r="DKW26" s="80"/>
      <c r="DKX26" s="80"/>
      <c r="DKY26" s="80"/>
      <c r="DKZ26" s="80"/>
      <c r="DLA26" s="80"/>
      <c r="DLB26" s="80"/>
      <c r="DLC26" s="80"/>
      <c r="DLD26" s="80"/>
      <c r="DLE26" s="80"/>
      <c r="DLF26" s="80"/>
      <c r="DLG26" s="80"/>
      <c r="DLH26" s="80"/>
      <c r="DLI26" s="80"/>
      <c r="DLJ26" s="80"/>
      <c r="DLK26" s="80"/>
      <c r="DLL26" s="80"/>
      <c r="DLM26" s="80"/>
      <c r="DLN26" s="80"/>
      <c r="DLO26" s="80"/>
      <c r="DLP26" s="80"/>
      <c r="DLQ26" s="80"/>
      <c r="DLR26" s="80"/>
      <c r="DLS26" s="80"/>
      <c r="DLT26" s="80"/>
      <c r="DLU26" s="80"/>
      <c r="DLV26" s="80"/>
      <c r="DLW26" s="80"/>
      <c r="DLX26" s="80"/>
      <c r="DLY26" s="80"/>
      <c r="DLZ26" s="80"/>
      <c r="DMA26" s="80"/>
      <c r="DMB26" s="80"/>
      <c r="DMC26" s="80"/>
      <c r="DMD26" s="80"/>
      <c r="DME26" s="80"/>
      <c r="DMF26" s="80"/>
      <c r="DMG26" s="80"/>
      <c r="DMH26" s="80"/>
      <c r="DMI26" s="80"/>
      <c r="DMJ26" s="80"/>
      <c r="DMK26" s="80"/>
      <c r="DML26" s="80"/>
      <c r="DMM26" s="80"/>
      <c r="DMN26" s="80"/>
      <c r="DMO26" s="80"/>
      <c r="DMP26" s="80"/>
      <c r="DMQ26" s="80"/>
      <c r="DMR26" s="80"/>
      <c r="DMS26" s="80"/>
      <c r="DMT26" s="80"/>
      <c r="DMU26" s="80"/>
      <c r="DMV26" s="80"/>
      <c r="DMW26" s="80"/>
      <c r="DMX26" s="80"/>
      <c r="DMY26" s="80"/>
      <c r="DMZ26" s="80"/>
      <c r="DNA26" s="80"/>
      <c r="DNB26" s="80"/>
      <c r="DNC26" s="80"/>
      <c r="DND26" s="80"/>
      <c r="DNE26" s="80"/>
      <c r="DNF26" s="80"/>
      <c r="DNG26" s="80"/>
      <c r="DNH26" s="80"/>
      <c r="DNI26" s="80"/>
      <c r="DNJ26" s="80"/>
      <c r="DNK26" s="80"/>
      <c r="DNL26" s="80"/>
      <c r="DNM26" s="80"/>
      <c r="DNN26" s="80"/>
      <c r="DNO26" s="80"/>
      <c r="DNP26" s="80"/>
      <c r="DNQ26" s="80"/>
      <c r="DNR26" s="80"/>
      <c r="DNS26" s="80"/>
      <c r="DNT26" s="80"/>
      <c r="DNU26" s="80"/>
      <c r="DNV26" s="80"/>
      <c r="DNW26" s="80"/>
      <c r="DNX26" s="80"/>
      <c r="DNY26" s="80"/>
      <c r="DNZ26" s="80"/>
      <c r="DOA26" s="80"/>
      <c r="DOB26" s="80"/>
      <c r="DOC26" s="80"/>
      <c r="DOD26" s="80"/>
      <c r="DOE26" s="80"/>
      <c r="DOF26" s="80"/>
      <c r="DOG26" s="80"/>
      <c r="DOH26" s="80"/>
      <c r="DOI26" s="80"/>
      <c r="DOJ26" s="80"/>
      <c r="DOK26" s="80"/>
      <c r="DOL26" s="80"/>
      <c r="DOM26" s="80"/>
      <c r="DON26" s="80"/>
      <c r="DOO26" s="80"/>
      <c r="DOP26" s="80"/>
      <c r="DOQ26" s="80"/>
      <c r="DOR26" s="80"/>
      <c r="DOS26" s="80"/>
      <c r="DOT26" s="80"/>
      <c r="DOU26" s="80"/>
      <c r="DOV26" s="80"/>
      <c r="DOW26" s="80"/>
      <c r="DOX26" s="80"/>
      <c r="DOY26" s="80"/>
      <c r="DOZ26" s="80"/>
      <c r="DPA26" s="80"/>
      <c r="DPB26" s="80"/>
      <c r="DPC26" s="80"/>
      <c r="DPD26" s="80"/>
      <c r="DPE26" s="80"/>
      <c r="DPF26" s="80"/>
      <c r="DPG26" s="80"/>
      <c r="DPH26" s="80"/>
      <c r="DPI26" s="80"/>
      <c r="DPJ26" s="80"/>
      <c r="DPK26" s="80"/>
      <c r="DPL26" s="80"/>
      <c r="DPM26" s="80"/>
      <c r="DPN26" s="80"/>
      <c r="DPO26" s="80"/>
      <c r="DPP26" s="80"/>
      <c r="DPQ26" s="80"/>
      <c r="DPR26" s="80"/>
      <c r="DPS26" s="80"/>
      <c r="DPT26" s="80"/>
      <c r="DPU26" s="80"/>
      <c r="DPV26" s="80"/>
      <c r="DPW26" s="80"/>
      <c r="DPX26" s="80"/>
      <c r="DPY26" s="80"/>
      <c r="DPZ26" s="80"/>
      <c r="DQA26" s="80"/>
      <c r="DQB26" s="80"/>
      <c r="DQC26" s="80"/>
      <c r="DQD26" s="80"/>
      <c r="DQE26" s="80"/>
      <c r="DQF26" s="80"/>
      <c r="DQG26" s="80"/>
      <c r="DQH26" s="80"/>
      <c r="DQI26" s="80"/>
      <c r="DQJ26" s="80"/>
      <c r="DQK26" s="80"/>
      <c r="DQL26" s="80"/>
      <c r="DQM26" s="80"/>
      <c r="DQN26" s="80"/>
      <c r="DQO26" s="80"/>
      <c r="DQP26" s="80"/>
      <c r="DQQ26" s="80"/>
      <c r="DQR26" s="80"/>
      <c r="DQS26" s="80"/>
      <c r="DQT26" s="80"/>
      <c r="DQU26" s="80"/>
      <c r="DQV26" s="80"/>
      <c r="DQW26" s="80"/>
      <c r="DQX26" s="80"/>
      <c r="DQY26" s="80"/>
      <c r="DQZ26" s="80"/>
      <c r="DRA26" s="80"/>
      <c r="DRB26" s="80"/>
      <c r="DRC26" s="80"/>
      <c r="DRD26" s="80"/>
      <c r="DRE26" s="80"/>
      <c r="DRF26" s="80"/>
      <c r="DRG26" s="80"/>
      <c r="DRH26" s="80"/>
      <c r="DRI26" s="80"/>
      <c r="DRJ26" s="80"/>
      <c r="DRK26" s="80"/>
      <c r="DRL26" s="80"/>
      <c r="DRM26" s="80"/>
      <c r="DRN26" s="80"/>
      <c r="DRO26" s="80"/>
      <c r="DRP26" s="80"/>
      <c r="DRQ26" s="80"/>
      <c r="DRR26" s="80"/>
      <c r="DRS26" s="80"/>
      <c r="DRT26" s="80"/>
      <c r="DRU26" s="80"/>
      <c r="DRV26" s="80"/>
      <c r="DRW26" s="80"/>
      <c r="DRX26" s="80"/>
      <c r="DRY26" s="80"/>
      <c r="DRZ26" s="80"/>
      <c r="DSA26" s="80"/>
      <c r="DSB26" s="80"/>
      <c r="DSC26" s="80"/>
      <c r="DSD26" s="80"/>
      <c r="DSE26" s="80"/>
      <c r="DSF26" s="80"/>
      <c r="DSG26" s="80"/>
      <c r="DSH26" s="80"/>
      <c r="DSI26" s="80"/>
      <c r="DSJ26" s="80"/>
      <c r="DSK26" s="80"/>
      <c r="DSL26" s="80"/>
      <c r="DSM26" s="80"/>
      <c r="DSN26" s="80"/>
      <c r="DSO26" s="80"/>
      <c r="DSP26" s="80"/>
      <c r="DSQ26" s="80"/>
      <c r="DSR26" s="80"/>
      <c r="DSS26" s="80"/>
      <c r="DST26" s="80"/>
      <c r="DSU26" s="80"/>
      <c r="DSV26" s="80"/>
      <c r="DSW26" s="80"/>
      <c r="DSX26" s="80"/>
      <c r="DSY26" s="80"/>
      <c r="DSZ26" s="80"/>
      <c r="DTA26" s="80"/>
      <c r="DTB26" s="80"/>
      <c r="DTC26" s="80"/>
      <c r="DTD26" s="80"/>
      <c r="DTE26" s="80"/>
      <c r="DTF26" s="80"/>
      <c r="DTG26" s="80"/>
      <c r="DTH26" s="80"/>
      <c r="DTI26" s="80"/>
      <c r="DTJ26" s="80"/>
      <c r="DTK26" s="80"/>
      <c r="DTL26" s="80"/>
      <c r="DTM26" s="80"/>
      <c r="DTN26" s="80"/>
      <c r="DTO26" s="80"/>
      <c r="DTP26" s="80"/>
      <c r="DTQ26" s="80"/>
      <c r="DTR26" s="80"/>
      <c r="DTS26" s="80"/>
      <c r="DTT26" s="80"/>
      <c r="DTU26" s="80"/>
      <c r="DTV26" s="80"/>
      <c r="DTW26" s="80"/>
      <c r="DTX26" s="80"/>
      <c r="DTY26" s="80"/>
      <c r="DTZ26" s="80"/>
      <c r="DUA26" s="80"/>
      <c r="DUB26" s="80"/>
      <c r="DUC26" s="80"/>
      <c r="DUD26" s="80"/>
      <c r="DUE26" s="80"/>
      <c r="DUF26" s="80"/>
      <c r="DUG26" s="80"/>
      <c r="DUH26" s="80"/>
      <c r="DUI26" s="80"/>
      <c r="DUJ26" s="80"/>
      <c r="DUK26" s="80"/>
      <c r="DUL26" s="80"/>
      <c r="DUM26" s="80"/>
      <c r="DUN26" s="80"/>
      <c r="DUO26" s="80"/>
      <c r="DUP26" s="80"/>
      <c r="DUQ26" s="80"/>
      <c r="DUR26" s="80"/>
      <c r="DUS26" s="80"/>
      <c r="DUT26" s="80"/>
      <c r="DUU26" s="80"/>
      <c r="DUV26" s="80"/>
      <c r="DUW26" s="80"/>
      <c r="DUX26" s="80"/>
      <c r="DUY26" s="80"/>
      <c r="DUZ26" s="80"/>
      <c r="DVA26" s="80"/>
      <c r="DVB26" s="80"/>
      <c r="DVC26" s="80"/>
      <c r="DVD26" s="80"/>
      <c r="DVE26" s="80"/>
      <c r="DVF26" s="80"/>
      <c r="DVG26" s="80"/>
      <c r="DVH26" s="80"/>
      <c r="DVI26" s="80"/>
      <c r="DVJ26" s="80"/>
      <c r="DVK26" s="80"/>
      <c r="DVL26" s="80"/>
      <c r="DVM26" s="80"/>
      <c r="DVN26" s="80"/>
      <c r="DVO26" s="80"/>
      <c r="DVP26" s="80"/>
      <c r="DVQ26" s="80"/>
      <c r="DVR26" s="80"/>
      <c r="DVS26" s="80"/>
      <c r="DVT26" s="80"/>
      <c r="DVU26" s="80"/>
      <c r="DVV26" s="80"/>
      <c r="DVW26" s="80"/>
      <c r="DVX26" s="80"/>
      <c r="DVY26" s="80"/>
      <c r="DVZ26" s="80"/>
      <c r="DWA26" s="80"/>
      <c r="DWB26" s="80"/>
      <c r="DWC26" s="80"/>
      <c r="DWD26" s="80"/>
      <c r="DWE26" s="80"/>
      <c r="DWF26" s="80"/>
      <c r="DWG26" s="80"/>
      <c r="DWH26" s="80"/>
      <c r="DWI26" s="80"/>
      <c r="DWJ26" s="80"/>
      <c r="DWK26" s="80"/>
      <c r="DWL26" s="80"/>
      <c r="DWM26" s="80"/>
      <c r="DWN26" s="80"/>
      <c r="DWO26" s="80"/>
      <c r="DWP26" s="80"/>
      <c r="DWQ26" s="80"/>
      <c r="DWR26" s="80"/>
      <c r="DWS26" s="80"/>
      <c r="DWT26" s="80"/>
      <c r="DWU26" s="80"/>
      <c r="DWV26" s="80"/>
      <c r="DWW26" s="80"/>
      <c r="DWX26" s="80"/>
      <c r="DWY26" s="80"/>
      <c r="DWZ26" s="80"/>
      <c r="DXA26" s="80"/>
      <c r="DXB26" s="80"/>
      <c r="DXC26" s="80"/>
      <c r="DXD26" s="80"/>
      <c r="DXE26" s="80"/>
      <c r="DXF26" s="80"/>
      <c r="DXG26" s="80"/>
      <c r="DXH26" s="80"/>
      <c r="DXI26" s="80"/>
      <c r="DXJ26" s="80"/>
      <c r="DXK26" s="80"/>
      <c r="DXL26" s="80"/>
      <c r="DXM26" s="80"/>
      <c r="DXN26" s="80"/>
      <c r="DXO26" s="80"/>
      <c r="DXP26" s="80"/>
      <c r="DXQ26" s="80"/>
      <c r="DXR26" s="80"/>
      <c r="DXS26" s="80"/>
      <c r="DXT26" s="80"/>
      <c r="DXU26" s="80"/>
      <c r="DXV26" s="80"/>
      <c r="DXW26" s="80"/>
      <c r="DXX26" s="80"/>
      <c r="DXY26" s="80"/>
      <c r="DXZ26" s="80"/>
      <c r="DYA26" s="80"/>
      <c r="DYB26" s="80"/>
      <c r="DYC26" s="80"/>
      <c r="DYD26" s="80"/>
      <c r="DYE26" s="80"/>
      <c r="DYF26" s="80"/>
      <c r="DYG26" s="80"/>
      <c r="DYH26" s="80"/>
      <c r="DYI26" s="80"/>
      <c r="DYJ26" s="80"/>
      <c r="DYK26" s="80"/>
      <c r="DYL26" s="80"/>
      <c r="DYM26" s="80"/>
      <c r="DYN26" s="80"/>
      <c r="DYO26" s="80"/>
      <c r="DYP26" s="80"/>
      <c r="DYQ26" s="80"/>
      <c r="DYR26" s="80"/>
      <c r="DYS26" s="80"/>
      <c r="DYT26" s="80"/>
      <c r="DYU26" s="80"/>
      <c r="DYV26" s="80"/>
      <c r="DYW26" s="80"/>
      <c r="DYX26" s="80"/>
      <c r="DYY26" s="80"/>
      <c r="DYZ26" s="80"/>
      <c r="DZA26" s="80"/>
      <c r="DZB26" s="80"/>
      <c r="DZC26" s="80"/>
      <c r="DZD26" s="80"/>
      <c r="DZE26" s="80"/>
      <c r="DZF26" s="80"/>
      <c r="DZG26" s="80"/>
      <c r="DZH26" s="80"/>
      <c r="DZI26" s="80"/>
      <c r="DZJ26" s="80"/>
      <c r="DZK26" s="80"/>
      <c r="DZL26" s="80"/>
      <c r="DZM26" s="80"/>
      <c r="DZN26" s="80"/>
      <c r="DZO26" s="80"/>
      <c r="DZP26" s="80"/>
      <c r="DZQ26" s="80"/>
      <c r="DZR26" s="80"/>
      <c r="DZS26" s="80"/>
      <c r="DZT26" s="80"/>
      <c r="DZU26" s="80"/>
      <c r="DZV26" s="80"/>
      <c r="DZW26" s="80"/>
      <c r="DZX26" s="80"/>
      <c r="DZY26" s="80"/>
      <c r="DZZ26" s="80"/>
      <c r="EAA26" s="80"/>
      <c r="EAB26" s="80"/>
      <c r="EAC26" s="80"/>
      <c r="EAD26" s="80"/>
      <c r="EAE26" s="80"/>
      <c r="EAF26" s="80"/>
      <c r="EAG26" s="80"/>
      <c r="EAH26" s="80"/>
      <c r="EAI26" s="80"/>
      <c r="EAJ26" s="80"/>
      <c r="EAK26" s="80"/>
      <c r="EAL26" s="80"/>
      <c r="EAM26" s="80"/>
      <c r="EAN26" s="80"/>
      <c r="EAO26" s="80"/>
      <c r="EAP26" s="80"/>
      <c r="EAQ26" s="80"/>
      <c r="EAR26" s="80"/>
      <c r="EAS26" s="80"/>
      <c r="EAT26" s="80"/>
      <c r="EAU26" s="80"/>
      <c r="EAV26" s="80"/>
      <c r="EAW26" s="80"/>
      <c r="EAX26" s="80"/>
      <c r="EAY26" s="80"/>
      <c r="EAZ26" s="80"/>
      <c r="EBA26" s="80"/>
      <c r="EBB26" s="80"/>
      <c r="EBC26" s="80"/>
      <c r="EBD26" s="80"/>
      <c r="EBE26" s="80"/>
      <c r="EBF26" s="80"/>
      <c r="EBG26" s="80"/>
      <c r="EBH26" s="80"/>
      <c r="EBI26" s="80"/>
      <c r="EBJ26" s="80"/>
      <c r="EBK26" s="80"/>
      <c r="EBL26" s="80"/>
      <c r="EBM26" s="80"/>
      <c r="EBN26" s="80"/>
      <c r="EBO26" s="80"/>
      <c r="EBP26" s="80"/>
      <c r="EBQ26" s="80"/>
      <c r="EBR26" s="80"/>
      <c r="EBS26" s="80"/>
      <c r="EBT26" s="80"/>
      <c r="EBU26" s="80"/>
      <c r="EBV26" s="80"/>
      <c r="EBW26" s="80"/>
      <c r="EBX26" s="80"/>
      <c r="EBY26" s="80"/>
      <c r="EBZ26" s="80"/>
      <c r="ECA26" s="80"/>
      <c r="ECB26" s="80"/>
      <c r="ECC26" s="80"/>
      <c r="ECD26" s="80"/>
      <c r="ECE26" s="80"/>
      <c r="ECF26" s="80"/>
      <c r="ECG26" s="80"/>
      <c r="ECH26" s="80"/>
      <c r="ECI26" s="80"/>
      <c r="ECJ26" s="80"/>
      <c r="ECK26" s="80"/>
      <c r="ECL26" s="80"/>
      <c r="ECM26" s="80"/>
      <c r="ECN26" s="80"/>
      <c r="ECO26" s="80"/>
      <c r="ECP26" s="80"/>
      <c r="ECQ26" s="80"/>
      <c r="ECR26" s="80"/>
      <c r="ECS26" s="80"/>
      <c r="ECT26" s="80"/>
      <c r="ECU26" s="80"/>
      <c r="ECV26" s="80"/>
      <c r="ECW26" s="80"/>
      <c r="ECX26" s="80"/>
      <c r="ECY26" s="80"/>
      <c r="ECZ26" s="80"/>
      <c r="EDA26" s="80"/>
      <c r="EDB26" s="80"/>
      <c r="EDC26" s="80"/>
      <c r="EDD26" s="80"/>
      <c r="EDE26" s="80"/>
      <c r="EDF26" s="80"/>
      <c r="EDG26" s="80"/>
      <c r="EDH26" s="80"/>
      <c r="EDI26" s="80"/>
      <c r="EDJ26" s="80"/>
      <c r="EDK26" s="80"/>
      <c r="EDL26" s="80"/>
      <c r="EDM26" s="80"/>
      <c r="EDN26" s="80"/>
      <c r="EDO26" s="80"/>
      <c r="EDP26" s="80"/>
      <c r="EDQ26" s="80"/>
      <c r="EDR26" s="80"/>
      <c r="EDS26" s="80"/>
      <c r="EDT26" s="80"/>
      <c r="EDU26" s="80"/>
      <c r="EDV26" s="80"/>
      <c r="EDW26" s="80"/>
      <c r="EDX26" s="80"/>
      <c r="EDY26" s="80"/>
      <c r="EDZ26" s="80"/>
      <c r="EEA26" s="80"/>
      <c r="EEB26" s="80"/>
      <c r="EEC26" s="80"/>
      <c r="EED26" s="80"/>
      <c r="EEE26" s="80"/>
      <c r="EEF26" s="80"/>
      <c r="EEG26" s="80"/>
      <c r="EEH26" s="80"/>
      <c r="EEI26" s="80"/>
      <c r="EEJ26" s="80"/>
      <c r="EEK26" s="80"/>
      <c r="EEL26" s="80"/>
      <c r="EEM26" s="80"/>
      <c r="EEN26" s="80"/>
      <c r="EEO26" s="80"/>
      <c r="EEP26" s="80"/>
      <c r="EEQ26" s="80"/>
      <c r="EER26" s="80"/>
      <c r="EES26" s="80"/>
      <c r="EET26" s="80"/>
      <c r="EEU26" s="80"/>
      <c r="EEV26" s="80"/>
      <c r="EEW26" s="80"/>
      <c r="EEX26" s="80"/>
      <c r="EEY26" s="80"/>
      <c r="EEZ26" s="80"/>
      <c r="EFA26" s="80"/>
      <c r="EFB26" s="80"/>
      <c r="EFC26" s="80"/>
      <c r="EFD26" s="80"/>
      <c r="EFE26" s="80"/>
      <c r="EFF26" s="80"/>
      <c r="EFG26" s="80"/>
      <c r="EFH26" s="80"/>
      <c r="EFI26" s="80"/>
      <c r="EFJ26" s="80"/>
      <c r="EFK26" s="80"/>
      <c r="EFL26" s="80"/>
      <c r="EFM26" s="80"/>
      <c r="EFN26" s="80"/>
      <c r="EFO26" s="80"/>
      <c r="EFP26" s="80"/>
      <c r="EFQ26" s="80"/>
      <c r="EFR26" s="80"/>
      <c r="EFS26" s="80"/>
      <c r="EFT26" s="80"/>
      <c r="EFU26" s="80"/>
      <c r="EFV26" s="80"/>
      <c r="EFW26" s="80"/>
      <c r="EFX26" s="80"/>
      <c r="EFY26" s="80"/>
      <c r="EFZ26" s="80"/>
      <c r="EGA26" s="80"/>
      <c r="EGB26" s="80"/>
      <c r="EGC26" s="80"/>
      <c r="EGD26" s="80"/>
      <c r="EGE26" s="80"/>
      <c r="EGF26" s="80"/>
      <c r="EGG26" s="80"/>
      <c r="EGH26" s="80"/>
      <c r="EGI26" s="80"/>
      <c r="EGJ26" s="80"/>
      <c r="EGK26" s="80"/>
      <c r="EGL26" s="80"/>
      <c r="EGM26" s="80"/>
      <c r="EGN26" s="80"/>
      <c r="EGO26" s="80"/>
      <c r="EGP26" s="80"/>
      <c r="EGQ26" s="80"/>
      <c r="EGR26" s="80"/>
      <c r="EGS26" s="80"/>
      <c r="EGT26" s="80"/>
      <c r="EGU26" s="80"/>
      <c r="EGV26" s="80"/>
      <c r="EGW26" s="80"/>
      <c r="EGX26" s="80"/>
      <c r="EGY26" s="80"/>
      <c r="EGZ26" s="80"/>
      <c r="EHA26" s="80"/>
      <c r="EHB26" s="80"/>
      <c r="EHC26" s="80"/>
      <c r="EHD26" s="80"/>
      <c r="EHE26" s="80"/>
      <c r="EHF26" s="80"/>
      <c r="EHG26" s="80"/>
      <c r="EHH26" s="80"/>
      <c r="EHI26" s="80"/>
      <c r="EHJ26" s="80"/>
      <c r="EHK26" s="80"/>
      <c r="EHL26" s="80"/>
      <c r="EHM26" s="80"/>
      <c r="EHN26" s="80"/>
      <c r="EHO26" s="80"/>
      <c r="EHP26" s="80"/>
      <c r="EHQ26" s="80"/>
      <c r="EHR26" s="80"/>
      <c r="EHS26" s="80"/>
      <c r="EHT26" s="80"/>
      <c r="EHU26" s="80"/>
      <c r="EHV26" s="80"/>
      <c r="EHW26" s="80"/>
      <c r="EHX26" s="80"/>
      <c r="EHY26" s="80"/>
      <c r="EHZ26" s="80"/>
      <c r="EIA26" s="80"/>
      <c r="EIB26" s="80"/>
      <c r="EIC26" s="80"/>
      <c r="EID26" s="80"/>
      <c r="EIE26" s="80"/>
      <c r="EIF26" s="80"/>
      <c r="EIG26" s="80"/>
      <c r="EIH26" s="80"/>
      <c r="EII26" s="80"/>
      <c r="EIJ26" s="80"/>
      <c r="EIK26" s="80"/>
      <c r="EIL26" s="80"/>
      <c r="EIM26" s="80"/>
      <c r="EIN26" s="80"/>
      <c r="EIO26" s="80"/>
      <c r="EIP26" s="80"/>
      <c r="EIQ26" s="80"/>
      <c r="EIR26" s="80"/>
      <c r="EIS26" s="80"/>
      <c r="EIT26" s="80"/>
      <c r="EIU26" s="80"/>
      <c r="EIV26" s="80"/>
      <c r="EIW26" s="80"/>
      <c r="EIX26" s="80"/>
      <c r="EIY26" s="80"/>
      <c r="EIZ26" s="80"/>
      <c r="EJA26" s="80"/>
      <c r="EJB26" s="80"/>
      <c r="EJC26" s="80"/>
      <c r="EJD26" s="80"/>
      <c r="EJE26" s="80"/>
      <c r="EJF26" s="80"/>
      <c r="EJG26" s="80"/>
      <c r="EJH26" s="80"/>
      <c r="EJI26" s="80"/>
      <c r="EJJ26" s="80"/>
      <c r="EJK26" s="80"/>
      <c r="EJL26" s="80"/>
      <c r="EJM26" s="80"/>
      <c r="EJN26" s="80"/>
      <c r="EJO26" s="80"/>
      <c r="EJP26" s="80"/>
      <c r="EJQ26" s="80"/>
      <c r="EJR26" s="80"/>
      <c r="EJS26" s="80"/>
      <c r="EJT26" s="80"/>
      <c r="EJU26" s="80"/>
      <c r="EJV26" s="80"/>
      <c r="EJW26" s="80"/>
      <c r="EJX26" s="80"/>
      <c r="EJY26" s="80"/>
      <c r="EJZ26" s="80"/>
      <c r="EKA26" s="80"/>
      <c r="EKB26" s="80"/>
      <c r="EKC26" s="80"/>
      <c r="EKD26" s="80"/>
      <c r="EKE26" s="80"/>
      <c r="EKF26" s="80"/>
      <c r="EKG26" s="80"/>
      <c r="EKH26" s="80"/>
      <c r="EKI26" s="80"/>
      <c r="EKJ26" s="80"/>
      <c r="EKK26" s="80"/>
      <c r="EKL26" s="80"/>
      <c r="EKM26" s="80"/>
      <c r="EKN26" s="80"/>
      <c r="EKO26" s="80"/>
      <c r="EKP26" s="80"/>
      <c r="EKQ26" s="80"/>
      <c r="EKR26" s="80"/>
      <c r="EKS26" s="80"/>
      <c r="EKT26" s="80"/>
      <c r="EKU26" s="80"/>
      <c r="EKV26" s="80"/>
      <c r="EKW26" s="80"/>
      <c r="EKX26" s="80"/>
      <c r="EKY26" s="80"/>
      <c r="EKZ26" s="80"/>
      <c r="ELA26" s="80"/>
      <c r="ELB26" s="80"/>
      <c r="ELC26" s="80"/>
      <c r="ELD26" s="80"/>
      <c r="ELE26" s="80"/>
      <c r="ELF26" s="80"/>
      <c r="ELG26" s="80"/>
      <c r="ELH26" s="80"/>
      <c r="ELI26" s="80"/>
      <c r="ELJ26" s="80"/>
      <c r="ELK26" s="80"/>
      <c r="ELL26" s="80"/>
      <c r="ELM26" s="80"/>
      <c r="ELN26" s="80"/>
      <c r="ELO26" s="80"/>
      <c r="ELP26" s="80"/>
      <c r="ELQ26" s="80"/>
      <c r="ELR26" s="80"/>
      <c r="ELS26" s="80"/>
      <c r="ELT26" s="80"/>
      <c r="ELU26" s="80"/>
      <c r="ELV26" s="80"/>
      <c r="ELW26" s="80"/>
      <c r="ELX26" s="80"/>
      <c r="ELY26" s="80"/>
      <c r="ELZ26" s="80"/>
      <c r="EMA26" s="80"/>
      <c r="EMB26" s="80"/>
      <c r="EMC26" s="80"/>
      <c r="EMD26" s="80"/>
      <c r="EME26" s="80"/>
      <c r="EMF26" s="80"/>
      <c r="EMG26" s="80"/>
      <c r="EMH26" s="80"/>
      <c r="EMI26" s="80"/>
      <c r="EMJ26" s="80"/>
      <c r="EMK26" s="80"/>
      <c r="EML26" s="80"/>
      <c r="EMM26" s="80"/>
      <c r="EMN26" s="80"/>
      <c r="EMO26" s="80"/>
      <c r="EMP26" s="80"/>
      <c r="EMQ26" s="80"/>
      <c r="EMR26" s="80"/>
      <c r="EMS26" s="80"/>
      <c r="EMT26" s="80"/>
      <c r="EMU26" s="80"/>
      <c r="EMV26" s="80"/>
      <c r="EMW26" s="80"/>
      <c r="EMX26" s="80"/>
      <c r="EMY26" s="80"/>
      <c r="EMZ26" s="80"/>
      <c r="ENA26" s="80"/>
      <c r="ENB26" s="80"/>
      <c r="ENC26" s="80"/>
      <c r="END26" s="80"/>
      <c r="ENE26" s="80"/>
      <c r="ENF26" s="80"/>
      <c r="ENG26" s="80"/>
      <c r="ENH26" s="80"/>
      <c r="ENI26" s="80"/>
      <c r="ENJ26" s="80"/>
      <c r="ENK26" s="80"/>
      <c r="ENL26" s="80"/>
      <c r="ENM26" s="80"/>
      <c r="ENN26" s="80"/>
      <c r="ENO26" s="80"/>
      <c r="ENP26" s="80"/>
      <c r="ENQ26" s="80"/>
      <c r="ENR26" s="80"/>
      <c r="ENS26" s="80"/>
      <c r="ENT26" s="80"/>
      <c r="ENU26" s="80"/>
      <c r="ENV26" s="80"/>
      <c r="ENW26" s="80"/>
      <c r="ENX26" s="80"/>
      <c r="ENY26" s="80"/>
      <c r="ENZ26" s="80"/>
      <c r="EOA26" s="80"/>
      <c r="EOB26" s="80"/>
      <c r="EOC26" s="80"/>
      <c r="EOD26" s="80"/>
      <c r="EOE26" s="80"/>
      <c r="EOF26" s="80"/>
      <c r="EOG26" s="80"/>
      <c r="EOH26" s="80"/>
      <c r="EOI26" s="80"/>
      <c r="EOJ26" s="80"/>
      <c r="EOK26" s="80"/>
      <c r="EOL26" s="80"/>
      <c r="EOM26" s="80"/>
      <c r="EON26" s="80"/>
      <c r="EOO26" s="80"/>
      <c r="EOP26" s="80"/>
      <c r="EOQ26" s="80"/>
      <c r="EOR26" s="80"/>
      <c r="EOS26" s="80"/>
      <c r="EOT26" s="80"/>
      <c r="EOU26" s="80"/>
      <c r="EOV26" s="80"/>
      <c r="EOW26" s="80"/>
      <c r="EOX26" s="80"/>
      <c r="EOY26" s="80"/>
      <c r="EOZ26" s="80"/>
      <c r="EPA26" s="80"/>
      <c r="EPB26" s="80"/>
      <c r="EPC26" s="80"/>
      <c r="EPD26" s="80"/>
      <c r="EPE26" s="80"/>
      <c r="EPF26" s="80"/>
      <c r="EPG26" s="80"/>
      <c r="EPH26" s="80"/>
      <c r="EPI26" s="80"/>
      <c r="EPJ26" s="80"/>
      <c r="EPK26" s="80"/>
      <c r="EPL26" s="80"/>
      <c r="EPM26" s="80"/>
      <c r="EPN26" s="80"/>
      <c r="EPO26" s="80"/>
      <c r="EPP26" s="80"/>
      <c r="EPQ26" s="80"/>
      <c r="EPR26" s="80"/>
      <c r="EPS26" s="80"/>
      <c r="EPT26" s="80"/>
      <c r="EPU26" s="80"/>
      <c r="EPV26" s="80"/>
      <c r="EPW26" s="80"/>
      <c r="EPX26" s="80"/>
      <c r="EPY26" s="80"/>
      <c r="EPZ26" s="80"/>
      <c r="EQA26" s="80"/>
      <c r="EQB26" s="80"/>
      <c r="EQC26" s="80"/>
      <c r="EQD26" s="80"/>
      <c r="EQE26" s="80"/>
      <c r="EQF26" s="80"/>
      <c r="EQG26" s="80"/>
      <c r="EQH26" s="80"/>
      <c r="EQI26" s="80"/>
      <c r="EQJ26" s="80"/>
      <c r="EQK26" s="80"/>
      <c r="EQL26" s="80"/>
      <c r="EQM26" s="80"/>
      <c r="EQN26" s="80"/>
      <c r="EQO26" s="80"/>
      <c r="EQP26" s="80"/>
      <c r="EQQ26" s="80"/>
      <c r="EQR26" s="80"/>
      <c r="EQS26" s="80"/>
      <c r="EQT26" s="80"/>
      <c r="EQU26" s="80"/>
      <c r="EQV26" s="80"/>
      <c r="EQW26" s="80"/>
      <c r="EQX26" s="80"/>
      <c r="EQY26" s="80"/>
      <c r="EQZ26" s="80"/>
      <c r="ERA26" s="80"/>
      <c r="ERB26" s="80"/>
      <c r="ERC26" s="80"/>
      <c r="ERD26" s="80"/>
      <c r="ERE26" s="80"/>
      <c r="ERF26" s="80"/>
      <c r="ERG26" s="80"/>
      <c r="ERH26" s="80"/>
      <c r="ERI26" s="80"/>
      <c r="ERJ26" s="80"/>
      <c r="ERK26" s="80"/>
      <c r="ERL26" s="80"/>
      <c r="ERM26" s="80"/>
      <c r="ERN26" s="80"/>
      <c r="ERO26" s="80"/>
      <c r="ERP26" s="80"/>
      <c r="ERQ26" s="80"/>
      <c r="ERR26" s="80"/>
      <c r="ERS26" s="80"/>
      <c r="ERT26" s="80"/>
      <c r="ERU26" s="80"/>
      <c r="ERV26" s="80"/>
      <c r="ERW26" s="80"/>
      <c r="ERX26" s="80"/>
      <c r="ERY26" s="80"/>
      <c r="ERZ26" s="80"/>
      <c r="ESA26" s="80"/>
      <c r="ESB26" s="80"/>
      <c r="ESC26" s="80"/>
      <c r="ESD26" s="80"/>
      <c r="ESE26" s="80"/>
      <c r="ESF26" s="80"/>
      <c r="ESG26" s="80"/>
      <c r="ESH26" s="80"/>
      <c r="ESI26" s="80"/>
      <c r="ESJ26" s="80"/>
      <c r="ESK26" s="80"/>
      <c r="ESL26" s="80"/>
      <c r="ESM26" s="80"/>
      <c r="ESN26" s="80"/>
      <c r="ESO26" s="80"/>
      <c r="ESP26" s="80"/>
      <c r="ESQ26" s="80"/>
      <c r="ESR26" s="80"/>
      <c r="ESS26" s="80"/>
      <c r="EST26" s="80"/>
      <c r="ESU26" s="80"/>
      <c r="ESV26" s="80"/>
      <c r="ESW26" s="80"/>
      <c r="ESX26" s="80"/>
      <c r="ESY26" s="80"/>
      <c r="ESZ26" s="80"/>
      <c r="ETA26" s="80"/>
      <c r="ETB26" s="80"/>
      <c r="ETC26" s="80"/>
      <c r="ETD26" s="80"/>
      <c r="ETE26" s="80"/>
      <c r="ETF26" s="80"/>
      <c r="ETG26" s="80"/>
      <c r="ETH26" s="80"/>
      <c r="ETI26" s="80"/>
      <c r="ETJ26" s="80"/>
      <c r="ETK26" s="80"/>
      <c r="ETL26" s="80"/>
      <c r="ETM26" s="80"/>
      <c r="ETN26" s="80"/>
      <c r="ETO26" s="80"/>
      <c r="ETP26" s="80"/>
      <c r="ETQ26" s="80"/>
      <c r="ETR26" s="80"/>
      <c r="ETS26" s="80"/>
      <c r="ETT26" s="80"/>
      <c r="ETU26" s="80"/>
      <c r="ETV26" s="80"/>
      <c r="ETW26" s="80"/>
      <c r="ETX26" s="80"/>
      <c r="ETY26" s="80"/>
      <c r="ETZ26" s="80"/>
      <c r="EUA26" s="80"/>
      <c r="EUB26" s="80"/>
      <c r="EUC26" s="80"/>
      <c r="EUD26" s="80"/>
      <c r="EUE26" s="80"/>
      <c r="EUF26" s="80"/>
      <c r="EUG26" s="80"/>
      <c r="EUH26" s="80"/>
      <c r="EUI26" s="80"/>
      <c r="EUJ26" s="80"/>
      <c r="EUK26" s="80"/>
      <c r="EUL26" s="80"/>
      <c r="EUM26" s="80"/>
      <c r="EUN26" s="80"/>
      <c r="EUO26" s="80"/>
      <c r="EUP26" s="80"/>
      <c r="EUQ26" s="80"/>
      <c r="EUR26" s="80"/>
      <c r="EUS26" s="80"/>
      <c r="EUT26" s="80"/>
      <c r="EUU26" s="80"/>
      <c r="EUV26" s="80"/>
      <c r="EUW26" s="80"/>
      <c r="EUX26" s="80"/>
      <c r="EUY26" s="80"/>
      <c r="EUZ26" s="80"/>
      <c r="EVA26" s="80"/>
      <c r="EVB26" s="80"/>
      <c r="EVC26" s="80"/>
      <c r="EVD26" s="80"/>
      <c r="EVE26" s="80"/>
      <c r="EVF26" s="80"/>
      <c r="EVG26" s="80"/>
      <c r="EVH26" s="80"/>
      <c r="EVI26" s="80"/>
      <c r="EVJ26" s="80"/>
      <c r="EVK26" s="80"/>
      <c r="EVL26" s="80"/>
      <c r="EVM26" s="80"/>
      <c r="EVN26" s="80"/>
      <c r="EVO26" s="80"/>
      <c r="EVP26" s="80"/>
      <c r="EVQ26" s="80"/>
      <c r="EVR26" s="80"/>
      <c r="EVS26" s="80"/>
      <c r="EVT26" s="80"/>
      <c r="EVU26" s="80"/>
      <c r="EVV26" s="80"/>
      <c r="EVW26" s="80"/>
      <c r="EVX26" s="80"/>
      <c r="EVY26" s="80"/>
      <c r="EVZ26" s="80"/>
      <c r="EWA26" s="80"/>
      <c r="EWB26" s="80"/>
      <c r="EWC26" s="80"/>
      <c r="EWD26" s="80"/>
      <c r="EWE26" s="80"/>
      <c r="EWF26" s="80"/>
      <c r="EWG26" s="80"/>
      <c r="EWH26" s="80"/>
      <c r="EWI26" s="80"/>
      <c r="EWJ26" s="80"/>
      <c r="EWK26" s="80"/>
      <c r="EWL26" s="80"/>
      <c r="EWM26" s="80"/>
      <c r="EWN26" s="80"/>
      <c r="EWO26" s="80"/>
      <c r="EWP26" s="80"/>
      <c r="EWQ26" s="80"/>
      <c r="EWR26" s="80"/>
      <c r="EWS26" s="80"/>
      <c r="EWT26" s="80"/>
      <c r="EWU26" s="80"/>
      <c r="EWV26" s="80"/>
      <c r="EWW26" s="80"/>
      <c r="EWX26" s="80"/>
      <c r="EWY26" s="80"/>
      <c r="EWZ26" s="80"/>
      <c r="EXA26" s="80"/>
      <c r="EXB26" s="80"/>
      <c r="EXC26" s="80"/>
      <c r="EXD26" s="80"/>
      <c r="EXE26" s="80"/>
      <c r="EXF26" s="80"/>
      <c r="EXG26" s="80"/>
      <c r="EXH26" s="80"/>
      <c r="EXI26" s="80"/>
      <c r="EXJ26" s="80"/>
      <c r="EXK26" s="80"/>
      <c r="EXL26" s="80"/>
      <c r="EXM26" s="80"/>
      <c r="EXN26" s="80"/>
      <c r="EXO26" s="80"/>
      <c r="EXP26" s="80"/>
      <c r="EXQ26" s="80"/>
      <c r="EXR26" s="80"/>
      <c r="EXS26" s="80"/>
      <c r="EXT26" s="80"/>
      <c r="EXU26" s="80"/>
      <c r="EXV26" s="80"/>
      <c r="EXW26" s="80"/>
      <c r="EXX26" s="80"/>
      <c r="EXY26" s="80"/>
      <c r="EXZ26" s="80"/>
      <c r="EYA26" s="80"/>
      <c r="EYB26" s="80"/>
      <c r="EYC26" s="80"/>
      <c r="EYD26" s="80"/>
      <c r="EYE26" s="80"/>
      <c r="EYF26" s="80"/>
      <c r="EYG26" s="80"/>
      <c r="EYH26" s="80"/>
      <c r="EYI26" s="80"/>
      <c r="EYJ26" s="80"/>
      <c r="EYK26" s="80"/>
      <c r="EYL26" s="80"/>
      <c r="EYM26" s="80"/>
      <c r="EYN26" s="80"/>
      <c r="EYO26" s="80"/>
      <c r="EYP26" s="80"/>
      <c r="EYQ26" s="80"/>
      <c r="EYR26" s="80"/>
      <c r="EYS26" s="80"/>
      <c r="EYT26" s="80"/>
      <c r="EYU26" s="80"/>
      <c r="EYV26" s="80"/>
      <c r="EYW26" s="80"/>
      <c r="EYX26" s="80"/>
      <c r="EYY26" s="80"/>
      <c r="EYZ26" s="80"/>
      <c r="EZA26" s="80"/>
      <c r="EZB26" s="80"/>
      <c r="EZC26" s="80"/>
      <c r="EZD26" s="80"/>
      <c r="EZE26" s="80"/>
      <c r="EZF26" s="80"/>
      <c r="EZG26" s="80"/>
      <c r="EZH26" s="80"/>
      <c r="EZI26" s="80"/>
      <c r="EZJ26" s="80"/>
      <c r="EZK26" s="80"/>
      <c r="EZL26" s="80"/>
      <c r="EZM26" s="80"/>
      <c r="EZN26" s="80"/>
      <c r="EZO26" s="80"/>
      <c r="EZP26" s="80"/>
      <c r="EZQ26" s="80"/>
      <c r="EZR26" s="80"/>
      <c r="EZS26" s="80"/>
      <c r="EZT26" s="80"/>
      <c r="EZU26" s="80"/>
      <c r="EZV26" s="80"/>
      <c r="EZW26" s="80"/>
      <c r="EZX26" s="80"/>
      <c r="EZY26" s="80"/>
      <c r="EZZ26" s="80"/>
      <c r="FAA26" s="80"/>
      <c r="FAB26" s="80"/>
      <c r="FAC26" s="80"/>
      <c r="FAD26" s="80"/>
      <c r="FAE26" s="80"/>
      <c r="FAF26" s="80"/>
      <c r="FAG26" s="80"/>
      <c r="FAH26" s="80"/>
      <c r="FAI26" s="80"/>
      <c r="FAJ26" s="80"/>
      <c r="FAK26" s="80"/>
      <c r="FAL26" s="80"/>
      <c r="FAM26" s="80"/>
      <c r="FAN26" s="80"/>
      <c r="FAO26" s="80"/>
      <c r="FAP26" s="80"/>
      <c r="FAQ26" s="80"/>
      <c r="FAR26" s="80"/>
      <c r="FAS26" s="80"/>
      <c r="FAT26" s="80"/>
      <c r="FAU26" s="80"/>
      <c r="FAV26" s="80"/>
      <c r="FAW26" s="80"/>
      <c r="FAX26" s="80"/>
      <c r="FAY26" s="80"/>
      <c r="FAZ26" s="80"/>
      <c r="FBA26" s="80"/>
      <c r="FBB26" s="80"/>
      <c r="FBC26" s="80"/>
      <c r="FBD26" s="80"/>
      <c r="FBE26" s="80"/>
      <c r="FBF26" s="80"/>
      <c r="FBG26" s="80"/>
      <c r="FBH26" s="80"/>
      <c r="FBI26" s="80"/>
      <c r="FBJ26" s="80"/>
      <c r="FBK26" s="80"/>
      <c r="FBL26" s="80"/>
      <c r="FBM26" s="80"/>
      <c r="FBN26" s="80"/>
      <c r="FBO26" s="80"/>
      <c r="FBP26" s="80"/>
      <c r="FBQ26" s="80"/>
      <c r="FBR26" s="80"/>
      <c r="FBS26" s="80"/>
      <c r="FBT26" s="80"/>
      <c r="FBU26" s="80"/>
      <c r="FBV26" s="80"/>
      <c r="FBW26" s="80"/>
      <c r="FBX26" s="80"/>
      <c r="FBY26" s="80"/>
      <c r="FBZ26" s="80"/>
      <c r="FCA26" s="80"/>
      <c r="FCB26" s="80"/>
      <c r="FCC26" s="80"/>
      <c r="FCD26" s="80"/>
      <c r="FCE26" s="80"/>
      <c r="FCF26" s="80"/>
      <c r="FCG26" s="80"/>
      <c r="FCH26" s="80"/>
      <c r="FCI26" s="80"/>
      <c r="FCJ26" s="80"/>
      <c r="FCK26" s="80"/>
      <c r="FCL26" s="80"/>
      <c r="FCM26" s="80"/>
      <c r="FCN26" s="80"/>
      <c r="FCO26" s="80"/>
      <c r="FCP26" s="80"/>
      <c r="FCQ26" s="80"/>
      <c r="FCR26" s="80"/>
      <c r="FCS26" s="80"/>
      <c r="FCT26" s="80"/>
      <c r="FCU26" s="80"/>
      <c r="FCV26" s="80"/>
      <c r="FCW26" s="80"/>
      <c r="FCX26" s="80"/>
      <c r="FCY26" s="80"/>
      <c r="FCZ26" s="80"/>
      <c r="FDA26" s="80"/>
      <c r="FDB26" s="80"/>
      <c r="FDC26" s="80"/>
      <c r="FDD26" s="80"/>
      <c r="FDE26" s="80"/>
      <c r="FDF26" s="80"/>
      <c r="FDG26" s="80"/>
      <c r="FDH26" s="80"/>
      <c r="FDI26" s="80"/>
      <c r="FDJ26" s="80"/>
      <c r="FDK26" s="80"/>
      <c r="FDL26" s="80"/>
      <c r="FDM26" s="80"/>
      <c r="FDN26" s="80"/>
      <c r="FDO26" s="80"/>
      <c r="FDP26" s="80"/>
      <c r="FDQ26" s="80"/>
      <c r="FDR26" s="80"/>
      <c r="FDS26" s="80"/>
      <c r="FDT26" s="80"/>
      <c r="FDU26" s="80"/>
      <c r="FDV26" s="80"/>
      <c r="FDW26" s="80"/>
      <c r="FDX26" s="80"/>
      <c r="FDY26" s="80"/>
      <c r="FDZ26" s="80"/>
      <c r="FEA26" s="80"/>
      <c r="FEB26" s="80"/>
      <c r="FEC26" s="80"/>
      <c r="FED26" s="80"/>
      <c r="FEE26" s="80"/>
      <c r="FEF26" s="80"/>
      <c r="FEG26" s="80"/>
      <c r="FEH26" s="80"/>
      <c r="FEI26" s="80"/>
      <c r="FEJ26" s="80"/>
      <c r="FEK26" s="80"/>
      <c r="FEL26" s="80"/>
      <c r="FEM26" s="80"/>
      <c r="FEN26" s="80"/>
      <c r="FEO26" s="80"/>
      <c r="FEP26" s="80"/>
      <c r="FEQ26" s="80"/>
      <c r="FER26" s="80"/>
      <c r="FES26" s="80"/>
      <c r="FET26" s="80"/>
      <c r="FEU26" s="80"/>
      <c r="FEV26" s="80"/>
      <c r="FEW26" s="80"/>
      <c r="FEX26" s="80"/>
      <c r="FEY26" s="80"/>
      <c r="FEZ26" s="80"/>
      <c r="FFA26" s="80"/>
      <c r="FFB26" s="80"/>
      <c r="FFC26" s="80"/>
      <c r="FFD26" s="80"/>
      <c r="FFE26" s="80"/>
      <c r="FFF26" s="80"/>
      <c r="FFG26" s="80"/>
      <c r="FFH26" s="80"/>
      <c r="FFI26" s="80"/>
      <c r="FFJ26" s="80"/>
      <c r="FFK26" s="80"/>
      <c r="FFL26" s="80"/>
      <c r="FFM26" s="80"/>
      <c r="FFN26" s="80"/>
      <c r="FFO26" s="80"/>
      <c r="FFP26" s="80"/>
      <c r="FFQ26" s="80"/>
      <c r="FFR26" s="80"/>
      <c r="FFS26" s="80"/>
      <c r="FFT26" s="80"/>
      <c r="FFU26" s="80"/>
      <c r="FFV26" s="80"/>
      <c r="FFW26" s="80"/>
      <c r="FFX26" s="80"/>
      <c r="FFY26" s="80"/>
      <c r="FFZ26" s="80"/>
      <c r="FGA26" s="80"/>
      <c r="FGB26" s="80"/>
      <c r="FGC26" s="80"/>
      <c r="FGD26" s="80"/>
      <c r="FGE26" s="80"/>
      <c r="FGF26" s="80"/>
      <c r="FGG26" s="80"/>
      <c r="FGH26" s="80"/>
      <c r="FGI26" s="80"/>
      <c r="FGJ26" s="80"/>
      <c r="FGK26" s="80"/>
      <c r="FGL26" s="80"/>
      <c r="FGM26" s="80"/>
      <c r="FGN26" s="80"/>
      <c r="FGO26" s="80"/>
      <c r="FGP26" s="80"/>
      <c r="FGQ26" s="80"/>
      <c r="FGR26" s="80"/>
      <c r="FGS26" s="80"/>
      <c r="FGT26" s="80"/>
      <c r="FGU26" s="80"/>
      <c r="FGV26" s="80"/>
      <c r="FGW26" s="80"/>
      <c r="FGX26" s="80"/>
      <c r="FGY26" s="80"/>
      <c r="FGZ26" s="80"/>
      <c r="FHA26" s="80"/>
      <c r="FHB26" s="80"/>
      <c r="FHC26" s="80"/>
      <c r="FHD26" s="80"/>
      <c r="FHE26" s="80"/>
      <c r="FHF26" s="80"/>
      <c r="FHG26" s="80"/>
      <c r="FHH26" s="80"/>
      <c r="FHI26" s="80"/>
      <c r="FHJ26" s="80"/>
      <c r="FHK26" s="80"/>
      <c r="FHL26" s="80"/>
      <c r="FHM26" s="80"/>
      <c r="FHN26" s="80"/>
      <c r="FHO26" s="80"/>
      <c r="FHP26" s="80"/>
      <c r="FHQ26" s="80"/>
      <c r="FHR26" s="80"/>
      <c r="FHS26" s="80"/>
      <c r="FHT26" s="80"/>
      <c r="FHU26" s="80"/>
      <c r="FHV26" s="80"/>
      <c r="FHW26" s="80"/>
      <c r="FHX26" s="80"/>
      <c r="FHY26" s="80"/>
      <c r="FHZ26" s="80"/>
      <c r="FIA26" s="80"/>
      <c r="FIB26" s="80"/>
      <c r="FIC26" s="80"/>
      <c r="FID26" s="80"/>
      <c r="FIE26" s="80"/>
      <c r="FIF26" s="80"/>
      <c r="FIG26" s="80"/>
      <c r="FIH26" s="80"/>
      <c r="FII26" s="80"/>
      <c r="FIJ26" s="80"/>
      <c r="FIK26" s="80"/>
      <c r="FIL26" s="80"/>
      <c r="FIM26" s="80"/>
      <c r="FIN26" s="80"/>
      <c r="FIO26" s="80"/>
      <c r="FIP26" s="80"/>
      <c r="FIQ26" s="80"/>
      <c r="FIR26" s="80"/>
      <c r="FIS26" s="80"/>
      <c r="FIT26" s="80"/>
      <c r="FIU26" s="80"/>
      <c r="FIV26" s="80"/>
      <c r="FIW26" s="80"/>
      <c r="FIX26" s="80"/>
      <c r="FIY26" s="80"/>
      <c r="FIZ26" s="80"/>
      <c r="FJA26" s="80"/>
      <c r="FJB26" s="80"/>
      <c r="FJC26" s="80"/>
      <c r="FJD26" s="80"/>
      <c r="FJE26" s="80"/>
      <c r="FJF26" s="80"/>
      <c r="FJG26" s="80"/>
      <c r="FJH26" s="80"/>
      <c r="FJI26" s="80"/>
      <c r="FJJ26" s="80"/>
      <c r="FJK26" s="80"/>
      <c r="FJL26" s="80"/>
      <c r="FJM26" s="80"/>
      <c r="FJN26" s="80"/>
      <c r="FJO26" s="80"/>
      <c r="FJP26" s="80"/>
      <c r="FJQ26" s="80"/>
      <c r="FJR26" s="80"/>
      <c r="FJS26" s="80"/>
      <c r="FJT26" s="80"/>
      <c r="FJU26" s="80"/>
      <c r="FJV26" s="80"/>
      <c r="FJW26" s="80"/>
      <c r="FJX26" s="80"/>
      <c r="FJY26" s="80"/>
      <c r="FJZ26" s="80"/>
      <c r="FKA26" s="80"/>
      <c r="FKB26" s="80"/>
      <c r="FKC26" s="80"/>
      <c r="FKD26" s="80"/>
      <c r="FKE26" s="80"/>
      <c r="FKF26" s="80"/>
      <c r="FKG26" s="80"/>
      <c r="FKH26" s="80"/>
      <c r="FKI26" s="80"/>
      <c r="FKJ26" s="80"/>
      <c r="FKK26" s="80"/>
      <c r="FKL26" s="80"/>
      <c r="FKM26" s="80"/>
      <c r="FKN26" s="80"/>
      <c r="FKO26" s="80"/>
      <c r="FKP26" s="80"/>
      <c r="FKQ26" s="80"/>
      <c r="FKR26" s="80"/>
      <c r="FKS26" s="80"/>
      <c r="FKT26" s="80"/>
      <c r="FKU26" s="80"/>
      <c r="FKV26" s="80"/>
      <c r="FKW26" s="80"/>
      <c r="FKX26" s="80"/>
      <c r="FKY26" s="80"/>
      <c r="FKZ26" s="80"/>
      <c r="FLA26" s="80"/>
      <c r="FLB26" s="80"/>
      <c r="FLC26" s="80"/>
      <c r="FLD26" s="80"/>
      <c r="FLE26" s="80"/>
      <c r="FLF26" s="80"/>
      <c r="FLG26" s="80"/>
      <c r="FLH26" s="80"/>
      <c r="FLI26" s="80"/>
      <c r="FLJ26" s="80"/>
      <c r="FLK26" s="80"/>
      <c r="FLL26" s="80"/>
      <c r="FLM26" s="80"/>
      <c r="FLN26" s="80"/>
      <c r="FLO26" s="80"/>
      <c r="FLP26" s="80"/>
      <c r="FLQ26" s="80"/>
      <c r="FLR26" s="80"/>
      <c r="FLS26" s="80"/>
      <c r="FLT26" s="80"/>
      <c r="FLU26" s="80"/>
      <c r="FLV26" s="80"/>
      <c r="FLW26" s="80"/>
      <c r="FLX26" s="80"/>
      <c r="FLY26" s="80"/>
      <c r="FLZ26" s="80"/>
      <c r="FMA26" s="80"/>
      <c r="FMB26" s="80"/>
      <c r="FMC26" s="80"/>
      <c r="FMD26" s="80"/>
      <c r="FME26" s="80"/>
      <c r="FMF26" s="80"/>
      <c r="FMG26" s="80"/>
      <c r="FMH26" s="80"/>
      <c r="FMI26" s="80"/>
      <c r="FMJ26" s="80"/>
      <c r="FMK26" s="80"/>
      <c r="FML26" s="80"/>
      <c r="FMM26" s="80"/>
      <c r="FMN26" s="80"/>
      <c r="FMO26" s="80"/>
      <c r="FMP26" s="80"/>
      <c r="FMQ26" s="80"/>
      <c r="FMR26" s="80"/>
      <c r="FMS26" s="80"/>
      <c r="FMT26" s="80"/>
      <c r="FMU26" s="80"/>
      <c r="FMV26" s="80"/>
      <c r="FMW26" s="80"/>
      <c r="FMX26" s="80"/>
      <c r="FMY26" s="80"/>
      <c r="FMZ26" s="80"/>
      <c r="FNA26" s="80"/>
      <c r="FNB26" s="80"/>
      <c r="FNC26" s="80"/>
      <c r="FND26" s="80"/>
      <c r="FNE26" s="80"/>
      <c r="FNF26" s="80"/>
      <c r="FNG26" s="80"/>
      <c r="FNH26" s="80"/>
      <c r="FNI26" s="80"/>
      <c r="FNJ26" s="80"/>
      <c r="FNK26" s="80"/>
      <c r="FNL26" s="80"/>
      <c r="FNM26" s="80"/>
      <c r="FNN26" s="80"/>
      <c r="FNO26" s="80"/>
      <c r="FNP26" s="80"/>
      <c r="FNQ26" s="80"/>
      <c r="FNR26" s="80"/>
      <c r="FNS26" s="80"/>
      <c r="FNT26" s="80"/>
      <c r="FNU26" s="80"/>
      <c r="FNV26" s="80"/>
      <c r="FNW26" s="80"/>
      <c r="FNX26" s="80"/>
      <c r="FNY26" s="80"/>
      <c r="FNZ26" s="80"/>
      <c r="FOA26" s="80"/>
      <c r="FOB26" s="80"/>
      <c r="FOC26" s="80"/>
      <c r="FOD26" s="80"/>
      <c r="FOE26" s="80"/>
      <c r="FOF26" s="80"/>
      <c r="FOG26" s="80"/>
      <c r="FOH26" s="80"/>
      <c r="FOI26" s="80"/>
      <c r="FOJ26" s="80"/>
      <c r="FOK26" s="80"/>
      <c r="FOL26" s="80"/>
      <c r="FOM26" s="80"/>
      <c r="FON26" s="80"/>
      <c r="FOO26" s="80"/>
      <c r="FOP26" s="80"/>
      <c r="FOQ26" s="80"/>
      <c r="FOR26" s="80"/>
      <c r="FOS26" s="80"/>
      <c r="FOT26" s="80"/>
      <c r="FOU26" s="80"/>
      <c r="FOV26" s="80"/>
      <c r="FOW26" s="80"/>
      <c r="FOX26" s="80"/>
      <c r="FOY26" s="80"/>
      <c r="FOZ26" s="80"/>
      <c r="FPA26" s="80"/>
      <c r="FPB26" s="80"/>
      <c r="FPC26" s="80"/>
      <c r="FPD26" s="80"/>
      <c r="FPE26" s="80"/>
      <c r="FPF26" s="80"/>
      <c r="FPG26" s="80"/>
      <c r="FPH26" s="80"/>
      <c r="FPI26" s="80"/>
      <c r="FPJ26" s="80"/>
      <c r="FPK26" s="80"/>
      <c r="FPL26" s="80"/>
      <c r="FPM26" s="80"/>
      <c r="FPN26" s="80"/>
      <c r="FPO26" s="80"/>
      <c r="FPP26" s="80"/>
      <c r="FPQ26" s="80"/>
      <c r="FPR26" s="80"/>
      <c r="FPS26" s="80"/>
      <c r="FPT26" s="80"/>
      <c r="FPU26" s="80"/>
      <c r="FPV26" s="80"/>
      <c r="FPW26" s="80"/>
      <c r="FPX26" s="80"/>
      <c r="FPY26" s="80"/>
      <c r="FPZ26" s="80"/>
      <c r="FQA26" s="80"/>
      <c r="FQB26" s="80"/>
      <c r="FQC26" s="80"/>
      <c r="FQD26" s="80"/>
      <c r="FQE26" s="80"/>
      <c r="FQF26" s="80"/>
      <c r="FQG26" s="80"/>
      <c r="FQH26" s="80"/>
      <c r="FQI26" s="80"/>
      <c r="FQJ26" s="80"/>
      <c r="FQK26" s="80"/>
      <c r="FQL26" s="80"/>
      <c r="FQM26" s="80"/>
      <c r="FQN26" s="80"/>
      <c r="FQO26" s="80"/>
      <c r="FQP26" s="80"/>
      <c r="FQQ26" s="80"/>
      <c r="FQR26" s="80"/>
      <c r="FQS26" s="80"/>
      <c r="FQT26" s="80"/>
      <c r="FQU26" s="80"/>
      <c r="FQV26" s="80"/>
      <c r="FQW26" s="80"/>
      <c r="FQX26" s="80"/>
      <c r="FQY26" s="80"/>
      <c r="FQZ26" s="80"/>
      <c r="FRA26" s="80"/>
      <c r="FRB26" s="80"/>
      <c r="FRC26" s="80"/>
      <c r="FRD26" s="80"/>
      <c r="FRE26" s="80"/>
      <c r="FRF26" s="80"/>
      <c r="FRG26" s="80"/>
      <c r="FRH26" s="80"/>
      <c r="FRI26" s="80"/>
      <c r="FRJ26" s="80"/>
      <c r="FRK26" s="80"/>
      <c r="FRL26" s="80"/>
      <c r="FRM26" s="80"/>
      <c r="FRN26" s="80"/>
      <c r="FRO26" s="80"/>
      <c r="FRP26" s="80"/>
      <c r="FRQ26" s="80"/>
      <c r="FRR26" s="80"/>
      <c r="FRS26" s="80"/>
      <c r="FRT26" s="80"/>
      <c r="FRU26" s="80"/>
      <c r="FRV26" s="80"/>
      <c r="FRW26" s="80"/>
      <c r="FRX26" s="80"/>
      <c r="FRY26" s="80"/>
      <c r="FRZ26" s="80"/>
      <c r="FSA26" s="80"/>
      <c r="FSB26" s="80"/>
      <c r="FSC26" s="80"/>
      <c r="FSD26" s="80"/>
      <c r="FSE26" s="80"/>
      <c r="FSF26" s="80"/>
      <c r="FSG26" s="80"/>
      <c r="FSH26" s="80"/>
      <c r="FSI26" s="80"/>
      <c r="FSJ26" s="80"/>
      <c r="FSK26" s="80"/>
      <c r="FSL26" s="80"/>
      <c r="FSM26" s="80"/>
      <c r="FSN26" s="80"/>
      <c r="FSO26" s="80"/>
      <c r="FSP26" s="80"/>
      <c r="FSQ26" s="80"/>
      <c r="FSR26" s="80"/>
      <c r="FSS26" s="80"/>
      <c r="FST26" s="80"/>
      <c r="FSU26" s="80"/>
      <c r="FSV26" s="80"/>
      <c r="FSW26" s="80"/>
      <c r="FSX26" s="80"/>
      <c r="FSY26" s="80"/>
      <c r="FSZ26" s="80"/>
      <c r="FTA26" s="80"/>
      <c r="FTB26" s="80"/>
      <c r="FTC26" s="80"/>
      <c r="FTD26" s="80"/>
      <c r="FTE26" s="80"/>
      <c r="FTF26" s="80"/>
      <c r="FTG26" s="80"/>
      <c r="FTH26" s="80"/>
      <c r="FTI26" s="80"/>
      <c r="FTJ26" s="80"/>
      <c r="FTK26" s="80"/>
      <c r="FTL26" s="80"/>
      <c r="FTM26" s="80"/>
      <c r="FTN26" s="80"/>
      <c r="FTO26" s="80"/>
      <c r="FTP26" s="80"/>
      <c r="FTQ26" s="80"/>
      <c r="FTR26" s="80"/>
      <c r="FTS26" s="80"/>
      <c r="FTT26" s="80"/>
      <c r="FTU26" s="80"/>
      <c r="FTV26" s="80"/>
      <c r="FTW26" s="80"/>
      <c r="FTX26" s="80"/>
      <c r="FTY26" s="80"/>
      <c r="FTZ26" s="80"/>
      <c r="FUA26" s="80"/>
      <c r="FUB26" s="80"/>
      <c r="FUC26" s="80"/>
      <c r="FUD26" s="80"/>
      <c r="FUE26" s="80"/>
      <c r="FUF26" s="80"/>
      <c r="FUG26" s="80"/>
      <c r="FUH26" s="80"/>
      <c r="FUI26" s="80"/>
      <c r="FUJ26" s="80"/>
      <c r="FUK26" s="80"/>
      <c r="FUL26" s="80"/>
      <c r="FUM26" s="80"/>
      <c r="FUN26" s="80"/>
      <c r="FUO26" s="80"/>
      <c r="FUP26" s="80"/>
      <c r="FUQ26" s="80"/>
      <c r="FUR26" s="80"/>
      <c r="FUS26" s="80"/>
      <c r="FUT26" s="80"/>
      <c r="FUU26" s="80"/>
      <c r="FUV26" s="80"/>
      <c r="FUW26" s="80"/>
      <c r="FUX26" s="80"/>
      <c r="FUY26" s="80"/>
      <c r="FUZ26" s="80"/>
      <c r="FVA26" s="80"/>
      <c r="FVB26" s="80"/>
      <c r="FVC26" s="80"/>
      <c r="FVD26" s="80"/>
      <c r="FVE26" s="80"/>
      <c r="FVF26" s="80"/>
      <c r="FVG26" s="80"/>
      <c r="FVH26" s="80"/>
      <c r="FVI26" s="80"/>
      <c r="FVJ26" s="80"/>
      <c r="FVK26" s="80"/>
      <c r="FVL26" s="80"/>
      <c r="FVM26" s="80"/>
      <c r="FVN26" s="80"/>
      <c r="FVO26" s="80"/>
      <c r="FVP26" s="80"/>
      <c r="FVQ26" s="80"/>
      <c r="FVR26" s="80"/>
      <c r="FVS26" s="80"/>
      <c r="FVT26" s="80"/>
      <c r="FVU26" s="80"/>
      <c r="FVV26" s="80"/>
      <c r="FVW26" s="80"/>
      <c r="FVX26" s="80"/>
      <c r="FVY26" s="80"/>
      <c r="FVZ26" s="80"/>
      <c r="FWA26" s="80"/>
      <c r="FWB26" s="80"/>
      <c r="FWC26" s="80"/>
      <c r="FWD26" s="80"/>
      <c r="FWE26" s="80"/>
      <c r="FWF26" s="80"/>
      <c r="FWG26" s="80"/>
      <c r="FWH26" s="80"/>
      <c r="FWI26" s="80"/>
      <c r="FWJ26" s="80"/>
      <c r="FWK26" s="80"/>
      <c r="FWL26" s="80"/>
      <c r="FWM26" s="80"/>
      <c r="FWN26" s="80"/>
      <c r="FWO26" s="80"/>
      <c r="FWP26" s="80"/>
      <c r="FWQ26" s="80"/>
      <c r="FWR26" s="80"/>
      <c r="FWS26" s="80"/>
      <c r="FWT26" s="80"/>
      <c r="FWU26" s="80"/>
      <c r="FWV26" s="80"/>
      <c r="FWW26" s="80"/>
      <c r="FWX26" s="80"/>
      <c r="FWY26" s="80"/>
      <c r="FWZ26" s="80"/>
      <c r="FXA26" s="80"/>
      <c r="FXB26" s="80"/>
      <c r="FXC26" s="80"/>
      <c r="FXD26" s="80"/>
      <c r="FXE26" s="80"/>
      <c r="FXF26" s="80"/>
      <c r="FXG26" s="80"/>
      <c r="FXH26" s="80"/>
      <c r="FXI26" s="80"/>
      <c r="FXJ26" s="80"/>
      <c r="FXK26" s="80"/>
      <c r="FXL26" s="80"/>
      <c r="FXM26" s="80"/>
      <c r="FXN26" s="80"/>
      <c r="FXO26" s="80"/>
      <c r="FXP26" s="80"/>
      <c r="FXQ26" s="80"/>
      <c r="FXR26" s="80"/>
      <c r="FXS26" s="80"/>
      <c r="FXT26" s="80"/>
      <c r="FXU26" s="80"/>
      <c r="FXV26" s="80"/>
      <c r="FXW26" s="80"/>
      <c r="FXX26" s="80"/>
      <c r="FXY26" s="80"/>
      <c r="FXZ26" s="80"/>
      <c r="FYA26" s="80"/>
      <c r="FYB26" s="80"/>
      <c r="FYC26" s="80"/>
      <c r="FYD26" s="80"/>
      <c r="FYE26" s="80"/>
      <c r="FYF26" s="80"/>
      <c r="FYG26" s="80"/>
      <c r="FYH26" s="80"/>
      <c r="FYI26" s="80"/>
      <c r="FYJ26" s="80"/>
      <c r="FYK26" s="80"/>
      <c r="FYL26" s="80"/>
      <c r="FYM26" s="80"/>
      <c r="FYN26" s="80"/>
      <c r="FYO26" s="80"/>
      <c r="FYP26" s="80"/>
      <c r="FYQ26" s="80"/>
      <c r="FYR26" s="80"/>
      <c r="FYS26" s="80"/>
      <c r="FYT26" s="80"/>
      <c r="FYU26" s="80"/>
      <c r="FYV26" s="80"/>
      <c r="FYW26" s="80"/>
      <c r="FYX26" s="80"/>
      <c r="FYY26" s="80"/>
      <c r="FYZ26" s="80"/>
      <c r="FZA26" s="80"/>
      <c r="FZB26" s="80"/>
      <c r="FZC26" s="80"/>
      <c r="FZD26" s="80"/>
      <c r="FZE26" s="80"/>
      <c r="FZF26" s="80"/>
      <c r="FZG26" s="80"/>
      <c r="FZH26" s="80"/>
      <c r="FZI26" s="80"/>
      <c r="FZJ26" s="80"/>
      <c r="FZK26" s="80"/>
      <c r="FZL26" s="80"/>
      <c r="FZM26" s="80"/>
      <c r="FZN26" s="80"/>
      <c r="FZO26" s="80"/>
      <c r="FZP26" s="80"/>
      <c r="FZQ26" s="80"/>
      <c r="FZR26" s="80"/>
      <c r="FZS26" s="80"/>
      <c r="FZT26" s="80"/>
      <c r="FZU26" s="80"/>
      <c r="FZV26" s="80"/>
      <c r="FZW26" s="80"/>
      <c r="FZX26" s="80"/>
      <c r="FZY26" s="80"/>
      <c r="FZZ26" s="80"/>
      <c r="GAA26" s="80"/>
      <c r="GAB26" s="80"/>
      <c r="GAC26" s="80"/>
      <c r="GAD26" s="80"/>
      <c r="GAE26" s="80"/>
      <c r="GAF26" s="80"/>
      <c r="GAG26" s="80"/>
      <c r="GAH26" s="80"/>
      <c r="GAI26" s="80"/>
      <c r="GAJ26" s="80"/>
      <c r="GAK26" s="80"/>
      <c r="GAL26" s="80"/>
      <c r="GAM26" s="80"/>
      <c r="GAN26" s="80"/>
      <c r="GAO26" s="80"/>
      <c r="GAP26" s="80"/>
      <c r="GAQ26" s="80"/>
      <c r="GAR26" s="80"/>
      <c r="GAS26" s="80"/>
      <c r="GAT26" s="80"/>
      <c r="GAU26" s="80"/>
      <c r="GAV26" s="80"/>
      <c r="GAW26" s="80"/>
      <c r="GAX26" s="80"/>
      <c r="GAY26" s="80"/>
      <c r="GAZ26" s="80"/>
      <c r="GBA26" s="80"/>
      <c r="GBB26" s="80"/>
      <c r="GBC26" s="80"/>
      <c r="GBD26" s="80"/>
      <c r="GBE26" s="80"/>
      <c r="GBF26" s="80"/>
      <c r="GBG26" s="80"/>
      <c r="GBH26" s="80"/>
      <c r="GBI26" s="80"/>
      <c r="GBJ26" s="80"/>
      <c r="GBK26" s="80"/>
      <c r="GBL26" s="80"/>
      <c r="GBM26" s="80"/>
      <c r="GBN26" s="80"/>
      <c r="GBO26" s="80"/>
      <c r="GBP26" s="80"/>
      <c r="GBQ26" s="80"/>
      <c r="GBR26" s="80"/>
      <c r="GBS26" s="80"/>
      <c r="GBT26" s="80"/>
      <c r="GBU26" s="80"/>
      <c r="GBV26" s="80"/>
      <c r="GBW26" s="80"/>
      <c r="GBX26" s="80"/>
      <c r="GBY26" s="80"/>
      <c r="GBZ26" s="80"/>
      <c r="GCA26" s="80"/>
      <c r="GCB26" s="80"/>
      <c r="GCC26" s="80"/>
      <c r="GCD26" s="80"/>
      <c r="GCE26" s="80"/>
      <c r="GCF26" s="80"/>
      <c r="GCG26" s="80"/>
      <c r="GCH26" s="80"/>
      <c r="GCI26" s="80"/>
      <c r="GCJ26" s="80"/>
      <c r="GCK26" s="80"/>
      <c r="GCL26" s="80"/>
      <c r="GCM26" s="80"/>
      <c r="GCN26" s="80"/>
      <c r="GCO26" s="80"/>
      <c r="GCP26" s="80"/>
      <c r="GCQ26" s="80"/>
      <c r="GCR26" s="80"/>
      <c r="GCS26" s="80"/>
      <c r="GCT26" s="80"/>
      <c r="GCU26" s="80"/>
      <c r="GCV26" s="80"/>
      <c r="GCW26" s="80"/>
      <c r="GCX26" s="80"/>
      <c r="GCY26" s="80"/>
      <c r="GCZ26" s="80"/>
      <c r="GDA26" s="80"/>
      <c r="GDB26" s="80"/>
      <c r="GDC26" s="80"/>
      <c r="GDD26" s="80"/>
      <c r="GDE26" s="80"/>
      <c r="GDF26" s="80"/>
      <c r="GDG26" s="80"/>
      <c r="GDH26" s="80"/>
      <c r="GDI26" s="80"/>
      <c r="GDJ26" s="80"/>
      <c r="GDK26" s="80"/>
      <c r="GDL26" s="80"/>
      <c r="GDM26" s="80"/>
      <c r="GDN26" s="80"/>
      <c r="GDO26" s="80"/>
      <c r="GDP26" s="80"/>
      <c r="GDQ26" s="80"/>
      <c r="GDR26" s="80"/>
      <c r="GDS26" s="80"/>
      <c r="GDT26" s="80"/>
      <c r="GDU26" s="80"/>
      <c r="GDV26" s="80"/>
      <c r="GDW26" s="80"/>
      <c r="GDX26" s="80"/>
      <c r="GDY26" s="80"/>
      <c r="GDZ26" s="80"/>
      <c r="GEA26" s="80"/>
      <c r="GEB26" s="80"/>
      <c r="GEC26" s="80"/>
      <c r="GED26" s="80"/>
      <c r="GEE26" s="80"/>
      <c r="GEF26" s="80"/>
      <c r="GEG26" s="80"/>
      <c r="GEH26" s="80"/>
      <c r="GEI26" s="80"/>
      <c r="GEJ26" s="80"/>
      <c r="GEK26" s="80"/>
      <c r="GEL26" s="80"/>
      <c r="GEM26" s="80"/>
      <c r="GEN26" s="80"/>
      <c r="GEO26" s="80"/>
      <c r="GEP26" s="80"/>
      <c r="GEQ26" s="80"/>
      <c r="GER26" s="80"/>
      <c r="GES26" s="80"/>
      <c r="GET26" s="80"/>
      <c r="GEU26" s="80"/>
      <c r="GEV26" s="80"/>
      <c r="GEW26" s="80"/>
      <c r="GEX26" s="80"/>
      <c r="GEY26" s="80"/>
      <c r="GEZ26" s="80"/>
      <c r="GFA26" s="80"/>
      <c r="GFB26" s="80"/>
      <c r="GFC26" s="80"/>
      <c r="GFD26" s="80"/>
      <c r="GFE26" s="80"/>
      <c r="GFF26" s="80"/>
      <c r="GFG26" s="80"/>
      <c r="GFH26" s="80"/>
      <c r="GFI26" s="80"/>
      <c r="GFJ26" s="80"/>
      <c r="GFK26" s="80"/>
      <c r="GFL26" s="80"/>
      <c r="GFM26" s="80"/>
      <c r="GFN26" s="80"/>
      <c r="GFO26" s="80"/>
      <c r="GFP26" s="80"/>
      <c r="GFQ26" s="80"/>
      <c r="GFR26" s="80"/>
      <c r="GFS26" s="80"/>
      <c r="GFT26" s="80"/>
      <c r="GFU26" s="80"/>
      <c r="GFV26" s="80"/>
      <c r="GFW26" s="80"/>
      <c r="GFX26" s="80"/>
      <c r="GFY26" s="80"/>
      <c r="GFZ26" s="80"/>
      <c r="GGA26" s="80"/>
      <c r="GGB26" s="80"/>
      <c r="GGC26" s="80"/>
      <c r="GGD26" s="80"/>
      <c r="GGE26" s="80"/>
      <c r="GGF26" s="80"/>
      <c r="GGG26" s="80"/>
      <c r="GGH26" s="80"/>
      <c r="GGI26" s="80"/>
      <c r="GGJ26" s="80"/>
      <c r="GGK26" s="80"/>
      <c r="GGL26" s="80"/>
      <c r="GGM26" s="80"/>
      <c r="GGN26" s="80"/>
      <c r="GGO26" s="80"/>
      <c r="GGP26" s="80"/>
      <c r="GGQ26" s="80"/>
      <c r="GGR26" s="80"/>
      <c r="GGS26" s="80"/>
      <c r="GGT26" s="80"/>
      <c r="GGU26" s="80"/>
      <c r="GGV26" s="80"/>
      <c r="GGW26" s="80"/>
      <c r="GGX26" s="80"/>
      <c r="GGY26" s="80"/>
      <c r="GGZ26" s="80"/>
      <c r="GHA26" s="80"/>
      <c r="GHB26" s="80"/>
      <c r="GHC26" s="80"/>
      <c r="GHD26" s="80"/>
      <c r="GHE26" s="80"/>
      <c r="GHF26" s="80"/>
      <c r="GHG26" s="80"/>
      <c r="GHH26" s="80"/>
      <c r="GHI26" s="80"/>
      <c r="GHJ26" s="80"/>
      <c r="GHK26" s="80"/>
      <c r="GHL26" s="80"/>
      <c r="GHM26" s="80"/>
      <c r="GHN26" s="80"/>
      <c r="GHO26" s="80"/>
      <c r="GHP26" s="80"/>
      <c r="GHQ26" s="80"/>
      <c r="GHR26" s="80"/>
      <c r="GHS26" s="80"/>
      <c r="GHT26" s="80"/>
      <c r="GHU26" s="80"/>
      <c r="GHV26" s="80"/>
      <c r="GHW26" s="80"/>
      <c r="GHX26" s="80"/>
      <c r="GHY26" s="80"/>
      <c r="GHZ26" s="80"/>
      <c r="GIA26" s="80"/>
      <c r="GIB26" s="80"/>
      <c r="GIC26" s="80"/>
      <c r="GID26" s="80"/>
      <c r="GIE26" s="80"/>
      <c r="GIF26" s="80"/>
      <c r="GIG26" s="80"/>
      <c r="GIH26" s="80"/>
      <c r="GII26" s="80"/>
      <c r="GIJ26" s="80"/>
      <c r="GIK26" s="80"/>
      <c r="GIL26" s="80"/>
      <c r="GIM26" s="80"/>
      <c r="GIN26" s="80"/>
      <c r="GIO26" s="80"/>
      <c r="GIP26" s="80"/>
      <c r="GIQ26" s="80"/>
      <c r="GIR26" s="80"/>
      <c r="GIS26" s="80"/>
      <c r="GIT26" s="80"/>
      <c r="GIU26" s="80"/>
      <c r="GIV26" s="80"/>
      <c r="GIW26" s="80"/>
      <c r="GIX26" s="80"/>
      <c r="GIY26" s="80"/>
      <c r="GIZ26" s="80"/>
      <c r="GJA26" s="80"/>
      <c r="GJB26" s="80"/>
      <c r="GJC26" s="80"/>
      <c r="GJD26" s="80"/>
      <c r="GJE26" s="80"/>
      <c r="GJF26" s="80"/>
      <c r="GJG26" s="80"/>
      <c r="GJH26" s="80"/>
      <c r="GJI26" s="80"/>
      <c r="GJJ26" s="80"/>
      <c r="GJK26" s="80"/>
      <c r="GJL26" s="80"/>
      <c r="GJM26" s="80"/>
      <c r="GJN26" s="80"/>
      <c r="GJO26" s="80"/>
      <c r="GJP26" s="80"/>
      <c r="GJQ26" s="80"/>
      <c r="GJR26" s="80"/>
      <c r="GJS26" s="80"/>
      <c r="GJT26" s="80"/>
      <c r="GJU26" s="80"/>
      <c r="GJV26" s="80"/>
      <c r="GJW26" s="80"/>
      <c r="GJX26" s="80"/>
      <c r="GJY26" s="80"/>
      <c r="GJZ26" s="80"/>
      <c r="GKA26" s="80"/>
      <c r="GKB26" s="80"/>
      <c r="GKC26" s="80"/>
      <c r="GKD26" s="80"/>
      <c r="GKE26" s="80"/>
      <c r="GKF26" s="80"/>
      <c r="GKG26" s="80"/>
      <c r="GKH26" s="80"/>
      <c r="GKI26" s="80"/>
      <c r="GKJ26" s="80"/>
      <c r="GKK26" s="80"/>
      <c r="GKL26" s="80"/>
      <c r="GKM26" s="80"/>
      <c r="GKN26" s="80"/>
      <c r="GKO26" s="80"/>
      <c r="GKP26" s="80"/>
      <c r="GKQ26" s="80"/>
      <c r="GKR26" s="80"/>
      <c r="GKS26" s="80"/>
      <c r="GKT26" s="80"/>
      <c r="GKU26" s="80"/>
      <c r="GKV26" s="80"/>
      <c r="GKW26" s="80"/>
      <c r="GKX26" s="80"/>
      <c r="GKY26" s="80"/>
      <c r="GKZ26" s="80"/>
      <c r="GLA26" s="80"/>
      <c r="GLB26" s="80"/>
      <c r="GLC26" s="80"/>
      <c r="GLD26" s="80"/>
      <c r="GLE26" s="80"/>
      <c r="GLF26" s="80"/>
      <c r="GLG26" s="80"/>
      <c r="GLH26" s="80"/>
      <c r="GLI26" s="80"/>
      <c r="GLJ26" s="80"/>
      <c r="GLK26" s="80"/>
      <c r="GLL26" s="80"/>
      <c r="GLM26" s="80"/>
      <c r="GLN26" s="80"/>
      <c r="GLO26" s="80"/>
      <c r="GLP26" s="80"/>
      <c r="GLQ26" s="80"/>
      <c r="GLR26" s="80"/>
      <c r="GLS26" s="80"/>
      <c r="GLT26" s="80"/>
      <c r="GLU26" s="80"/>
      <c r="GLV26" s="80"/>
      <c r="GLW26" s="80"/>
      <c r="GLX26" s="80"/>
      <c r="GLY26" s="80"/>
      <c r="GLZ26" s="80"/>
      <c r="GMA26" s="80"/>
      <c r="GMB26" s="80"/>
      <c r="GMC26" s="80"/>
      <c r="GMD26" s="80"/>
      <c r="GME26" s="80"/>
      <c r="GMF26" s="80"/>
      <c r="GMG26" s="80"/>
      <c r="GMH26" s="80"/>
      <c r="GMI26" s="80"/>
      <c r="GMJ26" s="80"/>
      <c r="GMK26" s="80"/>
      <c r="GML26" s="80"/>
      <c r="GMM26" s="80"/>
      <c r="GMN26" s="80"/>
      <c r="GMO26" s="80"/>
      <c r="GMP26" s="80"/>
      <c r="GMQ26" s="80"/>
      <c r="GMR26" s="80"/>
      <c r="GMS26" s="80"/>
      <c r="GMT26" s="80"/>
      <c r="GMU26" s="80"/>
      <c r="GMV26" s="80"/>
      <c r="GMW26" s="80"/>
      <c r="GMX26" s="80"/>
      <c r="GMY26" s="80"/>
      <c r="GMZ26" s="80"/>
      <c r="GNA26" s="80"/>
      <c r="GNB26" s="80"/>
      <c r="GNC26" s="80"/>
      <c r="GND26" s="80"/>
      <c r="GNE26" s="80"/>
      <c r="GNF26" s="80"/>
      <c r="GNG26" s="80"/>
      <c r="GNH26" s="80"/>
      <c r="GNI26" s="80"/>
      <c r="GNJ26" s="80"/>
      <c r="GNK26" s="80"/>
      <c r="GNL26" s="80"/>
      <c r="GNM26" s="80"/>
      <c r="GNN26" s="80"/>
      <c r="GNO26" s="80"/>
      <c r="GNP26" s="80"/>
      <c r="GNQ26" s="80"/>
      <c r="GNR26" s="80"/>
      <c r="GNS26" s="80"/>
      <c r="GNT26" s="80"/>
      <c r="GNU26" s="80"/>
      <c r="GNV26" s="80"/>
      <c r="GNW26" s="80"/>
      <c r="GNX26" s="80"/>
      <c r="GNY26" s="80"/>
      <c r="GNZ26" s="80"/>
      <c r="GOA26" s="80"/>
      <c r="GOB26" s="80"/>
      <c r="GOC26" s="80"/>
      <c r="GOD26" s="80"/>
      <c r="GOE26" s="80"/>
      <c r="GOF26" s="80"/>
      <c r="GOG26" s="80"/>
      <c r="GOH26" s="80"/>
      <c r="GOI26" s="80"/>
      <c r="GOJ26" s="80"/>
      <c r="GOK26" s="80"/>
      <c r="GOL26" s="80"/>
      <c r="GOM26" s="80"/>
      <c r="GON26" s="80"/>
      <c r="GOO26" s="80"/>
      <c r="GOP26" s="80"/>
      <c r="GOQ26" s="80"/>
      <c r="GOR26" s="80"/>
      <c r="GOS26" s="80"/>
      <c r="GOT26" s="80"/>
      <c r="GOU26" s="80"/>
      <c r="GOV26" s="80"/>
      <c r="GOW26" s="80"/>
      <c r="GOX26" s="80"/>
      <c r="GOY26" s="80"/>
      <c r="GOZ26" s="80"/>
      <c r="GPA26" s="80"/>
      <c r="GPB26" s="80"/>
      <c r="GPC26" s="80"/>
      <c r="GPD26" s="80"/>
      <c r="GPE26" s="80"/>
      <c r="GPF26" s="80"/>
      <c r="GPG26" s="80"/>
      <c r="GPH26" s="80"/>
      <c r="GPI26" s="80"/>
      <c r="GPJ26" s="80"/>
      <c r="GPK26" s="80"/>
      <c r="GPL26" s="80"/>
      <c r="GPM26" s="80"/>
      <c r="GPN26" s="80"/>
      <c r="GPO26" s="80"/>
      <c r="GPP26" s="80"/>
      <c r="GPQ26" s="80"/>
      <c r="GPR26" s="80"/>
      <c r="GPS26" s="80"/>
      <c r="GPT26" s="80"/>
      <c r="GPU26" s="80"/>
      <c r="GPV26" s="80"/>
      <c r="GPW26" s="80"/>
      <c r="GPX26" s="80"/>
      <c r="GPY26" s="80"/>
      <c r="GPZ26" s="80"/>
      <c r="GQA26" s="80"/>
      <c r="GQB26" s="80"/>
      <c r="GQC26" s="80"/>
      <c r="GQD26" s="80"/>
      <c r="GQE26" s="80"/>
      <c r="GQF26" s="80"/>
      <c r="GQG26" s="80"/>
      <c r="GQH26" s="80"/>
      <c r="GQI26" s="80"/>
      <c r="GQJ26" s="80"/>
      <c r="GQK26" s="80"/>
      <c r="GQL26" s="80"/>
      <c r="GQM26" s="80"/>
      <c r="GQN26" s="80"/>
      <c r="GQO26" s="80"/>
      <c r="GQP26" s="80"/>
      <c r="GQQ26" s="80"/>
      <c r="GQR26" s="80"/>
      <c r="GQS26" s="80"/>
      <c r="GQT26" s="80"/>
      <c r="GQU26" s="80"/>
      <c r="GQV26" s="80"/>
      <c r="GQW26" s="80"/>
      <c r="GQX26" s="80"/>
      <c r="GQY26" s="80"/>
      <c r="GQZ26" s="80"/>
      <c r="GRA26" s="80"/>
      <c r="GRB26" s="80"/>
      <c r="GRC26" s="80"/>
      <c r="GRD26" s="80"/>
      <c r="GRE26" s="80"/>
      <c r="GRF26" s="80"/>
      <c r="GRG26" s="80"/>
      <c r="GRH26" s="80"/>
      <c r="GRI26" s="80"/>
      <c r="GRJ26" s="80"/>
      <c r="GRK26" s="80"/>
      <c r="GRL26" s="80"/>
      <c r="GRM26" s="80"/>
      <c r="GRN26" s="80"/>
      <c r="GRO26" s="80"/>
      <c r="GRP26" s="80"/>
      <c r="GRQ26" s="80"/>
      <c r="GRR26" s="80"/>
      <c r="GRS26" s="80"/>
      <c r="GRT26" s="80"/>
      <c r="GRU26" s="80"/>
      <c r="GRV26" s="80"/>
      <c r="GRW26" s="80"/>
      <c r="GRX26" s="80"/>
      <c r="GRY26" s="80"/>
      <c r="GRZ26" s="80"/>
      <c r="GSA26" s="80"/>
      <c r="GSB26" s="80"/>
      <c r="GSC26" s="80"/>
      <c r="GSD26" s="80"/>
      <c r="GSE26" s="80"/>
      <c r="GSF26" s="80"/>
      <c r="GSG26" s="80"/>
      <c r="GSH26" s="80"/>
      <c r="GSI26" s="80"/>
      <c r="GSJ26" s="80"/>
      <c r="GSK26" s="80"/>
      <c r="GSL26" s="80"/>
      <c r="GSM26" s="80"/>
      <c r="GSN26" s="80"/>
      <c r="GSO26" s="80"/>
      <c r="GSP26" s="80"/>
      <c r="GSQ26" s="80"/>
      <c r="GSR26" s="80"/>
      <c r="GSS26" s="80"/>
      <c r="GST26" s="80"/>
      <c r="GSU26" s="80"/>
      <c r="GSV26" s="80"/>
      <c r="GSW26" s="80"/>
      <c r="GSX26" s="80"/>
      <c r="GSY26" s="80"/>
      <c r="GSZ26" s="80"/>
      <c r="GTA26" s="80"/>
      <c r="GTB26" s="80"/>
      <c r="GTC26" s="80"/>
      <c r="GTD26" s="80"/>
      <c r="GTE26" s="80"/>
      <c r="GTF26" s="80"/>
      <c r="GTG26" s="80"/>
      <c r="GTH26" s="80"/>
      <c r="GTI26" s="80"/>
      <c r="GTJ26" s="80"/>
      <c r="GTK26" s="80"/>
      <c r="GTL26" s="80"/>
      <c r="GTM26" s="80"/>
      <c r="GTN26" s="80"/>
      <c r="GTO26" s="80"/>
      <c r="GTP26" s="80"/>
      <c r="GTQ26" s="80"/>
      <c r="GTR26" s="80"/>
      <c r="GTS26" s="80"/>
      <c r="GTT26" s="80"/>
      <c r="GTU26" s="80"/>
      <c r="GTV26" s="80"/>
      <c r="GTW26" s="80"/>
      <c r="GTX26" s="80"/>
      <c r="GTY26" s="80"/>
      <c r="GTZ26" s="80"/>
      <c r="GUA26" s="80"/>
      <c r="GUB26" s="80"/>
      <c r="GUC26" s="80"/>
      <c r="GUD26" s="80"/>
      <c r="GUE26" s="80"/>
      <c r="GUF26" s="80"/>
      <c r="GUG26" s="80"/>
      <c r="GUH26" s="80"/>
      <c r="GUI26" s="80"/>
      <c r="GUJ26" s="80"/>
      <c r="GUK26" s="80"/>
      <c r="GUL26" s="80"/>
      <c r="GUM26" s="80"/>
      <c r="GUN26" s="80"/>
      <c r="GUO26" s="80"/>
      <c r="GUP26" s="80"/>
      <c r="GUQ26" s="80"/>
      <c r="GUR26" s="80"/>
      <c r="GUS26" s="80"/>
      <c r="GUT26" s="80"/>
      <c r="GUU26" s="80"/>
      <c r="GUV26" s="80"/>
      <c r="GUW26" s="80"/>
      <c r="GUX26" s="80"/>
      <c r="GUY26" s="80"/>
      <c r="GUZ26" s="80"/>
      <c r="GVA26" s="80"/>
      <c r="GVB26" s="80"/>
      <c r="GVC26" s="80"/>
      <c r="GVD26" s="80"/>
      <c r="GVE26" s="80"/>
      <c r="GVF26" s="80"/>
      <c r="GVG26" s="80"/>
      <c r="GVH26" s="80"/>
      <c r="GVI26" s="80"/>
      <c r="GVJ26" s="80"/>
      <c r="GVK26" s="80"/>
      <c r="GVL26" s="80"/>
      <c r="GVM26" s="80"/>
      <c r="GVN26" s="80"/>
      <c r="GVO26" s="80"/>
      <c r="GVP26" s="80"/>
      <c r="GVQ26" s="80"/>
      <c r="GVR26" s="80"/>
      <c r="GVS26" s="80"/>
      <c r="GVT26" s="80"/>
      <c r="GVU26" s="80"/>
      <c r="GVV26" s="80"/>
      <c r="GVW26" s="80"/>
      <c r="GVX26" s="80"/>
      <c r="GVY26" s="80"/>
      <c r="GVZ26" s="80"/>
      <c r="GWA26" s="80"/>
      <c r="GWB26" s="80"/>
      <c r="GWC26" s="80"/>
      <c r="GWD26" s="80"/>
      <c r="GWE26" s="80"/>
      <c r="GWF26" s="80"/>
      <c r="GWG26" s="80"/>
      <c r="GWH26" s="80"/>
      <c r="GWI26" s="80"/>
      <c r="GWJ26" s="80"/>
      <c r="GWK26" s="80"/>
      <c r="GWL26" s="80"/>
      <c r="GWM26" s="80"/>
      <c r="GWN26" s="80"/>
      <c r="GWO26" s="80"/>
      <c r="GWP26" s="80"/>
      <c r="GWQ26" s="80"/>
      <c r="GWR26" s="80"/>
      <c r="GWS26" s="80"/>
      <c r="GWT26" s="80"/>
      <c r="GWU26" s="80"/>
      <c r="GWV26" s="80"/>
      <c r="GWW26" s="80"/>
      <c r="GWX26" s="80"/>
      <c r="GWY26" s="80"/>
      <c r="GWZ26" s="80"/>
      <c r="GXA26" s="80"/>
      <c r="GXB26" s="80"/>
      <c r="GXC26" s="80"/>
      <c r="GXD26" s="80"/>
      <c r="GXE26" s="80"/>
      <c r="GXF26" s="80"/>
      <c r="GXG26" s="80"/>
      <c r="GXH26" s="80"/>
      <c r="GXI26" s="80"/>
      <c r="GXJ26" s="80"/>
      <c r="GXK26" s="80"/>
      <c r="GXL26" s="80"/>
      <c r="GXM26" s="80"/>
      <c r="GXN26" s="80"/>
      <c r="GXO26" s="80"/>
      <c r="GXP26" s="80"/>
      <c r="GXQ26" s="80"/>
      <c r="GXR26" s="80"/>
      <c r="GXS26" s="80"/>
      <c r="GXT26" s="80"/>
      <c r="GXU26" s="80"/>
      <c r="GXV26" s="80"/>
      <c r="GXW26" s="80"/>
      <c r="GXX26" s="80"/>
      <c r="GXY26" s="80"/>
      <c r="GXZ26" s="80"/>
      <c r="GYA26" s="80"/>
      <c r="GYB26" s="80"/>
      <c r="GYC26" s="80"/>
      <c r="GYD26" s="80"/>
      <c r="GYE26" s="80"/>
      <c r="GYF26" s="80"/>
      <c r="GYG26" s="80"/>
      <c r="GYH26" s="80"/>
      <c r="GYI26" s="80"/>
      <c r="GYJ26" s="80"/>
      <c r="GYK26" s="80"/>
      <c r="GYL26" s="80"/>
      <c r="GYM26" s="80"/>
      <c r="GYN26" s="80"/>
      <c r="GYO26" s="80"/>
      <c r="GYP26" s="80"/>
      <c r="GYQ26" s="80"/>
      <c r="GYR26" s="80"/>
      <c r="GYS26" s="80"/>
      <c r="GYT26" s="80"/>
      <c r="GYU26" s="80"/>
      <c r="GYV26" s="80"/>
      <c r="GYW26" s="80"/>
      <c r="GYX26" s="80"/>
      <c r="GYY26" s="80"/>
      <c r="GYZ26" s="80"/>
      <c r="GZA26" s="80"/>
      <c r="GZB26" s="80"/>
      <c r="GZC26" s="80"/>
      <c r="GZD26" s="80"/>
      <c r="GZE26" s="80"/>
      <c r="GZF26" s="80"/>
      <c r="GZG26" s="80"/>
      <c r="GZH26" s="80"/>
      <c r="GZI26" s="80"/>
      <c r="GZJ26" s="80"/>
      <c r="GZK26" s="80"/>
      <c r="GZL26" s="80"/>
      <c r="GZM26" s="80"/>
      <c r="GZN26" s="80"/>
      <c r="GZO26" s="80"/>
      <c r="GZP26" s="80"/>
      <c r="GZQ26" s="80"/>
      <c r="GZR26" s="80"/>
      <c r="GZS26" s="80"/>
      <c r="GZT26" s="80"/>
      <c r="GZU26" s="80"/>
      <c r="GZV26" s="80"/>
      <c r="GZW26" s="80"/>
      <c r="GZX26" s="80"/>
      <c r="GZY26" s="80"/>
      <c r="GZZ26" s="80"/>
      <c r="HAA26" s="80"/>
      <c r="HAB26" s="80"/>
      <c r="HAC26" s="80"/>
      <c r="HAD26" s="80"/>
      <c r="HAE26" s="80"/>
      <c r="HAF26" s="80"/>
      <c r="HAG26" s="80"/>
      <c r="HAH26" s="80"/>
      <c r="HAI26" s="80"/>
      <c r="HAJ26" s="80"/>
      <c r="HAK26" s="80"/>
      <c r="HAL26" s="80"/>
      <c r="HAM26" s="80"/>
      <c r="HAN26" s="80"/>
      <c r="HAO26" s="80"/>
      <c r="HAP26" s="80"/>
      <c r="HAQ26" s="80"/>
      <c r="HAR26" s="80"/>
      <c r="HAS26" s="80"/>
      <c r="HAT26" s="80"/>
      <c r="HAU26" s="80"/>
      <c r="HAV26" s="80"/>
      <c r="HAW26" s="80"/>
      <c r="HAX26" s="80"/>
      <c r="HAY26" s="80"/>
      <c r="HAZ26" s="80"/>
      <c r="HBA26" s="80"/>
      <c r="HBB26" s="80"/>
      <c r="HBC26" s="80"/>
      <c r="HBD26" s="80"/>
      <c r="HBE26" s="80"/>
      <c r="HBF26" s="80"/>
      <c r="HBG26" s="80"/>
      <c r="HBH26" s="80"/>
      <c r="HBI26" s="80"/>
      <c r="HBJ26" s="80"/>
      <c r="HBK26" s="80"/>
      <c r="HBL26" s="80"/>
      <c r="HBM26" s="80"/>
      <c r="HBN26" s="80"/>
      <c r="HBO26" s="80"/>
      <c r="HBP26" s="80"/>
      <c r="HBQ26" s="80"/>
      <c r="HBR26" s="80"/>
      <c r="HBS26" s="80"/>
      <c r="HBT26" s="80"/>
      <c r="HBU26" s="80"/>
      <c r="HBV26" s="80"/>
      <c r="HBW26" s="80"/>
      <c r="HBX26" s="80"/>
      <c r="HBY26" s="80"/>
      <c r="HBZ26" s="80"/>
      <c r="HCA26" s="80"/>
      <c r="HCB26" s="80"/>
      <c r="HCC26" s="80"/>
      <c r="HCD26" s="80"/>
      <c r="HCE26" s="80"/>
      <c r="HCF26" s="80"/>
      <c r="HCG26" s="80"/>
      <c r="HCH26" s="80"/>
      <c r="HCI26" s="80"/>
      <c r="HCJ26" s="80"/>
      <c r="HCK26" s="80"/>
      <c r="HCL26" s="80"/>
      <c r="HCM26" s="80"/>
      <c r="HCN26" s="80"/>
      <c r="HCO26" s="80"/>
      <c r="HCP26" s="80"/>
      <c r="HCQ26" s="80"/>
      <c r="HCR26" s="80"/>
      <c r="HCS26" s="80"/>
      <c r="HCT26" s="80"/>
      <c r="HCU26" s="80"/>
      <c r="HCV26" s="80"/>
      <c r="HCW26" s="80"/>
      <c r="HCX26" s="80"/>
      <c r="HCY26" s="80"/>
      <c r="HCZ26" s="80"/>
      <c r="HDA26" s="80"/>
      <c r="HDB26" s="80"/>
      <c r="HDC26" s="80"/>
      <c r="HDD26" s="80"/>
      <c r="HDE26" s="80"/>
      <c r="HDF26" s="80"/>
      <c r="HDG26" s="80"/>
      <c r="HDH26" s="80"/>
      <c r="HDI26" s="80"/>
      <c r="HDJ26" s="80"/>
      <c r="HDK26" s="80"/>
      <c r="HDL26" s="80"/>
      <c r="HDM26" s="80"/>
      <c r="HDN26" s="80"/>
      <c r="HDO26" s="80"/>
      <c r="HDP26" s="80"/>
      <c r="HDQ26" s="80"/>
      <c r="HDR26" s="80"/>
      <c r="HDS26" s="80"/>
      <c r="HDT26" s="80"/>
      <c r="HDU26" s="80"/>
      <c r="HDV26" s="80"/>
      <c r="HDW26" s="80"/>
      <c r="HDX26" s="80"/>
      <c r="HDY26" s="80"/>
      <c r="HDZ26" s="80"/>
      <c r="HEA26" s="80"/>
      <c r="HEB26" s="80"/>
      <c r="HEC26" s="80"/>
      <c r="HED26" s="80"/>
      <c r="HEE26" s="80"/>
      <c r="HEF26" s="80"/>
      <c r="HEG26" s="80"/>
      <c r="HEH26" s="80"/>
      <c r="HEI26" s="80"/>
      <c r="HEJ26" s="80"/>
      <c r="HEK26" s="80"/>
      <c r="HEL26" s="80"/>
      <c r="HEM26" s="80"/>
      <c r="HEN26" s="80"/>
      <c r="HEO26" s="80"/>
      <c r="HEP26" s="80"/>
      <c r="HEQ26" s="80"/>
      <c r="HER26" s="80"/>
      <c r="HES26" s="80"/>
      <c r="HET26" s="80"/>
      <c r="HEU26" s="80"/>
      <c r="HEV26" s="80"/>
      <c r="HEW26" s="80"/>
      <c r="HEX26" s="80"/>
      <c r="HEY26" s="80"/>
      <c r="HEZ26" s="80"/>
      <c r="HFA26" s="80"/>
      <c r="HFB26" s="80"/>
      <c r="HFC26" s="80"/>
      <c r="HFD26" s="80"/>
      <c r="HFE26" s="80"/>
      <c r="HFF26" s="80"/>
      <c r="HFG26" s="80"/>
      <c r="HFH26" s="80"/>
      <c r="HFI26" s="80"/>
      <c r="HFJ26" s="80"/>
      <c r="HFK26" s="80"/>
      <c r="HFL26" s="80"/>
      <c r="HFM26" s="80"/>
      <c r="HFN26" s="80"/>
      <c r="HFO26" s="80"/>
      <c r="HFP26" s="80"/>
      <c r="HFQ26" s="80"/>
      <c r="HFR26" s="80"/>
      <c r="HFS26" s="80"/>
      <c r="HFT26" s="80"/>
      <c r="HFU26" s="80"/>
      <c r="HFV26" s="80"/>
      <c r="HFW26" s="80"/>
      <c r="HFX26" s="80"/>
      <c r="HFY26" s="80"/>
      <c r="HFZ26" s="80"/>
      <c r="HGA26" s="80"/>
      <c r="HGB26" s="80"/>
      <c r="HGC26" s="80"/>
      <c r="HGD26" s="80"/>
      <c r="HGE26" s="80"/>
      <c r="HGF26" s="80"/>
      <c r="HGG26" s="80"/>
      <c r="HGH26" s="80"/>
      <c r="HGI26" s="80"/>
      <c r="HGJ26" s="80"/>
      <c r="HGK26" s="80"/>
      <c r="HGL26" s="80"/>
      <c r="HGM26" s="80"/>
      <c r="HGN26" s="80"/>
      <c r="HGO26" s="80"/>
      <c r="HGP26" s="80"/>
      <c r="HGQ26" s="80"/>
      <c r="HGR26" s="80"/>
      <c r="HGS26" s="80"/>
      <c r="HGT26" s="80"/>
      <c r="HGU26" s="80"/>
      <c r="HGV26" s="80"/>
      <c r="HGW26" s="80"/>
      <c r="HGX26" s="80"/>
      <c r="HGY26" s="80"/>
      <c r="HGZ26" s="80"/>
      <c r="HHA26" s="80"/>
      <c r="HHB26" s="80"/>
      <c r="HHC26" s="80"/>
      <c r="HHD26" s="80"/>
      <c r="HHE26" s="80"/>
      <c r="HHF26" s="80"/>
      <c r="HHG26" s="80"/>
      <c r="HHH26" s="80"/>
      <c r="HHI26" s="80"/>
      <c r="HHJ26" s="80"/>
      <c r="HHK26" s="80"/>
      <c r="HHL26" s="80"/>
      <c r="HHM26" s="80"/>
      <c r="HHN26" s="80"/>
      <c r="HHO26" s="80"/>
      <c r="HHP26" s="80"/>
      <c r="HHQ26" s="80"/>
      <c r="HHR26" s="80"/>
      <c r="HHS26" s="80"/>
      <c r="HHT26" s="80"/>
      <c r="HHU26" s="80"/>
      <c r="HHV26" s="80"/>
      <c r="HHW26" s="80"/>
      <c r="HHX26" s="80"/>
      <c r="HHY26" s="80"/>
      <c r="HHZ26" s="80"/>
      <c r="HIA26" s="80"/>
      <c r="HIB26" s="80"/>
      <c r="HIC26" s="80"/>
      <c r="HID26" s="80"/>
      <c r="HIE26" s="80"/>
      <c r="HIF26" s="80"/>
      <c r="HIG26" s="80"/>
      <c r="HIH26" s="80"/>
      <c r="HII26" s="80"/>
      <c r="HIJ26" s="80"/>
      <c r="HIK26" s="80"/>
      <c r="HIL26" s="80"/>
      <c r="HIM26" s="80"/>
      <c r="HIN26" s="80"/>
      <c r="HIO26" s="80"/>
      <c r="HIP26" s="80"/>
      <c r="HIQ26" s="80"/>
      <c r="HIR26" s="80"/>
      <c r="HIS26" s="80"/>
      <c r="HIT26" s="80"/>
      <c r="HIU26" s="80"/>
      <c r="HIV26" s="80"/>
      <c r="HIW26" s="80"/>
      <c r="HIX26" s="80"/>
      <c r="HIY26" s="80"/>
      <c r="HIZ26" s="80"/>
      <c r="HJA26" s="80"/>
      <c r="HJB26" s="80"/>
      <c r="HJC26" s="80"/>
      <c r="HJD26" s="80"/>
      <c r="HJE26" s="80"/>
      <c r="HJF26" s="80"/>
      <c r="HJG26" s="80"/>
      <c r="HJH26" s="80"/>
      <c r="HJI26" s="80"/>
      <c r="HJJ26" s="80"/>
      <c r="HJK26" s="80"/>
      <c r="HJL26" s="80"/>
      <c r="HJM26" s="80"/>
      <c r="HJN26" s="80"/>
      <c r="HJO26" s="80"/>
      <c r="HJP26" s="80"/>
      <c r="HJQ26" s="80"/>
      <c r="HJR26" s="80"/>
      <c r="HJS26" s="80"/>
      <c r="HJT26" s="80"/>
      <c r="HJU26" s="80"/>
      <c r="HJV26" s="80"/>
      <c r="HJW26" s="80"/>
      <c r="HJX26" s="80"/>
      <c r="HJY26" s="80"/>
      <c r="HJZ26" s="80"/>
      <c r="HKA26" s="80"/>
      <c r="HKB26" s="80"/>
      <c r="HKC26" s="80"/>
      <c r="HKD26" s="80"/>
      <c r="HKE26" s="80"/>
      <c r="HKF26" s="80"/>
      <c r="HKG26" s="80"/>
      <c r="HKH26" s="80"/>
      <c r="HKI26" s="80"/>
      <c r="HKJ26" s="80"/>
      <c r="HKK26" s="80"/>
      <c r="HKL26" s="80"/>
      <c r="HKM26" s="80"/>
      <c r="HKN26" s="80"/>
      <c r="HKO26" s="80"/>
      <c r="HKP26" s="80"/>
      <c r="HKQ26" s="80"/>
      <c r="HKR26" s="80"/>
      <c r="HKS26" s="80"/>
      <c r="HKT26" s="80"/>
      <c r="HKU26" s="80"/>
      <c r="HKV26" s="80"/>
      <c r="HKW26" s="80"/>
      <c r="HKX26" s="80"/>
      <c r="HKY26" s="80"/>
      <c r="HKZ26" s="80"/>
      <c r="HLA26" s="80"/>
      <c r="HLB26" s="80"/>
      <c r="HLC26" s="80"/>
      <c r="HLD26" s="80"/>
      <c r="HLE26" s="80"/>
      <c r="HLF26" s="80"/>
      <c r="HLG26" s="80"/>
      <c r="HLH26" s="80"/>
      <c r="HLI26" s="80"/>
      <c r="HLJ26" s="80"/>
      <c r="HLK26" s="80"/>
      <c r="HLL26" s="80"/>
      <c r="HLM26" s="80"/>
      <c r="HLN26" s="80"/>
      <c r="HLO26" s="80"/>
      <c r="HLP26" s="80"/>
      <c r="HLQ26" s="80"/>
      <c r="HLR26" s="80"/>
      <c r="HLS26" s="80"/>
      <c r="HLT26" s="80"/>
      <c r="HLU26" s="80"/>
      <c r="HLV26" s="80"/>
      <c r="HLW26" s="80"/>
      <c r="HLX26" s="80"/>
      <c r="HLY26" s="80"/>
      <c r="HLZ26" s="80"/>
      <c r="HMA26" s="80"/>
      <c r="HMB26" s="80"/>
      <c r="HMC26" s="80"/>
      <c r="HMD26" s="80"/>
      <c r="HME26" s="80"/>
      <c r="HMF26" s="80"/>
      <c r="HMG26" s="80"/>
      <c r="HMH26" s="80"/>
      <c r="HMI26" s="80"/>
      <c r="HMJ26" s="80"/>
      <c r="HMK26" s="80"/>
      <c r="HML26" s="80"/>
      <c r="HMM26" s="80"/>
      <c r="HMN26" s="80"/>
      <c r="HMO26" s="80"/>
      <c r="HMP26" s="80"/>
      <c r="HMQ26" s="80"/>
      <c r="HMR26" s="80"/>
      <c r="HMS26" s="80"/>
      <c r="HMT26" s="80"/>
      <c r="HMU26" s="80"/>
      <c r="HMV26" s="80"/>
      <c r="HMW26" s="80"/>
      <c r="HMX26" s="80"/>
      <c r="HMY26" s="80"/>
      <c r="HMZ26" s="80"/>
      <c r="HNA26" s="80"/>
      <c r="HNB26" s="80"/>
      <c r="HNC26" s="80"/>
      <c r="HND26" s="80"/>
      <c r="HNE26" s="80"/>
      <c r="HNF26" s="80"/>
      <c r="HNG26" s="80"/>
      <c r="HNH26" s="80"/>
      <c r="HNI26" s="80"/>
      <c r="HNJ26" s="80"/>
      <c r="HNK26" s="80"/>
      <c r="HNL26" s="80"/>
      <c r="HNM26" s="80"/>
      <c r="HNN26" s="80"/>
      <c r="HNO26" s="80"/>
      <c r="HNP26" s="80"/>
      <c r="HNQ26" s="80"/>
      <c r="HNR26" s="80"/>
      <c r="HNS26" s="80"/>
      <c r="HNT26" s="80"/>
      <c r="HNU26" s="80"/>
      <c r="HNV26" s="80"/>
      <c r="HNW26" s="80"/>
      <c r="HNX26" s="80"/>
      <c r="HNY26" s="80"/>
      <c r="HNZ26" s="80"/>
      <c r="HOA26" s="80"/>
      <c r="HOB26" s="80"/>
      <c r="HOC26" s="80"/>
      <c r="HOD26" s="80"/>
      <c r="HOE26" s="80"/>
      <c r="HOF26" s="80"/>
      <c r="HOG26" s="80"/>
      <c r="HOH26" s="80"/>
      <c r="HOI26" s="80"/>
      <c r="HOJ26" s="80"/>
      <c r="HOK26" s="80"/>
      <c r="HOL26" s="80"/>
      <c r="HOM26" s="80"/>
      <c r="HON26" s="80"/>
      <c r="HOO26" s="80"/>
      <c r="HOP26" s="80"/>
      <c r="HOQ26" s="80"/>
      <c r="HOR26" s="80"/>
      <c r="HOS26" s="80"/>
      <c r="HOT26" s="80"/>
      <c r="HOU26" s="80"/>
      <c r="HOV26" s="80"/>
      <c r="HOW26" s="80"/>
      <c r="HOX26" s="80"/>
      <c r="HOY26" s="80"/>
      <c r="HOZ26" s="80"/>
      <c r="HPA26" s="80"/>
      <c r="HPB26" s="80"/>
      <c r="HPC26" s="80"/>
      <c r="HPD26" s="80"/>
      <c r="HPE26" s="80"/>
      <c r="HPF26" s="80"/>
      <c r="HPG26" s="80"/>
      <c r="HPH26" s="80"/>
      <c r="HPI26" s="80"/>
      <c r="HPJ26" s="80"/>
      <c r="HPK26" s="80"/>
      <c r="HPL26" s="80"/>
      <c r="HPM26" s="80"/>
      <c r="HPN26" s="80"/>
      <c r="HPO26" s="80"/>
      <c r="HPP26" s="80"/>
      <c r="HPQ26" s="80"/>
      <c r="HPR26" s="80"/>
      <c r="HPS26" s="80"/>
      <c r="HPT26" s="80"/>
      <c r="HPU26" s="80"/>
      <c r="HPV26" s="80"/>
      <c r="HPW26" s="80"/>
      <c r="HPX26" s="80"/>
      <c r="HPY26" s="80"/>
      <c r="HPZ26" s="80"/>
      <c r="HQA26" s="80"/>
      <c r="HQB26" s="80"/>
      <c r="HQC26" s="80"/>
      <c r="HQD26" s="80"/>
      <c r="HQE26" s="80"/>
      <c r="HQF26" s="80"/>
      <c r="HQG26" s="80"/>
      <c r="HQH26" s="80"/>
      <c r="HQI26" s="80"/>
      <c r="HQJ26" s="80"/>
      <c r="HQK26" s="80"/>
      <c r="HQL26" s="80"/>
      <c r="HQM26" s="80"/>
      <c r="HQN26" s="80"/>
      <c r="HQO26" s="80"/>
      <c r="HQP26" s="80"/>
      <c r="HQQ26" s="80"/>
      <c r="HQR26" s="80"/>
      <c r="HQS26" s="80"/>
      <c r="HQT26" s="80"/>
      <c r="HQU26" s="80"/>
      <c r="HQV26" s="80"/>
      <c r="HQW26" s="80"/>
      <c r="HQX26" s="80"/>
      <c r="HQY26" s="80"/>
      <c r="HQZ26" s="80"/>
      <c r="HRA26" s="80"/>
      <c r="HRB26" s="80"/>
      <c r="HRC26" s="80"/>
      <c r="HRD26" s="80"/>
      <c r="HRE26" s="80"/>
      <c r="HRF26" s="80"/>
      <c r="HRG26" s="80"/>
      <c r="HRH26" s="80"/>
      <c r="HRI26" s="80"/>
      <c r="HRJ26" s="80"/>
      <c r="HRK26" s="80"/>
      <c r="HRL26" s="80"/>
      <c r="HRM26" s="80"/>
      <c r="HRN26" s="80"/>
      <c r="HRO26" s="80"/>
      <c r="HRP26" s="80"/>
      <c r="HRQ26" s="80"/>
      <c r="HRR26" s="80"/>
      <c r="HRS26" s="80"/>
      <c r="HRT26" s="80"/>
      <c r="HRU26" s="80"/>
      <c r="HRV26" s="80"/>
      <c r="HRW26" s="80"/>
      <c r="HRX26" s="80"/>
      <c r="HRY26" s="80"/>
      <c r="HRZ26" s="80"/>
      <c r="HSA26" s="80"/>
      <c r="HSB26" s="80"/>
      <c r="HSC26" s="80"/>
      <c r="HSD26" s="80"/>
      <c r="HSE26" s="80"/>
      <c r="HSF26" s="80"/>
      <c r="HSG26" s="80"/>
      <c r="HSH26" s="80"/>
      <c r="HSI26" s="80"/>
      <c r="HSJ26" s="80"/>
      <c r="HSK26" s="80"/>
      <c r="HSL26" s="80"/>
      <c r="HSM26" s="80"/>
      <c r="HSN26" s="80"/>
      <c r="HSO26" s="80"/>
      <c r="HSP26" s="80"/>
      <c r="HSQ26" s="80"/>
      <c r="HSR26" s="80"/>
      <c r="HSS26" s="80"/>
      <c r="HST26" s="80"/>
      <c r="HSU26" s="80"/>
      <c r="HSV26" s="80"/>
      <c r="HSW26" s="80"/>
      <c r="HSX26" s="80"/>
      <c r="HSY26" s="80"/>
      <c r="HSZ26" s="80"/>
      <c r="HTA26" s="80"/>
      <c r="HTB26" s="80"/>
      <c r="HTC26" s="80"/>
      <c r="HTD26" s="80"/>
      <c r="HTE26" s="80"/>
      <c r="HTF26" s="80"/>
      <c r="HTG26" s="80"/>
      <c r="HTH26" s="80"/>
      <c r="HTI26" s="80"/>
      <c r="HTJ26" s="80"/>
      <c r="HTK26" s="80"/>
      <c r="HTL26" s="80"/>
      <c r="HTM26" s="80"/>
      <c r="HTN26" s="80"/>
      <c r="HTO26" s="80"/>
      <c r="HTP26" s="80"/>
      <c r="HTQ26" s="80"/>
      <c r="HTR26" s="80"/>
      <c r="HTS26" s="80"/>
      <c r="HTT26" s="80"/>
      <c r="HTU26" s="80"/>
      <c r="HTV26" s="80"/>
      <c r="HTW26" s="80"/>
      <c r="HTX26" s="80"/>
      <c r="HTY26" s="80"/>
      <c r="HTZ26" s="80"/>
      <c r="HUA26" s="80"/>
      <c r="HUB26" s="80"/>
      <c r="HUC26" s="80"/>
      <c r="HUD26" s="80"/>
      <c r="HUE26" s="80"/>
      <c r="HUF26" s="80"/>
      <c r="HUG26" s="80"/>
      <c r="HUH26" s="80"/>
      <c r="HUI26" s="80"/>
      <c r="HUJ26" s="80"/>
      <c r="HUK26" s="80"/>
      <c r="HUL26" s="80"/>
      <c r="HUM26" s="80"/>
      <c r="HUN26" s="80"/>
      <c r="HUO26" s="80"/>
      <c r="HUP26" s="80"/>
      <c r="HUQ26" s="80"/>
      <c r="HUR26" s="80"/>
      <c r="HUS26" s="80"/>
      <c r="HUT26" s="80"/>
      <c r="HUU26" s="80"/>
      <c r="HUV26" s="80"/>
      <c r="HUW26" s="80"/>
      <c r="HUX26" s="80"/>
      <c r="HUY26" s="80"/>
      <c r="HUZ26" s="80"/>
      <c r="HVA26" s="80"/>
      <c r="HVB26" s="80"/>
      <c r="HVC26" s="80"/>
      <c r="HVD26" s="80"/>
      <c r="HVE26" s="80"/>
      <c r="HVF26" s="80"/>
      <c r="HVG26" s="80"/>
      <c r="HVH26" s="80"/>
      <c r="HVI26" s="80"/>
      <c r="HVJ26" s="80"/>
      <c r="HVK26" s="80"/>
      <c r="HVL26" s="80"/>
      <c r="HVM26" s="80"/>
      <c r="HVN26" s="80"/>
      <c r="HVO26" s="80"/>
      <c r="HVP26" s="80"/>
      <c r="HVQ26" s="80"/>
      <c r="HVR26" s="80"/>
      <c r="HVS26" s="80"/>
      <c r="HVT26" s="80"/>
      <c r="HVU26" s="80"/>
      <c r="HVV26" s="80"/>
      <c r="HVW26" s="80"/>
      <c r="HVX26" s="80"/>
      <c r="HVY26" s="80"/>
      <c r="HVZ26" s="80"/>
      <c r="HWA26" s="80"/>
      <c r="HWB26" s="80"/>
      <c r="HWC26" s="80"/>
      <c r="HWD26" s="80"/>
      <c r="HWE26" s="80"/>
      <c r="HWF26" s="80"/>
      <c r="HWG26" s="80"/>
      <c r="HWH26" s="80"/>
      <c r="HWI26" s="80"/>
      <c r="HWJ26" s="80"/>
      <c r="HWK26" s="80"/>
      <c r="HWL26" s="80"/>
      <c r="HWM26" s="80"/>
      <c r="HWN26" s="80"/>
      <c r="HWO26" s="80"/>
      <c r="HWP26" s="80"/>
      <c r="HWQ26" s="80"/>
      <c r="HWR26" s="80"/>
      <c r="HWS26" s="80"/>
      <c r="HWT26" s="80"/>
      <c r="HWU26" s="80"/>
      <c r="HWV26" s="80"/>
      <c r="HWW26" s="80"/>
      <c r="HWX26" s="80"/>
      <c r="HWY26" s="80"/>
      <c r="HWZ26" s="80"/>
      <c r="HXA26" s="80"/>
      <c r="HXB26" s="80"/>
      <c r="HXC26" s="80"/>
      <c r="HXD26" s="80"/>
      <c r="HXE26" s="80"/>
      <c r="HXF26" s="80"/>
      <c r="HXG26" s="80"/>
      <c r="HXH26" s="80"/>
      <c r="HXI26" s="80"/>
      <c r="HXJ26" s="80"/>
      <c r="HXK26" s="80"/>
      <c r="HXL26" s="80"/>
      <c r="HXM26" s="80"/>
      <c r="HXN26" s="80"/>
      <c r="HXO26" s="80"/>
      <c r="HXP26" s="80"/>
      <c r="HXQ26" s="80"/>
      <c r="HXR26" s="80"/>
      <c r="HXS26" s="80"/>
      <c r="HXT26" s="80"/>
      <c r="HXU26" s="80"/>
      <c r="HXV26" s="80"/>
      <c r="HXW26" s="80"/>
      <c r="HXX26" s="80"/>
      <c r="HXY26" s="80"/>
      <c r="HXZ26" s="80"/>
      <c r="HYA26" s="80"/>
      <c r="HYB26" s="80"/>
      <c r="HYC26" s="80"/>
      <c r="HYD26" s="80"/>
      <c r="HYE26" s="80"/>
      <c r="HYF26" s="80"/>
      <c r="HYG26" s="80"/>
      <c r="HYH26" s="80"/>
      <c r="HYI26" s="80"/>
      <c r="HYJ26" s="80"/>
      <c r="HYK26" s="80"/>
      <c r="HYL26" s="80"/>
      <c r="HYM26" s="80"/>
      <c r="HYN26" s="80"/>
      <c r="HYO26" s="80"/>
      <c r="HYP26" s="80"/>
      <c r="HYQ26" s="80"/>
      <c r="HYR26" s="80"/>
      <c r="HYS26" s="80"/>
      <c r="HYT26" s="80"/>
      <c r="HYU26" s="80"/>
      <c r="HYV26" s="80"/>
      <c r="HYW26" s="80"/>
      <c r="HYX26" s="80"/>
      <c r="HYY26" s="80"/>
      <c r="HYZ26" s="80"/>
      <c r="HZA26" s="80"/>
      <c r="HZB26" s="80"/>
      <c r="HZC26" s="80"/>
      <c r="HZD26" s="80"/>
      <c r="HZE26" s="80"/>
      <c r="HZF26" s="80"/>
      <c r="HZG26" s="80"/>
      <c r="HZH26" s="80"/>
      <c r="HZI26" s="80"/>
      <c r="HZJ26" s="80"/>
      <c r="HZK26" s="80"/>
      <c r="HZL26" s="80"/>
      <c r="HZM26" s="80"/>
      <c r="HZN26" s="80"/>
      <c r="HZO26" s="80"/>
      <c r="HZP26" s="80"/>
      <c r="HZQ26" s="80"/>
      <c r="HZR26" s="80"/>
      <c r="HZS26" s="80"/>
      <c r="HZT26" s="80"/>
      <c r="HZU26" s="80"/>
      <c r="HZV26" s="80"/>
      <c r="HZW26" s="80"/>
      <c r="HZX26" s="80"/>
      <c r="HZY26" s="80"/>
      <c r="HZZ26" s="80"/>
      <c r="IAA26" s="80"/>
      <c r="IAB26" s="80"/>
      <c r="IAC26" s="80"/>
      <c r="IAD26" s="80"/>
      <c r="IAE26" s="80"/>
      <c r="IAF26" s="80"/>
      <c r="IAG26" s="80"/>
      <c r="IAH26" s="80"/>
      <c r="IAI26" s="80"/>
      <c r="IAJ26" s="80"/>
      <c r="IAK26" s="80"/>
      <c r="IAL26" s="80"/>
      <c r="IAM26" s="80"/>
      <c r="IAN26" s="80"/>
      <c r="IAO26" s="80"/>
      <c r="IAP26" s="80"/>
      <c r="IAQ26" s="80"/>
      <c r="IAR26" s="80"/>
      <c r="IAS26" s="80"/>
      <c r="IAT26" s="80"/>
      <c r="IAU26" s="80"/>
      <c r="IAV26" s="80"/>
      <c r="IAW26" s="80"/>
      <c r="IAX26" s="80"/>
      <c r="IAY26" s="80"/>
      <c r="IAZ26" s="80"/>
      <c r="IBA26" s="80"/>
      <c r="IBB26" s="80"/>
      <c r="IBC26" s="80"/>
      <c r="IBD26" s="80"/>
      <c r="IBE26" s="80"/>
      <c r="IBF26" s="80"/>
      <c r="IBG26" s="80"/>
      <c r="IBH26" s="80"/>
      <c r="IBI26" s="80"/>
      <c r="IBJ26" s="80"/>
      <c r="IBK26" s="80"/>
      <c r="IBL26" s="80"/>
      <c r="IBM26" s="80"/>
      <c r="IBN26" s="80"/>
      <c r="IBO26" s="80"/>
      <c r="IBP26" s="80"/>
      <c r="IBQ26" s="80"/>
      <c r="IBR26" s="80"/>
      <c r="IBS26" s="80"/>
      <c r="IBT26" s="80"/>
      <c r="IBU26" s="80"/>
      <c r="IBV26" s="80"/>
      <c r="IBW26" s="80"/>
      <c r="IBX26" s="80"/>
      <c r="IBY26" s="80"/>
      <c r="IBZ26" s="80"/>
      <c r="ICA26" s="80"/>
      <c r="ICB26" s="80"/>
      <c r="ICC26" s="80"/>
      <c r="ICD26" s="80"/>
      <c r="ICE26" s="80"/>
      <c r="ICF26" s="80"/>
      <c r="ICG26" s="80"/>
      <c r="ICH26" s="80"/>
      <c r="ICI26" s="80"/>
      <c r="ICJ26" s="80"/>
      <c r="ICK26" s="80"/>
      <c r="ICL26" s="80"/>
      <c r="ICM26" s="80"/>
      <c r="ICN26" s="80"/>
      <c r="ICO26" s="80"/>
      <c r="ICP26" s="80"/>
      <c r="ICQ26" s="80"/>
      <c r="ICR26" s="80"/>
      <c r="ICS26" s="80"/>
      <c r="ICT26" s="80"/>
      <c r="ICU26" s="80"/>
      <c r="ICV26" s="80"/>
      <c r="ICW26" s="80"/>
      <c r="ICX26" s="80"/>
      <c r="ICY26" s="80"/>
      <c r="ICZ26" s="80"/>
      <c r="IDA26" s="80"/>
      <c r="IDB26" s="80"/>
      <c r="IDC26" s="80"/>
      <c r="IDD26" s="80"/>
      <c r="IDE26" s="80"/>
      <c r="IDF26" s="80"/>
      <c r="IDG26" s="80"/>
      <c r="IDH26" s="80"/>
      <c r="IDI26" s="80"/>
      <c r="IDJ26" s="80"/>
      <c r="IDK26" s="80"/>
      <c r="IDL26" s="80"/>
      <c r="IDM26" s="80"/>
      <c r="IDN26" s="80"/>
      <c r="IDO26" s="80"/>
      <c r="IDP26" s="80"/>
      <c r="IDQ26" s="80"/>
      <c r="IDR26" s="80"/>
      <c r="IDS26" s="80"/>
      <c r="IDT26" s="80"/>
      <c r="IDU26" s="80"/>
      <c r="IDV26" s="80"/>
      <c r="IDW26" s="80"/>
      <c r="IDX26" s="80"/>
      <c r="IDY26" s="80"/>
      <c r="IDZ26" s="80"/>
      <c r="IEA26" s="80"/>
      <c r="IEB26" s="80"/>
      <c r="IEC26" s="80"/>
      <c r="IED26" s="80"/>
      <c r="IEE26" s="80"/>
      <c r="IEF26" s="80"/>
      <c r="IEG26" s="80"/>
      <c r="IEH26" s="80"/>
      <c r="IEI26" s="80"/>
      <c r="IEJ26" s="80"/>
      <c r="IEK26" s="80"/>
      <c r="IEL26" s="80"/>
      <c r="IEM26" s="80"/>
      <c r="IEN26" s="80"/>
      <c r="IEO26" s="80"/>
      <c r="IEP26" s="80"/>
      <c r="IEQ26" s="80"/>
      <c r="IER26" s="80"/>
      <c r="IES26" s="80"/>
      <c r="IET26" s="80"/>
      <c r="IEU26" s="80"/>
      <c r="IEV26" s="80"/>
      <c r="IEW26" s="80"/>
      <c r="IEX26" s="80"/>
      <c r="IEY26" s="80"/>
      <c r="IEZ26" s="80"/>
      <c r="IFA26" s="80"/>
      <c r="IFB26" s="80"/>
      <c r="IFC26" s="80"/>
      <c r="IFD26" s="80"/>
      <c r="IFE26" s="80"/>
      <c r="IFF26" s="80"/>
      <c r="IFG26" s="80"/>
      <c r="IFH26" s="80"/>
      <c r="IFI26" s="80"/>
      <c r="IFJ26" s="80"/>
      <c r="IFK26" s="80"/>
      <c r="IFL26" s="80"/>
      <c r="IFM26" s="80"/>
      <c r="IFN26" s="80"/>
      <c r="IFO26" s="80"/>
      <c r="IFP26" s="80"/>
      <c r="IFQ26" s="80"/>
      <c r="IFR26" s="80"/>
      <c r="IFS26" s="80"/>
      <c r="IFT26" s="80"/>
      <c r="IFU26" s="80"/>
      <c r="IFV26" s="80"/>
      <c r="IFW26" s="80"/>
      <c r="IFX26" s="80"/>
      <c r="IFY26" s="80"/>
      <c r="IFZ26" s="80"/>
      <c r="IGA26" s="80"/>
      <c r="IGB26" s="80"/>
      <c r="IGC26" s="80"/>
      <c r="IGD26" s="80"/>
      <c r="IGE26" s="80"/>
      <c r="IGF26" s="80"/>
      <c r="IGG26" s="80"/>
      <c r="IGH26" s="80"/>
      <c r="IGI26" s="80"/>
      <c r="IGJ26" s="80"/>
      <c r="IGK26" s="80"/>
      <c r="IGL26" s="80"/>
      <c r="IGM26" s="80"/>
      <c r="IGN26" s="80"/>
      <c r="IGO26" s="80"/>
      <c r="IGP26" s="80"/>
      <c r="IGQ26" s="80"/>
      <c r="IGR26" s="80"/>
      <c r="IGS26" s="80"/>
      <c r="IGT26" s="80"/>
      <c r="IGU26" s="80"/>
      <c r="IGV26" s="80"/>
      <c r="IGW26" s="80"/>
      <c r="IGX26" s="80"/>
      <c r="IGY26" s="80"/>
      <c r="IGZ26" s="80"/>
      <c r="IHA26" s="80"/>
      <c r="IHB26" s="80"/>
      <c r="IHC26" s="80"/>
      <c r="IHD26" s="80"/>
      <c r="IHE26" s="80"/>
      <c r="IHF26" s="80"/>
      <c r="IHG26" s="80"/>
      <c r="IHH26" s="80"/>
      <c r="IHI26" s="80"/>
      <c r="IHJ26" s="80"/>
      <c r="IHK26" s="80"/>
      <c r="IHL26" s="80"/>
      <c r="IHM26" s="80"/>
      <c r="IHN26" s="80"/>
      <c r="IHO26" s="80"/>
      <c r="IHP26" s="80"/>
      <c r="IHQ26" s="80"/>
      <c r="IHR26" s="80"/>
      <c r="IHS26" s="80"/>
      <c r="IHT26" s="80"/>
      <c r="IHU26" s="80"/>
      <c r="IHV26" s="80"/>
      <c r="IHW26" s="80"/>
      <c r="IHX26" s="80"/>
      <c r="IHY26" s="80"/>
      <c r="IHZ26" s="80"/>
      <c r="IIA26" s="80"/>
      <c r="IIB26" s="80"/>
      <c r="IIC26" s="80"/>
      <c r="IID26" s="80"/>
      <c r="IIE26" s="80"/>
      <c r="IIF26" s="80"/>
      <c r="IIG26" s="80"/>
      <c r="IIH26" s="80"/>
      <c r="III26" s="80"/>
      <c r="IIJ26" s="80"/>
      <c r="IIK26" s="80"/>
      <c r="IIL26" s="80"/>
      <c r="IIM26" s="80"/>
      <c r="IIN26" s="80"/>
      <c r="IIO26" s="80"/>
      <c r="IIP26" s="80"/>
      <c r="IIQ26" s="80"/>
      <c r="IIR26" s="80"/>
      <c r="IIS26" s="80"/>
      <c r="IIT26" s="80"/>
      <c r="IIU26" s="80"/>
      <c r="IIV26" s="80"/>
      <c r="IIW26" s="80"/>
      <c r="IIX26" s="80"/>
      <c r="IIY26" s="80"/>
      <c r="IIZ26" s="80"/>
      <c r="IJA26" s="80"/>
      <c r="IJB26" s="80"/>
      <c r="IJC26" s="80"/>
      <c r="IJD26" s="80"/>
      <c r="IJE26" s="80"/>
      <c r="IJF26" s="80"/>
      <c r="IJG26" s="80"/>
      <c r="IJH26" s="80"/>
      <c r="IJI26" s="80"/>
      <c r="IJJ26" s="80"/>
      <c r="IJK26" s="80"/>
      <c r="IJL26" s="80"/>
      <c r="IJM26" s="80"/>
      <c r="IJN26" s="80"/>
      <c r="IJO26" s="80"/>
      <c r="IJP26" s="80"/>
      <c r="IJQ26" s="80"/>
      <c r="IJR26" s="80"/>
      <c r="IJS26" s="80"/>
      <c r="IJT26" s="80"/>
      <c r="IJU26" s="80"/>
      <c r="IJV26" s="80"/>
      <c r="IJW26" s="80"/>
      <c r="IJX26" s="80"/>
      <c r="IJY26" s="80"/>
      <c r="IJZ26" s="80"/>
      <c r="IKA26" s="80"/>
      <c r="IKB26" s="80"/>
      <c r="IKC26" s="80"/>
      <c r="IKD26" s="80"/>
      <c r="IKE26" s="80"/>
      <c r="IKF26" s="80"/>
      <c r="IKG26" s="80"/>
      <c r="IKH26" s="80"/>
      <c r="IKI26" s="80"/>
      <c r="IKJ26" s="80"/>
      <c r="IKK26" s="80"/>
      <c r="IKL26" s="80"/>
      <c r="IKM26" s="80"/>
      <c r="IKN26" s="80"/>
      <c r="IKO26" s="80"/>
      <c r="IKP26" s="80"/>
      <c r="IKQ26" s="80"/>
      <c r="IKR26" s="80"/>
      <c r="IKS26" s="80"/>
      <c r="IKT26" s="80"/>
      <c r="IKU26" s="80"/>
      <c r="IKV26" s="80"/>
      <c r="IKW26" s="80"/>
      <c r="IKX26" s="80"/>
      <c r="IKY26" s="80"/>
      <c r="IKZ26" s="80"/>
      <c r="ILA26" s="80"/>
      <c r="ILB26" s="80"/>
      <c r="ILC26" s="80"/>
      <c r="ILD26" s="80"/>
      <c r="ILE26" s="80"/>
      <c r="ILF26" s="80"/>
      <c r="ILG26" s="80"/>
      <c r="ILH26" s="80"/>
      <c r="ILI26" s="80"/>
      <c r="ILJ26" s="80"/>
      <c r="ILK26" s="80"/>
      <c r="ILL26" s="80"/>
      <c r="ILM26" s="80"/>
      <c r="ILN26" s="80"/>
      <c r="ILO26" s="80"/>
      <c r="ILP26" s="80"/>
      <c r="ILQ26" s="80"/>
      <c r="ILR26" s="80"/>
      <c r="ILS26" s="80"/>
      <c r="ILT26" s="80"/>
      <c r="ILU26" s="80"/>
      <c r="ILV26" s="80"/>
      <c r="ILW26" s="80"/>
      <c r="ILX26" s="80"/>
      <c r="ILY26" s="80"/>
      <c r="ILZ26" s="80"/>
      <c r="IMA26" s="80"/>
      <c r="IMB26" s="80"/>
      <c r="IMC26" s="80"/>
      <c r="IMD26" s="80"/>
      <c r="IME26" s="80"/>
      <c r="IMF26" s="80"/>
      <c r="IMG26" s="80"/>
      <c r="IMH26" s="80"/>
      <c r="IMI26" s="80"/>
      <c r="IMJ26" s="80"/>
      <c r="IMK26" s="80"/>
      <c r="IML26" s="80"/>
      <c r="IMM26" s="80"/>
      <c r="IMN26" s="80"/>
      <c r="IMO26" s="80"/>
      <c r="IMP26" s="80"/>
      <c r="IMQ26" s="80"/>
      <c r="IMR26" s="80"/>
      <c r="IMS26" s="80"/>
      <c r="IMT26" s="80"/>
      <c r="IMU26" s="80"/>
      <c r="IMV26" s="80"/>
      <c r="IMW26" s="80"/>
      <c r="IMX26" s="80"/>
      <c r="IMY26" s="80"/>
      <c r="IMZ26" s="80"/>
      <c r="INA26" s="80"/>
      <c r="INB26" s="80"/>
      <c r="INC26" s="80"/>
      <c r="IND26" s="80"/>
      <c r="INE26" s="80"/>
      <c r="INF26" s="80"/>
      <c r="ING26" s="80"/>
      <c r="INH26" s="80"/>
      <c r="INI26" s="80"/>
      <c r="INJ26" s="80"/>
      <c r="INK26" s="80"/>
      <c r="INL26" s="80"/>
      <c r="INM26" s="80"/>
      <c r="INN26" s="80"/>
      <c r="INO26" s="80"/>
      <c r="INP26" s="80"/>
      <c r="INQ26" s="80"/>
      <c r="INR26" s="80"/>
      <c r="INS26" s="80"/>
      <c r="INT26" s="80"/>
      <c r="INU26" s="80"/>
      <c r="INV26" s="80"/>
      <c r="INW26" s="80"/>
      <c r="INX26" s="80"/>
      <c r="INY26" s="80"/>
      <c r="INZ26" s="80"/>
      <c r="IOA26" s="80"/>
      <c r="IOB26" s="80"/>
      <c r="IOC26" s="80"/>
      <c r="IOD26" s="80"/>
      <c r="IOE26" s="80"/>
      <c r="IOF26" s="80"/>
      <c r="IOG26" s="80"/>
      <c r="IOH26" s="80"/>
      <c r="IOI26" s="80"/>
      <c r="IOJ26" s="80"/>
      <c r="IOK26" s="80"/>
      <c r="IOL26" s="80"/>
      <c r="IOM26" s="80"/>
      <c r="ION26" s="80"/>
      <c r="IOO26" s="80"/>
      <c r="IOP26" s="80"/>
      <c r="IOQ26" s="80"/>
      <c r="IOR26" s="80"/>
      <c r="IOS26" s="80"/>
      <c r="IOT26" s="80"/>
      <c r="IOU26" s="80"/>
      <c r="IOV26" s="80"/>
      <c r="IOW26" s="80"/>
      <c r="IOX26" s="80"/>
      <c r="IOY26" s="80"/>
      <c r="IOZ26" s="80"/>
      <c r="IPA26" s="80"/>
      <c r="IPB26" s="80"/>
      <c r="IPC26" s="80"/>
      <c r="IPD26" s="80"/>
      <c r="IPE26" s="80"/>
      <c r="IPF26" s="80"/>
      <c r="IPG26" s="80"/>
      <c r="IPH26" s="80"/>
      <c r="IPI26" s="80"/>
      <c r="IPJ26" s="80"/>
      <c r="IPK26" s="80"/>
      <c r="IPL26" s="80"/>
      <c r="IPM26" s="80"/>
      <c r="IPN26" s="80"/>
      <c r="IPO26" s="80"/>
      <c r="IPP26" s="80"/>
      <c r="IPQ26" s="80"/>
      <c r="IPR26" s="80"/>
      <c r="IPS26" s="80"/>
      <c r="IPT26" s="80"/>
      <c r="IPU26" s="80"/>
      <c r="IPV26" s="80"/>
      <c r="IPW26" s="80"/>
      <c r="IPX26" s="80"/>
      <c r="IPY26" s="80"/>
      <c r="IPZ26" s="80"/>
      <c r="IQA26" s="80"/>
      <c r="IQB26" s="80"/>
      <c r="IQC26" s="80"/>
      <c r="IQD26" s="80"/>
      <c r="IQE26" s="80"/>
      <c r="IQF26" s="80"/>
      <c r="IQG26" s="80"/>
      <c r="IQH26" s="80"/>
      <c r="IQI26" s="80"/>
      <c r="IQJ26" s="80"/>
      <c r="IQK26" s="80"/>
      <c r="IQL26" s="80"/>
      <c r="IQM26" s="80"/>
      <c r="IQN26" s="80"/>
      <c r="IQO26" s="80"/>
      <c r="IQP26" s="80"/>
      <c r="IQQ26" s="80"/>
      <c r="IQR26" s="80"/>
      <c r="IQS26" s="80"/>
      <c r="IQT26" s="80"/>
      <c r="IQU26" s="80"/>
      <c r="IQV26" s="80"/>
      <c r="IQW26" s="80"/>
      <c r="IQX26" s="80"/>
      <c r="IQY26" s="80"/>
      <c r="IQZ26" s="80"/>
      <c r="IRA26" s="80"/>
      <c r="IRB26" s="80"/>
      <c r="IRC26" s="80"/>
      <c r="IRD26" s="80"/>
      <c r="IRE26" s="80"/>
      <c r="IRF26" s="80"/>
      <c r="IRG26" s="80"/>
      <c r="IRH26" s="80"/>
      <c r="IRI26" s="80"/>
      <c r="IRJ26" s="80"/>
      <c r="IRK26" s="80"/>
      <c r="IRL26" s="80"/>
      <c r="IRM26" s="80"/>
      <c r="IRN26" s="80"/>
      <c r="IRO26" s="80"/>
      <c r="IRP26" s="80"/>
      <c r="IRQ26" s="80"/>
      <c r="IRR26" s="80"/>
      <c r="IRS26" s="80"/>
      <c r="IRT26" s="80"/>
      <c r="IRU26" s="80"/>
      <c r="IRV26" s="80"/>
      <c r="IRW26" s="80"/>
      <c r="IRX26" s="80"/>
      <c r="IRY26" s="80"/>
      <c r="IRZ26" s="80"/>
      <c r="ISA26" s="80"/>
      <c r="ISB26" s="80"/>
      <c r="ISC26" s="80"/>
      <c r="ISD26" s="80"/>
      <c r="ISE26" s="80"/>
      <c r="ISF26" s="80"/>
      <c r="ISG26" s="80"/>
      <c r="ISH26" s="80"/>
      <c r="ISI26" s="80"/>
      <c r="ISJ26" s="80"/>
      <c r="ISK26" s="80"/>
      <c r="ISL26" s="80"/>
      <c r="ISM26" s="80"/>
      <c r="ISN26" s="80"/>
      <c r="ISO26" s="80"/>
      <c r="ISP26" s="80"/>
      <c r="ISQ26" s="80"/>
      <c r="ISR26" s="80"/>
      <c r="ISS26" s="80"/>
      <c r="IST26" s="80"/>
      <c r="ISU26" s="80"/>
      <c r="ISV26" s="80"/>
      <c r="ISW26" s="80"/>
      <c r="ISX26" s="80"/>
      <c r="ISY26" s="80"/>
      <c r="ISZ26" s="80"/>
      <c r="ITA26" s="80"/>
      <c r="ITB26" s="80"/>
      <c r="ITC26" s="80"/>
      <c r="ITD26" s="80"/>
      <c r="ITE26" s="80"/>
      <c r="ITF26" s="80"/>
      <c r="ITG26" s="80"/>
      <c r="ITH26" s="80"/>
      <c r="ITI26" s="80"/>
      <c r="ITJ26" s="80"/>
      <c r="ITK26" s="80"/>
      <c r="ITL26" s="80"/>
      <c r="ITM26" s="80"/>
      <c r="ITN26" s="80"/>
      <c r="ITO26" s="80"/>
      <c r="ITP26" s="80"/>
      <c r="ITQ26" s="80"/>
      <c r="ITR26" s="80"/>
      <c r="ITS26" s="80"/>
      <c r="ITT26" s="80"/>
      <c r="ITU26" s="80"/>
      <c r="ITV26" s="80"/>
      <c r="ITW26" s="80"/>
      <c r="ITX26" s="80"/>
      <c r="ITY26" s="80"/>
      <c r="ITZ26" s="80"/>
      <c r="IUA26" s="80"/>
      <c r="IUB26" s="80"/>
      <c r="IUC26" s="80"/>
      <c r="IUD26" s="80"/>
      <c r="IUE26" s="80"/>
      <c r="IUF26" s="80"/>
      <c r="IUG26" s="80"/>
      <c r="IUH26" s="80"/>
      <c r="IUI26" s="80"/>
      <c r="IUJ26" s="80"/>
      <c r="IUK26" s="80"/>
      <c r="IUL26" s="80"/>
      <c r="IUM26" s="80"/>
      <c r="IUN26" s="80"/>
      <c r="IUO26" s="80"/>
      <c r="IUP26" s="80"/>
      <c r="IUQ26" s="80"/>
      <c r="IUR26" s="80"/>
      <c r="IUS26" s="80"/>
      <c r="IUT26" s="80"/>
      <c r="IUU26" s="80"/>
      <c r="IUV26" s="80"/>
      <c r="IUW26" s="80"/>
      <c r="IUX26" s="80"/>
      <c r="IUY26" s="80"/>
      <c r="IUZ26" s="80"/>
      <c r="IVA26" s="80"/>
      <c r="IVB26" s="80"/>
      <c r="IVC26" s="80"/>
      <c r="IVD26" s="80"/>
      <c r="IVE26" s="80"/>
      <c r="IVF26" s="80"/>
      <c r="IVG26" s="80"/>
      <c r="IVH26" s="80"/>
      <c r="IVI26" s="80"/>
      <c r="IVJ26" s="80"/>
      <c r="IVK26" s="80"/>
      <c r="IVL26" s="80"/>
      <c r="IVM26" s="80"/>
      <c r="IVN26" s="80"/>
      <c r="IVO26" s="80"/>
      <c r="IVP26" s="80"/>
      <c r="IVQ26" s="80"/>
      <c r="IVR26" s="80"/>
      <c r="IVS26" s="80"/>
      <c r="IVT26" s="80"/>
      <c r="IVU26" s="80"/>
      <c r="IVV26" s="80"/>
      <c r="IVW26" s="80"/>
      <c r="IVX26" s="80"/>
      <c r="IVY26" s="80"/>
      <c r="IVZ26" s="80"/>
      <c r="IWA26" s="80"/>
      <c r="IWB26" s="80"/>
      <c r="IWC26" s="80"/>
      <c r="IWD26" s="80"/>
      <c r="IWE26" s="80"/>
      <c r="IWF26" s="80"/>
      <c r="IWG26" s="80"/>
      <c r="IWH26" s="80"/>
      <c r="IWI26" s="80"/>
      <c r="IWJ26" s="80"/>
      <c r="IWK26" s="80"/>
      <c r="IWL26" s="80"/>
      <c r="IWM26" s="80"/>
      <c r="IWN26" s="80"/>
      <c r="IWO26" s="80"/>
      <c r="IWP26" s="80"/>
      <c r="IWQ26" s="80"/>
      <c r="IWR26" s="80"/>
      <c r="IWS26" s="80"/>
      <c r="IWT26" s="80"/>
      <c r="IWU26" s="80"/>
      <c r="IWV26" s="80"/>
      <c r="IWW26" s="80"/>
      <c r="IWX26" s="80"/>
      <c r="IWY26" s="80"/>
      <c r="IWZ26" s="80"/>
      <c r="IXA26" s="80"/>
      <c r="IXB26" s="80"/>
      <c r="IXC26" s="80"/>
      <c r="IXD26" s="80"/>
      <c r="IXE26" s="80"/>
      <c r="IXF26" s="80"/>
      <c r="IXG26" s="80"/>
      <c r="IXH26" s="80"/>
      <c r="IXI26" s="80"/>
      <c r="IXJ26" s="80"/>
      <c r="IXK26" s="80"/>
      <c r="IXL26" s="80"/>
      <c r="IXM26" s="80"/>
      <c r="IXN26" s="80"/>
      <c r="IXO26" s="80"/>
      <c r="IXP26" s="80"/>
      <c r="IXQ26" s="80"/>
      <c r="IXR26" s="80"/>
      <c r="IXS26" s="80"/>
      <c r="IXT26" s="80"/>
      <c r="IXU26" s="80"/>
      <c r="IXV26" s="80"/>
      <c r="IXW26" s="80"/>
      <c r="IXX26" s="80"/>
      <c r="IXY26" s="80"/>
      <c r="IXZ26" s="80"/>
      <c r="IYA26" s="80"/>
      <c r="IYB26" s="80"/>
      <c r="IYC26" s="80"/>
      <c r="IYD26" s="80"/>
      <c r="IYE26" s="80"/>
      <c r="IYF26" s="80"/>
      <c r="IYG26" s="80"/>
      <c r="IYH26" s="80"/>
      <c r="IYI26" s="80"/>
      <c r="IYJ26" s="80"/>
      <c r="IYK26" s="80"/>
      <c r="IYL26" s="80"/>
      <c r="IYM26" s="80"/>
      <c r="IYN26" s="80"/>
      <c r="IYO26" s="80"/>
      <c r="IYP26" s="80"/>
      <c r="IYQ26" s="80"/>
      <c r="IYR26" s="80"/>
      <c r="IYS26" s="80"/>
      <c r="IYT26" s="80"/>
      <c r="IYU26" s="80"/>
      <c r="IYV26" s="80"/>
      <c r="IYW26" s="80"/>
      <c r="IYX26" s="80"/>
      <c r="IYY26" s="80"/>
      <c r="IYZ26" s="80"/>
      <c r="IZA26" s="80"/>
      <c r="IZB26" s="80"/>
      <c r="IZC26" s="80"/>
      <c r="IZD26" s="80"/>
      <c r="IZE26" s="80"/>
      <c r="IZF26" s="80"/>
      <c r="IZG26" s="80"/>
      <c r="IZH26" s="80"/>
      <c r="IZI26" s="80"/>
      <c r="IZJ26" s="80"/>
      <c r="IZK26" s="80"/>
      <c r="IZL26" s="80"/>
      <c r="IZM26" s="80"/>
      <c r="IZN26" s="80"/>
      <c r="IZO26" s="80"/>
      <c r="IZP26" s="80"/>
      <c r="IZQ26" s="80"/>
      <c r="IZR26" s="80"/>
      <c r="IZS26" s="80"/>
      <c r="IZT26" s="80"/>
      <c r="IZU26" s="80"/>
      <c r="IZV26" s="80"/>
      <c r="IZW26" s="80"/>
      <c r="IZX26" s="80"/>
      <c r="IZY26" s="80"/>
      <c r="IZZ26" s="80"/>
      <c r="JAA26" s="80"/>
      <c r="JAB26" s="80"/>
      <c r="JAC26" s="80"/>
      <c r="JAD26" s="80"/>
      <c r="JAE26" s="80"/>
      <c r="JAF26" s="80"/>
      <c r="JAG26" s="80"/>
      <c r="JAH26" s="80"/>
      <c r="JAI26" s="80"/>
      <c r="JAJ26" s="80"/>
      <c r="JAK26" s="80"/>
      <c r="JAL26" s="80"/>
      <c r="JAM26" s="80"/>
      <c r="JAN26" s="80"/>
      <c r="JAO26" s="80"/>
      <c r="JAP26" s="80"/>
      <c r="JAQ26" s="80"/>
      <c r="JAR26" s="80"/>
      <c r="JAS26" s="80"/>
      <c r="JAT26" s="80"/>
      <c r="JAU26" s="80"/>
      <c r="JAV26" s="80"/>
      <c r="JAW26" s="80"/>
      <c r="JAX26" s="80"/>
      <c r="JAY26" s="80"/>
      <c r="JAZ26" s="80"/>
      <c r="JBA26" s="80"/>
      <c r="JBB26" s="80"/>
      <c r="JBC26" s="80"/>
      <c r="JBD26" s="80"/>
      <c r="JBE26" s="80"/>
      <c r="JBF26" s="80"/>
      <c r="JBG26" s="80"/>
      <c r="JBH26" s="80"/>
      <c r="JBI26" s="80"/>
      <c r="JBJ26" s="80"/>
      <c r="JBK26" s="80"/>
      <c r="JBL26" s="80"/>
      <c r="JBM26" s="80"/>
      <c r="JBN26" s="80"/>
      <c r="JBO26" s="80"/>
      <c r="JBP26" s="80"/>
      <c r="JBQ26" s="80"/>
      <c r="JBR26" s="80"/>
      <c r="JBS26" s="80"/>
      <c r="JBT26" s="80"/>
      <c r="JBU26" s="80"/>
      <c r="JBV26" s="80"/>
      <c r="JBW26" s="80"/>
      <c r="JBX26" s="80"/>
      <c r="JBY26" s="80"/>
      <c r="JBZ26" s="80"/>
      <c r="JCA26" s="80"/>
      <c r="JCB26" s="80"/>
      <c r="JCC26" s="80"/>
      <c r="JCD26" s="80"/>
      <c r="JCE26" s="80"/>
      <c r="JCF26" s="80"/>
      <c r="JCG26" s="80"/>
      <c r="JCH26" s="80"/>
      <c r="JCI26" s="80"/>
      <c r="JCJ26" s="80"/>
      <c r="JCK26" s="80"/>
      <c r="JCL26" s="80"/>
      <c r="JCM26" s="80"/>
      <c r="JCN26" s="80"/>
      <c r="JCO26" s="80"/>
      <c r="JCP26" s="80"/>
      <c r="JCQ26" s="80"/>
      <c r="JCR26" s="80"/>
      <c r="JCS26" s="80"/>
      <c r="JCT26" s="80"/>
      <c r="JCU26" s="80"/>
      <c r="JCV26" s="80"/>
      <c r="JCW26" s="80"/>
      <c r="JCX26" s="80"/>
      <c r="JCY26" s="80"/>
      <c r="JCZ26" s="80"/>
      <c r="JDA26" s="80"/>
      <c r="JDB26" s="80"/>
      <c r="JDC26" s="80"/>
      <c r="JDD26" s="80"/>
      <c r="JDE26" s="80"/>
      <c r="JDF26" s="80"/>
      <c r="JDG26" s="80"/>
      <c r="JDH26" s="80"/>
      <c r="JDI26" s="80"/>
      <c r="JDJ26" s="80"/>
      <c r="JDK26" s="80"/>
      <c r="JDL26" s="80"/>
      <c r="JDM26" s="80"/>
      <c r="JDN26" s="80"/>
      <c r="JDO26" s="80"/>
      <c r="JDP26" s="80"/>
      <c r="JDQ26" s="80"/>
      <c r="JDR26" s="80"/>
      <c r="JDS26" s="80"/>
      <c r="JDT26" s="80"/>
      <c r="JDU26" s="80"/>
      <c r="JDV26" s="80"/>
      <c r="JDW26" s="80"/>
      <c r="JDX26" s="80"/>
      <c r="JDY26" s="80"/>
      <c r="JDZ26" s="80"/>
      <c r="JEA26" s="80"/>
      <c r="JEB26" s="80"/>
      <c r="JEC26" s="80"/>
      <c r="JED26" s="80"/>
      <c r="JEE26" s="80"/>
      <c r="JEF26" s="80"/>
      <c r="JEG26" s="80"/>
      <c r="JEH26" s="80"/>
      <c r="JEI26" s="80"/>
      <c r="JEJ26" s="80"/>
      <c r="JEK26" s="80"/>
      <c r="JEL26" s="80"/>
      <c r="JEM26" s="80"/>
      <c r="JEN26" s="80"/>
      <c r="JEO26" s="80"/>
      <c r="JEP26" s="80"/>
      <c r="JEQ26" s="80"/>
      <c r="JER26" s="80"/>
      <c r="JES26" s="80"/>
      <c r="JET26" s="80"/>
      <c r="JEU26" s="80"/>
      <c r="JEV26" s="80"/>
      <c r="JEW26" s="80"/>
      <c r="JEX26" s="80"/>
      <c r="JEY26" s="80"/>
      <c r="JEZ26" s="80"/>
      <c r="JFA26" s="80"/>
      <c r="JFB26" s="80"/>
      <c r="JFC26" s="80"/>
      <c r="JFD26" s="80"/>
      <c r="JFE26" s="80"/>
      <c r="JFF26" s="80"/>
      <c r="JFG26" s="80"/>
      <c r="JFH26" s="80"/>
      <c r="JFI26" s="80"/>
      <c r="JFJ26" s="80"/>
      <c r="JFK26" s="80"/>
      <c r="JFL26" s="80"/>
      <c r="JFM26" s="80"/>
      <c r="JFN26" s="80"/>
      <c r="JFO26" s="80"/>
      <c r="JFP26" s="80"/>
      <c r="JFQ26" s="80"/>
      <c r="JFR26" s="80"/>
      <c r="JFS26" s="80"/>
      <c r="JFT26" s="80"/>
      <c r="JFU26" s="80"/>
      <c r="JFV26" s="80"/>
      <c r="JFW26" s="80"/>
      <c r="JFX26" s="80"/>
      <c r="JFY26" s="80"/>
      <c r="JFZ26" s="80"/>
      <c r="JGA26" s="80"/>
      <c r="JGB26" s="80"/>
      <c r="JGC26" s="80"/>
      <c r="JGD26" s="80"/>
      <c r="JGE26" s="80"/>
      <c r="JGF26" s="80"/>
      <c r="JGG26" s="80"/>
      <c r="JGH26" s="80"/>
      <c r="JGI26" s="80"/>
      <c r="JGJ26" s="80"/>
      <c r="JGK26" s="80"/>
      <c r="JGL26" s="80"/>
      <c r="JGM26" s="80"/>
      <c r="JGN26" s="80"/>
      <c r="JGO26" s="80"/>
      <c r="JGP26" s="80"/>
      <c r="JGQ26" s="80"/>
      <c r="JGR26" s="80"/>
      <c r="JGS26" s="80"/>
      <c r="JGT26" s="80"/>
      <c r="JGU26" s="80"/>
      <c r="JGV26" s="80"/>
      <c r="JGW26" s="80"/>
      <c r="JGX26" s="80"/>
      <c r="JGY26" s="80"/>
      <c r="JGZ26" s="80"/>
      <c r="JHA26" s="80"/>
      <c r="JHB26" s="80"/>
      <c r="JHC26" s="80"/>
      <c r="JHD26" s="80"/>
      <c r="JHE26" s="80"/>
      <c r="JHF26" s="80"/>
      <c r="JHG26" s="80"/>
      <c r="JHH26" s="80"/>
      <c r="JHI26" s="80"/>
      <c r="JHJ26" s="80"/>
      <c r="JHK26" s="80"/>
      <c r="JHL26" s="80"/>
      <c r="JHM26" s="80"/>
      <c r="JHN26" s="80"/>
      <c r="JHO26" s="80"/>
      <c r="JHP26" s="80"/>
      <c r="JHQ26" s="80"/>
      <c r="JHR26" s="80"/>
      <c r="JHS26" s="80"/>
      <c r="JHT26" s="80"/>
      <c r="JHU26" s="80"/>
      <c r="JHV26" s="80"/>
      <c r="JHW26" s="80"/>
      <c r="JHX26" s="80"/>
      <c r="JHY26" s="80"/>
      <c r="JHZ26" s="80"/>
      <c r="JIA26" s="80"/>
      <c r="JIB26" s="80"/>
      <c r="JIC26" s="80"/>
      <c r="JID26" s="80"/>
      <c r="JIE26" s="80"/>
      <c r="JIF26" s="80"/>
      <c r="JIG26" s="80"/>
      <c r="JIH26" s="80"/>
      <c r="JII26" s="80"/>
      <c r="JIJ26" s="80"/>
      <c r="JIK26" s="80"/>
      <c r="JIL26" s="80"/>
      <c r="JIM26" s="80"/>
      <c r="JIN26" s="80"/>
      <c r="JIO26" s="80"/>
      <c r="JIP26" s="80"/>
      <c r="JIQ26" s="80"/>
      <c r="JIR26" s="80"/>
      <c r="JIS26" s="80"/>
      <c r="JIT26" s="80"/>
      <c r="JIU26" s="80"/>
      <c r="JIV26" s="80"/>
      <c r="JIW26" s="80"/>
      <c r="JIX26" s="80"/>
      <c r="JIY26" s="80"/>
      <c r="JIZ26" s="80"/>
      <c r="JJA26" s="80"/>
      <c r="JJB26" s="80"/>
      <c r="JJC26" s="80"/>
      <c r="JJD26" s="80"/>
      <c r="JJE26" s="80"/>
      <c r="JJF26" s="80"/>
      <c r="JJG26" s="80"/>
      <c r="JJH26" s="80"/>
      <c r="JJI26" s="80"/>
      <c r="JJJ26" s="80"/>
      <c r="JJK26" s="80"/>
      <c r="JJL26" s="80"/>
      <c r="JJM26" s="80"/>
      <c r="JJN26" s="80"/>
      <c r="JJO26" s="80"/>
      <c r="JJP26" s="80"/>
      <c r="JJQ26" s="80"/>
      <c r="JJR26" s="80"/>
      <c r="JJS26" s="80"/>
      <c r="JJT26" s="80"/>
      <c r="JJU26" s="80"/>
      <c r="JJV26" s="80"/>
      <c r="JJW26" s="80"/>
      <c r="JJX26" s="80"/>
      <c r="JJY26" s="80"/>
      <c r="JJZ26" s="80"/>
      <c r="JKA26" s="80"/>
      <c r="JKB26" s="80"/>
      <c r="JKC26" s="80"/>
      <c r="JKD26" s="80"/>
      <c r="JKE26" s="80"/>
      <c r="JKF26" s="80"/>
      <c r="JKG26" s="80"/>
      <c r="JKH26" s="80"/>
      <c r="JKI26" s="80"/>
      <c r="JKJ26" s="80"/>
      <c r="JKK26" s="80"/>
      <c r="JKL26" s="80"/>
      <c r="JKM26" s="80"/>
      <c r="JKN26" s="80"/>
      <c r="JKO26" s="80"/>
      <c r="JKP26" s="80"/>
      <c r="JKQ26" s="80"/>
      <c r="JKR26" s="80"/>
      <c r="JKS26" s="80"/>
      <c r="JKT26" s="80"/>
      <c r="JKU26" s="80"/>
      <c r="JKV26" s="80"/>
      <c r="JKW26" s="80"/>
      <c r="JKX26" s="80"/>
      <c r="JKY26" s="80"/>
      <c r="JKZ26" s="80"/>
      <c r="JLA26" s="80"/>
      <c r="JLB26" s="80"/>
      <c r="JLC26" s="80"/>
      <c r="JLD26" s="80"/>
      <c r="JLE26" s="80"/>
      <c r="JLF26" s="80"/>
      <c r="JLG26" s="80"/>
      <c r="JLH26" s="80"/>
      <c r="JLI26" s="80"/>
      <c r="JLJ26" s="80"/>
      <c r="JLK26" s="80"/>
      <c r="JLL26" s="80"/>
      <c r="JLM26" s="80"/>
      <c r="JLN26" s="80"/>
      <c r="JLO26" s="80"/>
      <c r="JLP26" s="80"/>
      <c r="JLQ26" s="80"/>
      <c r="JLR26" s="80"/>
      <c r="JLS26" s="80"/>
      <c r="JLT26" s="80"/>
      <c r="JLU26" s="80"/>
      <c r="JLV26" s="80"/>
      <c r="JLW26" s="80"/>
      <c r="JLX26" s="80"/>
      <c r="JLY26" s="80"/>
      <c r="JLZ26" s="80"/>
      <c r="JMA26" s="80"/>
      <c r="JMB26" s="80"/>
      <c r="JMC26" s="80"/>
      <c r="JMD26" s="80"/>
      <c r="JME26" s="80"/>
      <c r="JMF26" s="80"/>
      <c r="JMG26" s="80"/>
      <c r="JMH26" s="80"/>
      <c r="JMI26" s="80"/>
      <c r="JMJ26" s="80"/>
      <c r="JMK26" s="80"/>
      <c r="JML26" s="80"/>
      <c r="JMM26" s="80"/>
      <c r="JMN26" s="80"/>
      <c r="JMO26" s="80"/>
      <c r="JMP26" s="80"/>
      <c r="JMQ26" s="80"/>
      <c r="JMR26" s="80"/>
      <c r="JMS26" s="80"/>
      <c r="JMT26" s="80"/>
      <c r="JMU26" s="80"/>
      <c r="JMV26" s="80"/>
      <c r="JMW26" s="80"/>
      <c r="JMX26" s="80"/>
      <c r="JMY26" s="80"/>
      <c r="JMZ26" s="80"/>
      <c r="JNA26" s="80"/>
      <c r="JNB26" s="80"/>
      <c r="JNC26" s="80"/>
      <c r="JND26" s="80"/>
      <c r="JNE26" s="80"/>
      <c r="JNF26" s="80"/>
      <c r="JNG26" s="80"/>
      <c r="JNH26" s="80"/>
      <c r="JNI26" s="80"/>
      <c r="JNJ26" s="80"/>
      <c r="JNK26" s="80"/>
      <c r="JNL26" s="80"/>
      <c r="JNM26" s="80"/>
      <c r="JNN26" s="80"/>
      <c r="JNO26" s="80"/>
      <c r="JNP26" s="80"/>
      <c r="JNQ26" s="80"/>
      <c r="JNR26" s="80"/>
      <c r="JNS26" s="80"/>
      <c r="JNT26" s="80"/>
      <c r="JNU26" s="80"/>
      <c r="JNV26" s="80"/>
      <c r="JNW26" s="80"/>
      <c r="JNX26" s="80"/>
      <c r="JNY26" s="80"/>
      <c r="JNZ26" s="80"/>
      <c r="JOA26" s="80"/>
      <c r="JOB26" s="80"/>
      <c r="JOC26" s="80"/>
      <c r="JOD26" s="80"/>
      <c r="JOE26" s="80"/>
      <c r="JOF26" s="80"/>
      <c r="JOG26" s="80"/>
      <c r="JOH26" s="80"/>
      <c r="JOI26" s="80"/>
      <c r="JOJ26" s="80"/>
      <c r="JOK26" s="80"/>
      <c r="JOL26" s="80"/>
      <c r="JOM26" s="80"/>
      <c r="JON26" s="80"/>
      <c r="JOO26" s="80"/>
      <c r="JOP26" s="80"/>
      <c r="JOQ26" s="80"/>
      <c r="JOR26" s="80"/>
      <c r="JOS26" s="80"/>
      <c r="JOT26" s="80"/>
      <c r="JOU26" s="80"/>
      <c r="JOV26" s="80"/>
      <c r="JOW26" s="80"/>
      <c r="JOX26" s="80"/>
      <c r="JOY26" s="80"/>
      <c r="JOZ26" s="80"/>
      <c r="JPA26" s="80"/>
      <c r="JPB26" s="80"/>
      <c r="JPC26" s="80"/>
      <c r="JPD26" s="80"/>
      <c r="JPE26" s="80"/>
      <c r="JPF26" s="80"/>
      <c r="JPG26" s="80"/>
      <c r="JPH26" s="80"/>
      <c r="JPI26" s="80"/>
      <c r="JPJ26" s="80"/>
      <c r="JPK26" s="80"/>
      <c r="JPL26" s="80"/>
      <c r="JPM26" s="80"/>
      <c r="JPN26" s="80"/>
      <c r="JPO26" s="80"/>
      <c r="JPP26" s="80"/>
      <c r="JPQ26" s="80"/>
      <c r="JPR26" s="80"/>
      <c r="JPS26" s="80"/>
      <c r="JPT26" s="80"/>
      <c r="JPU26" s="80"/>
      <c r="JPV26" s="80"/>
      <c r="JPW26" s="80"/>
      <c r="JPX26" s="80"/>
      <c r="JPY26" s="80"/>
      <c r="JPZ26" s="80"/>
      <c r="JQA26" s="80"/>
      <c r="JQB26" s="80"/>
      <c r="JQC26" s="80"/>
      <c r="JQD26" s="80"/>
      <c r="JQE26" s="80"/>
      <c r="JQF26" s="80"/>
      <c r="JQG26" s="80"/>
      <c r="JQH26" s="80"/>
      <c r="JQI26" s="80"/>
      <c r="JQJ26" s="80"/>
      <c r="JQK26" s="80"/>
      <c r="JQL26" s="80"/>
      <c r="JQM26" s="80"/>
      <c r="JQN26" s="80"/>
      <c r="JQO26" s="80"/>
      <c r="JQP26" s="80"/>
      <c r="JQQ26" s="80"/>
      <c r="JQR26" s="80"/>
      <c r="JQS26" s="80"/>
      <c r="JQT26" s="80"/>
      <c r="JQU26" s="80"/>
      <c r="JQV26" s="80"/>
      <c r="JQW26" s="80"/>
      <c r="JQX26" s="80"/>
      <c r="JQY26" s="80"/>
      <c r="JQZ26" s="80"/>
      <c r="JRA26" s="80"/>
      <c r="JRB26" s="80"/>
      <c r="JRC26" s="80"/>
      <c r="JRD26" s="80"/>
      <c r="JRE26" s="80"/>
      <c r="JRF26" s="80"/>
      <c r="JRG26" s="80"/>
      <c r="JRH26" s="80"/>
      <c r="JRI26" s="80"/>
      <c r="JRJ26" s="80"/>
      <c r="JRK26" s="80"/>
      <c r="JRL26" s="80"/>
      <c r="JRM26" s="80"/>
      <c r="JRN26" s="80"/>
      <c r="JRO26" s="80"/>
      <c r="JRP26" s="80"/>
      <c r="JRQ26" s="80"/>
      <c r="JRR26" s="80"/>
      <c r="JRS26" s="80"/>
      <c r="JRT26" s="80"/>
      <c r="JRU26" s="80"/>
      <c r="JRV26" s="80"/>
      <c r="JRW26" s="80"/>
      <c r="JRX26" s="80"/>
      <c r="JRY26" s="80"/>
      <c r="JRZ26" s="80"/>
      <c r="JSA26" s="80"/>
      <c r="JSB26" s="80"/>
      <c r="JSC26" s="80"/>
      <c r="JSD26" s="80"/>
      <c r="JSE26" s="80"/>
      <c r="JSF26" s="80"/>
      <c r="JSG26" s="80"/>
      <c r="JSH26" s="80"/>
      <c r="JSI26" s="80"/>
      <c r="JSJ26" s="80"/>
      <c r="JSK26" s="80"/>
      <c r="JSL26" s="80"/>
      <c r="JSM26" s="80"/>
      <c r="JSN26" s="80"/>
      <c r="JSO26" s="80"/>
      <c r="JSP26" s="80"/>
      <c r="JSQ26" s="80"/>
      <c r="JSR26" s="80"/>
      <c r="JSS26" s="80"/>
      <c r="JST26" s="80"/>
      <c r="JSU26" s="80"/>
      <c r="JSV26" s="80"/>
      <c r="JSW26" s="80"/>
      <c r="JSX26" s="80"/>
      <c r="JSY26" s="80"/>
      <c r="JSZ26" s="80"/>
      <c r="JTA26" s="80"/>
      <c r="JTB26" s="80"/>
      <c r="JTC26" s="80"/>
      <c r="JTD26" s="80"/>
      <c r="JTE26" s="80"/>
      <c r="JTF26" s="80"/>
      <c r="JTG26" s="80"/>
      <c r="JTH26" s="80"/>
      <c r="JTI26" s="80"/>
      <c r="JTJ26" s="80"/>
      <c r="JTK26" s="80"/>
      <c r="JTL26" s="80"/>
      <c r="JTM26" s="80"/>
      <c r="JTN26" s="80"/>
      <c r="JTO26" s="80"/>
      <c r="JTP26" s="80"/>
      <c r="JTQ26" s="80"/>
      <c r="JTR26" s="80"/>
      <c r="JTS26" s="80"/>
      <c r="JTT26" s="80"/>
      <c r="JTU26" s="80"/>
      <c r="JTV26" s="80"/>
      <c r="JTW26" s="80"/>
      <c r="JTX26" s="80"/>
      <c r="JTY26" s="80"/>
      <c r="JTZ26" s="80"/>
      <c r="JUA26" s="80"/>
      <c r="JUB26" s="80"/>
      <c r="JUC26" s="80"/>
      <c r="JUD26" s="80"/>
      <c r="JUE26" s="80"/>
      <c r="JUF26" s="80"/>
      <c r="JUG26" s="80"/>
      <c r="JUH26" s="80"/>
      <c r="JUI26" s="80"/>
      <c r="JUJ26" s="80"/>
      <c r="JUK26" s="80"/>
      <c r="JUL26" s="80"/>
      <c r="JUM26" s="80"/>
      <c r="JUN26" s="80"/>
      <c r="JUO26" s="80"/>
      <c r="JUP26" s="80"/>
      <c r="JUQ26" s="80"/>
      <c r="JUR26" s="80"/>
      <c r="JUS26" s="80"/>
      <c r="JUT26" s="80"/>
      <c r="JUU26" s="80"/>
      <c r="JUV26" s="80"/>
      <c r="JUW26" s="80"/>
      <c r="JUX26" s="80"/>
      <c r="JUY26" s="80"/>
      <c r="JUZ26" s="80"/>
      <c r="JVA26" s="80"/>
      <c r="JVB26" s="80"/>
      <c r="JVC26" s="80"/>
      <c r="JVD26" s="80"/>
      <c r="JVE26" s="80"/>
      <c r="JVF26" s="80"/>
      <c r="JVG26" s="80"/>
      <c r="JVH26" s="80"/>
      <c r="JVI26" s="80"/>
      <c r="JVJ26" s="80"/>
      <c r="JVK26" s="80"/>
      <c r="JVL26" s="80"/>
      <c r="JVM26" s="80"/>
      <c r="JVN26" s="80"/>
      <c r="JVO26" s="80"/>
      <c r="JVP26" s="80"/>
      <c r="JVQ26" s="80"/>
      <c r="JVR26" s="80"/>
      <c r="JVS26" s="80"/>
      <c r="JVT26" s="80"/>
      <c r="JVU26" s="80"/>
      <c r="JVV26" s="80"/>
      <c r="JVW26" s="80"/>
      <c r="JVX26" s="80"/>
      <c r="JVY26" s="80"/>
      <c r="JVZ26" s="80"/>
      <c r="JWA26" s="80"/>
      <c r="JWB26" s="80"/>
      <c r="JWC26" s="80"/>
      <c r="JWD26" s="80"/>
      <c r="JWE26" s="80"/>
      <c r="JWF26" s="80"/>
      <c r="JWG26" s="80"/>
      <c r="JWH26" s="80"/>
      <c r="JWI26" s="80"/>
      <c r="JWJ26" s="80"/>
      <c r="JWK26" s="80"/>
      <c r="JWL26" s="80"/>
      <c r="JWM26" s="80"/>
      <c r="JWN26" s="80"/>
      <c r="JWO26" s="80"/>
      <c r="JWP26" s="80"/>
      <c r="JWQ26" s="80"/>
      <c r="JWR26" s="80"/>
      <c r="JWS26" s="80"/>
      <c r="JWT26" s="80"/>
      <c r="JWU26" s="80"/>
      <c r="JWV26" s="80"/>
      <c r="JWW26" s="80"/>
      <c r="JWX26" s="80"/>
      <c r="JWY26" s="80"/>
      <c r="JWZ26" s="80"/>
      <c r="JXA26" s="80"/>
      <c r="JXB26" s="80"/>
      <c r="JXC26" s="80"/>
      <c r="JXD26" s="80"/>
      <c r="JXE26" s="80"/>
      <c r="JXF26" s="80"/>
      <c r="JXG26" s="80"/>
      <c r="JXH26" s="80"/>
      <c r="JXI26" s="80"/>
      <c r="JXJ26" s="80"/>
      <c r="JXK26" s="80"/>
      <c r="JXL26" s="80"/>
      <c r="JXM26" s="80"/>
      <c r="JXN26" s="80"/>
      <c r="JXO26" s="80"/>
      <c r="JXP26" s="80"/>
      <c r="JXQ26" s="80"/>
      <c r="JXR26" s="80"/>
      <c r="JXS26" s="80"/>
      <c r="JXT26" s="80"/>
      <c r="JXU26" s="80"/>
      <c r="JXV26" s="80"/>
      <c r="JXW26" s="80"/>
      <c r="JXX26" s="80"/>
      <c r="JXY26" s="80"/>
      <c r="JXZ26" s="80"/>
      <c r="JYA26" s="80"/>
      <c r="JYB26" s="80"/>
      <c r="JYC26" s="80"/>
      <c r="JYD26" s="80"/>
      <c r="JYE26" s="80"/>
      <c r="JYF26" s="80"/>
      <c r="JYG26" s="80"/>
      <c r="JYH26" s="80"/>
      <c r="JYI26" s="80"/>
      <c r="JYJ26" s="80"/>
      <c r="JYK26" s="80"/>
      <c r="JYL26" s="80"/>
      <c r="JYM26" s="80"/>
      <c r="JYN26" s="80"/>
      <c r="JYO26" s="80"/>
      <c r="JYP26" s="80"/>
      <c r="JYQ26" s="80"/>
      <c r="JYR26" s="80"/>
      <c r="JYS26" s="80"/>
      <c r="JYT26" s="80"/>
      <c r="JYU26" s="80"/>
      <c r="JYV26" s="80"/>
      <c r="JYW26" s="80"/>
      <c r="JYX26" s="80"/>
      <c r="JYY26" s="80"/>
      <c r="JYZ26" s="80"/>
      <c r="JZA26" s="80"/>
      <c r="JZB26" s="80"/>
      <c r="JZC26" s="80"/>
      <c r="JZD26" s="80"/>
      <c r="JZE26" s="80"/>
      <c r="JZF26" s="80"/>
      <c r="JZG26" s="80"/>
      <c r="JZH26" s="80"/>
      <c r="JZI26" s="80"/>
      <c r="JZJ26" s="80"/>
      <c r="JZK26" s="80"/>
      <c r="JZL26" s="80"/>
      <c r="JZM26" s="80"/>
      <c r="JZN26" s="80"/>
      <c r="JZO26" s="80"/>
      <c r="JZP26" s="80"/>
      <c r="JZQ26" s="80"/>
      <c r="JZR26" s="80"/>
      <c r="JZS26" s="80"/>
      <c r="JZT26" s="80"/>
      <c r="JZU26" s="80"/>
      <c r="JZV26" s="80"/>
      <c r="JZW26" s="80"/>
      <c r="JZX26" s="80"/>
      <c r="JZY26" s="80"/>
      <c r="JZZ26" s="80"/>
      <c r="KAA26" s="80"/>
      <c r="KAB26" s="80"/>
      <c r="KAC26" s="80"/>
      <c r="KAD26" s="80"/>
      <c r="KAE26" s="80"/>
      <c r="KAF26" s="80"/>
      <c r="KAG26" s="80"/>
      <c r="KAH26" s="80"/>
      <c r="KAI26" s="80"/>
      <c r="KAJ26" s="80"/>
      <c r="KAK26" s="80"/>
      <c r="KAL26" s="80"/>
      <c r="KAM26" s="80"/>
      <c r="KAN26" s="80"/>
      <c r="KAO26" s="80"/>
      <c r="KAP26" s="80"/>
      <c r="KAQ26" s="80"/>
      <c r="KAR26" s="80"/>
      <c r="KAS26" s="80"/>
      <c r="KAT26" s="80"/>
      <c r="KAU26" s="80"/>
      <c r="KAV26" s="80"/>
      <c r="KAW26" s="80"/>
      <c r="KAX26" s="80"/>
      <c r="KAY26" s="80"/>
      <c r="KAZ26" s="80"/>
      <c r="KBA26" s="80"/>
      <c r="KBB26" s="80"/>
      <c r="KBC26" s="80"/>
      <c r="KBD26" s="80"/>
      <c r="KBE26" s="80"/>
      <c r="KBF26" s="80"/>
      <c r="KBG26" s="80"/>
      <c r="KBH26" s="80"/>
      <c r="KBI26" s="80"/>
      <c r="KBJ26" s="80"/>
      <c r="KBK26" s="80"/>
      <c r="KBL26" s="80"/>
      <c r="KBM26" s="80"/>
      <c r="KBN26" s="80"/>
      <c r="KBO26" s="80"/>
      <c r="KBP26" s="80"/>
      <c r="KBQ26" s="80"/>
      <c r="KBR26" s="80"/>
      <c r="KBS26" s="80"/>
      <c r="KBT26" s="80"/>
      <c r="KBU26" s="80"/>
      <c r="KBV26" s="80"/>
      <c r="KBW26" s="80"/>
      <c r="KBX26" s="80"/>
      <c r="KBY26" s="80"/>
      <c r="KBZ26" s="80"/>
      <c r="KCA26" s="80"/>
      <c r="KCB26" s="80"/>
      <c r="KCC26" s="80"/>
      <c r="KCD26" s="80"/>
      <c r="KCE26" s="80"/>
      <c r="KCF26" s="80"/>
      <c r="KCG26" s="80"/>
      <c r="KCH26" s="80"/>
      <c r="KCI26" s="80"/>
      <c r="KCJ26" s="80"/>
      <c r="KCK26" s="80"/>
      <c r="KCL26" s="80"/>
      <c r="KCM26" s="80"/>
      <c r="KCN26" s="80"/>
      <c r="KCO26" s="80"/>
      <c r="KCP26" s="80"/>
      <c r="KCQ26" s="80"/>
      <c r="KCR26" s="80"/>
      <c r="KCS26" s="80"/>
      <c r="KCT26" s="80"/>
      <c r="KCU26" s="80"/>
      <c r="KCV26" s="80"/>
      <c r="KCW26" s="80"/>
      <c r="KCX26" s="80"/>
      <c r="KCY26" s="80"/>
      <c r="KCZ26" s="80"/>
      <c r="KDA26" s="80"/>
      <c r="KDB26" s="80"/>
      <c r="KDC26" s="80"/>
      <c r="KDD26" s="80"/>
      <c r="KDE26" s="80"/>
      <c r="KDF26" s="80"/>
      <c r="KDG26" s="80"/>
      <c r="KDH26" s="80"/>
      <c r="KDI26" s="80"/>
      <c r="KDJ26" s="80"/>
      <c r="KDK26" s="80"/>
      <c r="KDL26" s="80"/>
      <c r="KDM26" s="80"/>
      <c r="KDN26" s="80"/>
      <c r="KDO26" s="80"/>
      <c r="KDP26" s="80"/>
      <c r="KDQ26" s="80"/>
      <c r="KDR26" s="80"/>
      <c r="KDS26" s="80"/>
      <c r="KDT26" s="80"/>
      <c r="KDU26" s="80"/>
      <c r="KDV26" s="80"/>
      <c r="KDW26" s="80"/>
      <c r="KDX26" s="80"/>
      <c r="KDY26" s="80"/>
      <c r="KDZ26" s="80"/>
      <c r="KEA26" s="80"/>
      <c r="KEB26" s="80"/>
      <c r="KEC26" s="80"/>
      <c r="KED26" s="80"/>
      <c r="KEE26" s="80"/>
      <c r="KEF26" s="80"/>
      <c r="KEG26" s="80"/>
      <c r="KEH26" s="80"/>
      <c r="KEI26" s="80"/>
      <c r="KEJ26" s="80"/>
      <c r="KEK26" s="80"/>
      <c r="KEL26" s="80"/>
      <c r="KEM26" s="80"/>
      <c r="KEN26" s="80"/>
      <c r="KEO26" s="80"/>
      <c r="KEP26" s="80"/>
      <c r="KEQ26" s="80"/>
      <c r="KER26" s="80"/>
      <c r="KES26" s="80"/>
      <c r="KET26" s="80"/>
      <c r="KEU26" s="80"/>
      <c r="KEV26" s="80"/>
      <c r="KEW26" s="80"/>
      <c r="KEX26" s="80"/>
      <c r="KEY26" s="80"/>
      <c r="KEZ26" s="80"/>
      <c r="KFA26" s="80"/>
      <c r="KFB26" s="80"/>
      <c r="KFC26" s="80"/>
      <c r="KFD26" s="80"/>
      <c r="KFE26" s="80"/>
      <c r="KFF26" s="80"/>
      <c r="KFG26" s="80"/>
      <c r="KFH26" s="80"/>
      <c r="KFI26" s="80"/>
      <c r="KFJ26" s="80"/>
      <c r="KFK26" s="80"/>
      <c r="KFL26" s="80"/>
      <c r="KFM26" s="80"/>
      <c r="KFN26" s="80"/>
      <c r="KFO26" s="80"/>
      <c r="KFP26" s="80"/>
      <c r="KFQ26" s="80"/>
      <c r="KFR26" s="80"/>
      <c r="KFS26" s="80"/>
      <c r="KFT26" s="80"/>
      <c r="KFU26" s="80"/>
      <c r="KFV26" s="80"/>
      <c r="KFW26" s="80"/>
      <c r="KFX26" s="80"/>
      <c r="KFY26" s="80"/>
      <c r="KFZ26" s="80"/>
      <c r="KGA26" s="80"/>
      <c r="KGB26" s="80"/>
      <c r="KGC26" s="80"/>
      <c r="KGD26" s="80"/>
      <c r="KGE26" s="80"/>
      <c r="KGF26" s="80"/>
      <c r="KGG26" s="80"/>
      <c r="KGH26" s="80"/>
      <c r="KGI26" s="80"/>
      <c r="KGJ26" s="80"/>
      <c r="KGK26" s="80"/>
      <c r="KGL26" s="80"/>
      <c r="KGM26" s="80"/>
      <c r="KGN26" s="80"/>
      <c r="KGO26" s="80"/>
      <c r="KGP26" s="80"/>
      <c r="KGQ26" s="80"/>
      <c r="KGR26" s="80"/>
      <c r="KGS26" s="80"/>
      <c r="KGT26" s="80"/>
      <c r="KGU26" s="80"/>
      <c r="KGV26" s="80"/>
      <c r="KGW26" s="80"/>
      <c r="KGX26" s="80"/>
      <c r="KGY26" s="80"/>
      <c r="KGZ26" s="80"/>
      <c r="KHA26" s="80"/>
      <c r="KHB26" s="80"/>
      <c r="KHC26" s="80"/>
      <c r="KHD26" s="80"/>
      <c r="KHE26" s="80"/>
      <c r="KHF26" s="80"/>
      <c r="KHG26" s="80"/>
      <c r="KHH26" s="80"/>
      <c r="KHI26" s="80"/>
      <c r="KHJ26" s="80"/>
      <c r="KHK26" s="80"/>
      <c r="KHL26" s="80"/>
      <c r="KHM26" s="80"/>
      <c r="KHN26" s="80"/>
      <c r="KHO26" s="80"/>
      <c r="KHP26" s="80"/>
      <c r="KHQ26" s="80"/>
      <c r="KHR26" s="80"/>
      <c r="KHS26" s="80"/>
      <c r="KHT26" s="80"/>
      <c r="KHU26" s="80"/>
      <c r="KHV26" s="80"/>
      <c r="KHW26" s="80"/>
      <c r="KHX26" s="80"/>
      <c r="KHY26" s="80"/>
      <c r="KHZ26" s="80"/>
      <c r="KIA26" s="80"/>
      <c r="KIB26" s="80"/>
      <c r="KIC26" s="80"/>
      <c r="KID26" s="80"/>
      <c r="KIE26" s="80"/>
      <c r="KIF26" s="80"/>
      <c r="KIG26" s="80"/>
      <c r="KIH26" s="80"/>
      <c r="KII26" s="80"/>
      <c r="KIJ26" s="80"/>
      <c r="KIK26" s="80"/>
      <c r="KIL26" s="80"/>
      <c r="KIM26" s="80"/>
      <c r="KIN26" s="80"/>
      <c r="KIO26" s="80"/>
      <c r="KIP26" s="80"/>
      <c r="KIQ26" s="80"/>
      <c r="KIR26" s="80"/>
      <c r="KIS26" s="80"/>
      <c r="KIT26" s="80"/>
      <c r="KIU26" s="80"/>
      <c r="KIV26" s="80"/>
      <c r="KIW26" s="80"/>
      <c r="KIX26" s="80"/>
      <c r="KIY26" s="80"/>
      <c r="KIZ26" s="80"/>
      <c r="KJA26" s="80"/>
      <c r="KJB26" s="80"/>
      <c r="KJC26" s="80"/>
      <c r="KJD26" s="80"/>
      <c r="KJE26" s="80"/>
      <c r="KJF26" s="80"/>
      <c r="KJG26" s="80"/>
      <c r="KJH26" s="80"/>
      <c r="KJI26" s="80"/>
      <c r="KJJ26" s="80"/>
      <c r="KJK26" s="80"/>
      <c r="KJL26" s="80"/>
      <c r="KJM26" s="80"/>
      <c r="KJN26" s="80"/>
      <c r="KJO26" s="80"/>
      <c r="KJP26" s="80"/>
      <c r="KJQ26" s="80"/>
      <c r="KJR26" s="80"/>
      <c r="KJS26" s="80"/>
      <c r="KJT26" s="80"/>
      <c r="KJU26" s="80"/>
      <c r="KJV26" s="80"/>
      <c r="KJW26" s="80"/>
      <c r="KJX26" s="80"/>
      <c r="KJY26" s="80"/>
      <c r="KJZ26" s="80"/>
      <c r="KKA26" s="80"/>
      <c r="KKB26" s="80"/>
      <c r="KKC26" s="80"/>
      <c r="KKD26" s="80"/>
      <c r="KKE26" s="80"/>
      <c r="KKF26" s="80"/>
      <c r="KKG26" s="80"/>
      <c r="KKH26" s="80"/>
      <c r="KKI26" s="80"/>
      <c r="KKJ26" s="80"/>
      <c r="KKK26" s="80"/>
      <c r="KKL26" s="80"/>
      <c r="KKM26" s="80"/>
      <c r="KKN26" s="80"/>
      <c r="KKO26" s="80"/>
      <c r="KKP26" s="80"/>
      <c r="KKQ26" s="80"/>
      <c r="KKR26" s="80"/>
      <c r="KKS26" s="80"/>
      <c r="KKT26" s="80"/>
      <c r="KKU26" s="80"/>
      <c r="KKV26" s="80"/>
      <c r="KKW26" s="80"/>
      <c r="KKX26" s="80"/>
      <c r="KKY26" s="80"/>
      <c r="KKZ26" s="80"/>
      <c r="KLA26" s="80"/>
      <c r="KLB26" s="80"/>
      <c r="KLC26" s="80"/>
      <c r="KLD26" s="80"/>
      <c r="KLE26" s="80"/>
      <c r="KLF26" s="80"/>
      <c r="KLG26" s="80"/>
      <c r="KLH26" s="80"/>
      <c r="KLI26" s="80"/>
      <c r="KLJ26" s="80"/>
      <c r="KLK26" s="80"/>
      <c r="KLL26" s="80"/>
      <c r="KLM26" s="80"/>
      <c r="KLN26" s="80"/>
      <c r="KLO26" s="80"/>
      <c r="KLP26" s="80"/>
      <c r="KLQ26" s="80"/>
      <c r="KLR26" s="80"/>
      <c r="KLS26" s="80"/>
      <c r="KLT26" s="80"/>
      <c r="KLU26" s="80"/>
      <c r="KLV26" s="80"/>
      <c r="KLW26" s="80"/>
      <c r="KLX26" s="80"/>
      <c r="KLY26" s="80"/>
      <c r="KLZ26" s="80"/>
      <c r="KMA26" s="80"/>
      <c r="KMB26" s="80"/>
      <c r="KMC26" s="80"/>
      <c r="KMD26" s="80"/>
      <c r="KME26" s="80"/>
      <c r="KMF26" s="80"/>
      <c r="KMG26" s="80"/>
      <c r="KMH26" s="80"/>
      <c r="KMI26" s="80"/>
      <c r="KMJ26" s="80"/>
      <c r="KMK26" s="80"/>
      <c r="KML26" s="80"/>
      <c r="KMM26" s="80"/>
      <c r="KMN26" s="80"/>
      <c r="KMO26" s="80"/>
      <c r="KMP26" s="80"/>
      <c r="KMQ26" s="80"/>
      <c r="KMR26" s="80"/>
      <c r="KMS26" s="80"/>
      <c r="KMT26" s="80"/>
      <c r="KMU26" s="80"/>
      <c r="KMV26" s="80"/>
      <c r="KMW26" s="80"/>
      <c r="KMX26" s="80"/>
      <c r="KMY26" s="80"/>
      <c r="KMZ26" s="80"/>
      <c r="KNA26" s="80"/>
      <c r="KNB26" s="80"/>
      <c r="KNC26" s="80"/>
      <c r="KND26" s="80"/>
      <c r="KNE26" s="80"/>
      <c r="KNF26" s="80"/>
      <c r="KNG26" s="80"/>
      <c r="KNH26" s="80"/>
      <c r="KNI26" s="80"/>
      <c r="KNJ26" s="80"/>
      <c r="KNK26" s="80"/>
      <c r="KNL26" s="80"/>
      <c r="KNM26" s="80"/>
      <c r="KNN26" s="80"/>
      <c r="KNO26" s="80"/>
      <c r="KNP26" s="80"/>
      <c r="KNQ26" s="80"/>
      <c r="KNR26" s="80"/>
      <c r="KNS26" s="80"/>
      <c r="KNT26" s="80"/>
      <c r="KNU26" s="80"/>
      <c r="KNV26" s="80"/>
      <c r="KNW26" s="80"/>
      <c r="KNX26" s="80"/>
      <c r="KNY26" s="80"/>
      <c r="KNZ26" s="80"/>
      <c r="KOA26" s="80"/>
      <c r="KOB26" s="80"/>
      <c r="KOC26" s="80"/>
      <c r="KOD26" s="80"/>
      <c r="KOE26" s="80"/>
      <c r="KOF26" s="80"/>
      <c r="KOG26" s="80"/>
      <c r="KOH26" s="80"/>
      <c r="KOI26" s="80"/>
      <c r="KOJ26" s="80"/>
      <c r="KOK26" s="80"/>
      <c r="KOL26" s="80"/>
      <c r="KOM26" s="80"/>
      <c r="KON26" s="80"/>
      <c r="KOO26" s="80"/>
      <c r="KOP26" s="80"/>
      <c r="KOQ26" s="80"/>
      <c r="KOR26" s="80"/>
      <c r="KOS26" s="80"/>
      <c r="KOT26" s="80"/>
      <c r="KOU26" s="80"/>
      <c r="KOV26" s="80"/>
      <c r="KOW26" s="80"/>
      <c r="KOX26" s="80"/>
      <c r="KOY26" s="80"/>
      <c r="KOZ26" s="80"/>
      <c r="KPA26" s="80"/>
      <c r="KPB26" s="80"/>
      <c r="KPC26" s="80"/>
      <c r="KPD26" s="80"/>
      <c r="KPE26" s="80"/>
      <c r="KPF26" s="80"/>
      <c r="KPG26" s="80"/>
      <c r="KPH26" s="80"/>
      <c r="KPI26" s="80"/>
      <c r="KPJ26" s="80"/>
      <c r="KPK26" s="80"/>
      <c r="KPL26" s="80"/>
      <c r="KPM26" s="80"/>
      <c r="KPN26" s="80"/>
      <c r="KPO26" s="80"/>
      <c r="KPP26" s="80"/>
      <c r="KPQ26" s="80"/>
      <c r="KPR26" s="80"/>
      <c r="KPS26" s="80"/>
      <c r="KPT26" s="80"/>
      <c r="KPU26" s="80"/>
      <c r="KPV26" s="80"/>
      <c r="KPW26" s="80"/>
      <c r="KPX26" s="80"/>
      <c r="KPY26" s="80"/>
      <c r="KPZ26" s="80"/>
      <c r="KQA26" s="80"/>
      <c r="KQB26" s="80"/>
      <c r="KQC26" s="80"/>
      <c r="KQD26" s="80"/>
      <c r="KQE26" s="80"/>
      <c r="KQF26" s="80"/>
      <c r="KQG26" s="80"/>
      <c r="KQH26" s="80"/>
      <c r="KQI26" s="80"/>
      <c r="KQJ26" s="80"/>
      <c r="KQK26" s="80"/>
      <c r="KQL26" s="80"/>
      <c r="KQM26" s="80"/>
      <c r="KQN26" s="80"/>
      <c r="KQO26" s="80"/>
      <c r="KQP26" s="80"/>
      <c r="KQQ26" s="80"/>
      <c r="KQR26" s="80"/>
      <c r="KQS26" s="80"/>
      <c r="KQT26" s="80"/>
      <c r="KQU26" s="80"/>
      <c r="KQV26" s="80"/>
      <c r="KQW26" s="80"/>
      <c r="KQX26" s="80"/>
      <c r="KQY26" s="80"/>
      <c r="KQZ26" s="80"/>
      <c r="KRA26" s="80"/>
      <c r="KRB26" s="80"/>
      <c r="KRC26" s="80"/>
      <c r="KRD26" s="80"/>
      <c r="KRE26" s="80"/>
      <c r="KRF26" s="80"/>
      <c r="KRG26" s="80"/>
      <c r="KRH26" s="80"/>
      <c r="KRI26" s="80"/>
      <c r="KRJ26" s="80"/>
      <c r="KRK26" s="80"/>
      <c r="KRL26" s="80"/>
      <c r="KRM26" s="80"/>
      <c r="KRN26" s="80"/>
      <c r="KRO26" s="80"/>
      <c r="KRP26" s="80"/>
      <c r="KRQ26" s="80"/>
      <c r="KRR26" s="80"/>
      <c r="KRS26" s="80"/>
      <c r="KRT26" s="80"/>
      <c r="KRU26" s="80"/>
      <c r="KRV26" s="80"/>
      <c r="KRW26" s="80"/>
      <c r="KRX26" s="80"/>
      <c r="KRY26" s="80"/>
      <c r="KRZ26" s="80"/>
      <c r="KSA26" s="80"/>
      <c r="KSB26" s="80"/>
      <c r="KSC26" s="80"/>
      <c r="KSD26" s="80"/>
      <c r="KSE26" s="80"/>
      <c r="KSF26" s="80"/>
      <c r="KSG26" s="80"/>
      <c r="KSH26" s="80"/>
      <c r="KSI26" s="80"/>
      <c r="KSJ26" s="80"/>
      <c r="KSK26" s="80"/>
      <c r="KSL26" s="80"/>
      <c r="KSM26" s="80"/>
      <c r="KSN26" s="80"/>
      <c r="KSO26" s="80"/>
      <c r="KSP26" s="80"/>
      <c r="KSQ26" s="80"/>
      <c r="KSR26" s="80"/>
      <c r="KSS26" s="80"/>
      <c r="KST26" s="80"/>
      <c r="KSU26" s="80"/>
      <c r="KSV26" s="80"/>
      <c r="KSW26" s="80"/>
      <c r="KSX26" s="80"/>
      <c r="KSY26" s="80"/>
      <c r="KSZ26" s="80"/>
      <c r="KTA26" s="80"/>
      <c r="KTB26" s="80"/>
      <c r="KTC26" s="80"/>
      <c r="KTD26" s="80"/>
      <c r="KTE26" s="80"/>
      <c r="KTF26" s="80"/>
      <c r="KTG26" s="80"/>
      <c r="KTH26" s="80"/>
      <c r="KTI26" s="80"/>
      <c r="KTJ26" s="80"/>
      <c r="KTK26" s="80"/>
      <c r="KTL26" s="80"/>
      <c r="KTM26" s="80"/>
      <c r="KTN26" s="80"/>
      <c r="KTO26" s="80"/>
      <c r="KTP26" s="80"/>
      <c r="KTQ26" s="80"/>
      <c r="KTR26" s="80"/>
      <c r="KTS26" s="80"/>
      <c r="KTT26" s="80"/>
      <c r="KTU26" s="80"/>
      <c r="KTV26" s="80"/>
      <c r="KTW26" s="80"/>
      <c r="KTX26" s="80"/>
      <c r="KTY26" s="80"/>
      <c r="KTZ26" s="80"/>
      <c r="KUA26" s="80"/>
      <c r="KUB26" s="80"/>
      <c r="KUC26" s="80"/>
      <c r="KUD26" s="80"/>
      <c r="KUE26" s="80"/>
      <c r="KUF26" s="80"/>
      <c r="KUG26" s="80"/>
      <c r="KUH26" s="80"/>
      <c r="KUI26" s="80"/>
      <c r="KUJ26" s="80"/>
      <c r="KUK26" s="80"/>
      <c r="KUL26" s="80"/>
      <c r="KUM26" s="80"/>
      <c r="KUN26" s="80"/>
      <c r="KUO26" s="80"/>
      <c r="KUP26" s="80"/>
      <c r="KUQ26" s="80"/>
      <c r="KUR26" s="80"/>
      <c r="KUS26" s="80"/>
      <c r="KUT26" s="80"/>
      <c r="KUU26" s="80"/>
      <c r="KUV26" s="80"/>
      <c r="KUW26" s="80"/>
      <c r="KUX26" s="80"/>
      <c r="KUY26" s="80"/>
      <c r="KUZ26" s="80"/>
      <c r="KVA26" s="80"/>
      <c r="KVB26" s="80"/>
      <c r="KVC26" s="80"/>
      <c r="KVD26" s="80"/>
      <c r="KVE26" s="80"/>
      <c r="KVF26" s="80"/>
      <c r="KVG26" s="80"/>
      <c r="KVH26" s="80"/>
      <c r="KVI26" s="80"/>
      <c r="KVJ26" s="80"/>
      <c r="KVK26" s="80"/>
      <c r="KVL26" s="80"/>
      <c r="KVM26" s="80"/>
      <c r="KVN26" s="80"/>
      <c r="KVO26" s="80"/>
      <c r="KVP26" s="80"/>
      <c r="KVQ26" s="80"/>
      <c r="KVR26" s="80"/>
      <c r="KVS26" s="80"/>
      <c r="KVT26" s="80"/>
      <c r="KVU26" s="80"/>
      <c r="KVV26" s="80"/>
      <c r="KVW26" s="80"/>
      <c r="KVX26" s="80"/>
      <c r="KVY26" s="80"/>
      <c r="KVZ26" s="80"/>
      <c r="KWA26" s="80"/>
      <c r="KWB26" s="80"/>
      <c r="KWC26" s="80"/>
      <c r="KWD26" s="80"/>
      <c r="KWE26" s="80"/>
      <c r="KWF26" s="80"/>
      <c r="KWG26" s="80"/>
      <c r="KWH26" s="80"/>
      <c r="KWI26" s="80"/>
      <c r="KWJ26" s="80"/>
      <c r="KWK26" s="80"/>
      <c r="KWL26" s="80"/>
      <c r="KWM26" s="80"/>
      <c r="KWN26" s="80"/>
      <c r="KWO26" s="80"/>
      <c r="KWP26" s="80"/>
      <c r="KWQ26" s="80"/>
      <c r="KWR26" s="80"/>
      <c r="KWS26" s="80"/>
      <c r="KWT26" s="80"/>
      <c r="KWU26" s="80"/>
      <c r="KWV26" s="80"/>
      <c r="KWW26" s="80"/>
      <c r="KWX26" s="80"/>
      <c r="KWY26" s="80"/>
      <c r="KWZ26" s="80"/>
      <c r="KXA26" s="80"/>
      <c r="KXB26" s="80"/>
      <c r="KXC26" s="80"/>
      <c r="KXD26" s="80"/>
      <c r="KXE26" s="80"/>
      <c r="KXF26" s="80"/>
      <c r="KXG26" s="80"/>
      <c r="KXH26" s="80"/>
      <c r="KXI26" s="80"/>
      <c r="KXJ26" s="80"/>
      <c r="KXK26" s="80"/>
      <c r="KXL26" s="80"/>
      <c r="KXM26" s="80"/>
      <c r="KXN26" s="80"/>
      <c r="KXO26" s="80"/>
      <c r="KXP26" s="80"/>
      <c r="KXQ26" s="80"/>
      <c r="KXR26" s="80"/>
      <c r="KXS26" s="80"/>
      <c r="KXT26" s="80"/>
      <c r="KXU26" s="80"/>
      <c r="KXV26" s="80"/>
      <c r="KXW26" s="80"/>
      <c r="KXX26" s="80"/>
      <c r="KXY26" s="80"/>
      <c r="KXZ26" s="80"/>
      <c r="KYA26" s="80"/>
      <c r="KYB26" s="80"/>
      <c r="KYC26" s="80"/>
      <c r="KYD26" s="80"/>
      <c r="KYE26" s="80"/>
      <c r="KYF26" s="80"/>
      <c r="KYG26" s="80"/>
      <c r="KYH26" s="80"/>
      <c r="KYI26" s="80"/>
      <c r="KYJ26" s="80"/>
      <c r="KYK26" s="80"/>
      <c r="KYL26" s="80"/>
      <c r="KYM26" s="80"/>
      <c r="KYN26" s="80"/>
      <c r="KYO26" s="80"/>
      <c r="KYP26" s="80"/>
      <c r="KYQ26" s="80"/>
      <c r="KYR26" s="80"/>
      <c r="KYS26" s="80"/>
      <c r="KYT26" s="80"/>
      <c r="KYU26" s="80"/>
      <c r="KYV26" s="80"/>
      <c r="KYW26" s="80"/>
      <c r="KYX26" s="80"/>
      <c r="KYY26" s="80"/>
      <c r="KYZ26" s="80"/>
      <c r="KZA26" s="80"/>
      <c r="KZB26" s="80"/>
      <c r="KZC26" s="80"/>
      <c r="KZD26" s="80"/>
      <c r="KZE26" s="80"/>
      <c r="KZF26" s="80"/>
      <c r="KZG26" s="80"/>
      <c r="KZH26" s="80"/>
      <c r="KZI26" s="80"/>
      <c r="KZJ26" s="80"/>
      <c r="KZK26" s="80"/>
      <c r="KZL26" s="80"/>
      <c r="KZM26" s="80"/>
      <c r="KZN26" s="80"/>
      <c r="KZO26" s="80"/>
      <c r="KZP26" s="80"/>
      <c r="KZQ26" s="80"/>
      <c r="KZR26" s="80"/>
      <c r="KZS26" s="80"/>
      <c r="KZT26" s="80"/>
      <c r="KZU26" s="80"/>
      <c r="KZV26" s="80"/>
      <c r="KZW26" s="80"/>
      <c r="KZX26" s="80"/>
      <c r="KZY26" s="80"/>
      <c r="KZZ26" s="80"/>
      <c r="LAA26" s="80"/>
      <c r="LAB26" s="80"/>
      <c r="LAC26" s="80"/>
      <c r="LAD26" s="80"/>
      <c r="LAE26" s="80"/>
      <c r="LAF26" s="80"/>
      <c r="LAG26" s="80"/>
      <c r="LAH26" s="80"/>
      <c r="LAI26" s="80"/>
      <c r="LAJ26" s="80"/>
      <c r="LAK26" s="80"/>
      <c r="LAL26" s="80"/>
      <c r="LAM26" s="80"/>
      <c r="LAN26" s="80"/>
      <c r="LAO26" s="80"/>
      <c r="LAP26" s="80"/>
      <c r="LAQ26" s="80"/>
      <c r="LAR26" s="80"/>
      <c r="LAS26" s="80"/>
      <c r="LAT26" s="80"/>
      <c r="LAU26" s="80"/>
      <c r="LAV26" s="80"/>
      <c r="LAW26" s="80"/>
      <c r="LAX26" s="80"/>
      <c r="LAY26" s="80"/>
      <c r="LAZ26" s="80"/>
      <c r="LBA26" s="80"/>
      <c r="LBB26" s="80"/>
      <c r="LBC26" s="80"/>
      <c r="LBD26" s="80"/>
      <c r="LBE26" s="80"/>
      <c r="LBF26" s="80"/>
      <c r="LBG26" s="80"/>
      <c r="LBH26" s="80"/>
      <c r="LBI26" s="80"/>
      <c r="LBJ26" s="80"/>
      <c r="LBK26" s="80"/>
      <c r="LBL26" s="80"/>
      <c r="LBM26" s="80"/>
      <c r="LBN26" s="80"/>
      <c r="LBO26" s="80"/>
      <c r="LBP26" s="80"/>
      <c r="LBQ26" s="80"/>
      <c r="LBR26" s="80"/>
      <c r="LBS26" s="80"/>
      <c r="LBT26" s="80"/>
      <c r="LBU26" s="80"/>
      <c r="LBV26" s="80"/>
      <c r="LBW26" s="80"/>
      <c r="LBX26" s="80"/>
      <c r="LBY26" s="80"/>
      <c r="LBZ26" s="80"/>
      <c r="LCA26" s="80"/>
      <c r="LCB26" s="80"/>
      <c r="LCC26" s="80"/>
      <c r="LCD26" s="80"/>
      <c r="LCE26" s="80"/>
      <c r="LCF26" s="80"/>
      <c r="LCG26" s="80"/>
      <c r="LCH26" s="80"/>
      <c r="LCI26" s="80"/>
      <c r="LCJ26" s="80"/>
      <c r="LCK26" s="80"/>
      <c r="LCL26" s="80"/>
      <c r="LCM26" s="80"/>
      <c r="LCN26" s="80"/>
      <c r="LCO26" s="80"/>
      <c r="LCP26" s="80"/>
      <c r="LCQ26" s="80"/>
      <c r="LCR26" s="80"/>
      <c r="LCS26" s="80"/>
      <c r="LCT26" s="80"/>
      <c r="LCU26" s="80"/>
      <c r="LCV26" s="80"/>
      <c r="LCW26" s="80"/>
      <c r="LCX26" s="80"/>
      <c r="LCY26" s="80"/>
      <c r="LCZ26" s="80"/>
      <c r="LDA26" s="80"/>
      <c r="LDB26" s="80"/>
      <c r="LDC26" s="80"/>
      <c r="LDD26" s="80"/>
      <c r="LDE26" s="80"/>
      <c r="LDF26" s="80"/>
      <c r="LDG26" s="80"/>
      <c r="LDH26" s="80"/>
      <c r="LDI26" s="80"/>
      <c r="LDJ26" s="80"/>
      <c r="LDK26" s="80"/>
      <c r="LDL26" s="80"/>
      <c r="LDM26" s="80"/>
      <c r="LDN26" s="80"/>
      <c r="LDO26" s="80"/>
      <c r="LDP26" s="80"/>
      <c r="LDQ26" s="80"/>
      <c r="LDR26" s="80"/>
      <c r="LDS26" s="80"/>
      <c r="LDT26" s="80"/>
      <c r="LDU26" s="80"/>
      <c r="LDV26" s="80"/>
      <c r="LDW26" s="80"/>
      <c r="LDX26" s="80"/>
      <c r="LDY26" s="80"/>
      <c r="LDZ26" s="80"/>
      <c r="LEA26" s="80"/>
      <c r="LEB26" s="80"/>
      <c r="LEC26" s="80"/>
      <c r="LED26" s="80"/>
      <c r="LEE26" s="80"/>
      <c r="LEF26" s="80"/>
      <c r="LEG26" s="80"/>
      <c r="LEH26" s="80"/>
      <c r="LEI26" s="80"/>
      <c r="LEJ26" s="80"/>
      <c r="LEK26" s="80"/>
      <c r="LEL26" s="80"/>
      <c r="LEM26" s="80"/>
      <c r="LEN26" s="80"/>
      <c r="LEO26" s="80"/>
      <c r="LEP26" s="80"/>
      <c r="LEQ26" s="80"/>
      <c r="LER26" s="80"/>
      <c r="LES26" s="80"/>
      <c r="LET26" s="80"/>
      <c r="LEU26" s="80"/>
      <c r="LEV26" s="80"/>
      <c r="LEW26" s="80"/>
      <c r="LEX26" s="80"/>
      <c r="LEY26" s="80"/>
      <c r="LEZ26" s="80"/>
      <c r="LFA26" s="80"/>
      <c r="LFB26" s="80"/>
      <c r="LFC26" s="80"/>
      <c r="LFD26" s="80"/>
      <c r="LFE26" s="80"/>
      <c r="LFF26" s="80"/>
      <c r="LFG26" s="80"/>
      <c r="LFH26" s="80"/>
      <c r="LFI26" s="80"/>
      <c r="LFJ26" s="80"/>
      <c r="LFK26" s="80"/>
      <c r="LFL26" s="80"/>
      <c r="LFM26" s="80"/>
      <c r="LFN26" s="80"/>
      <c r="LFO26" s="80"/>
      <c r="LFP26" s="80"/>
      <c r="LFQ26" s="80"/>
      <c r="LFR26" s="80"/>
      <c r="LFS26" s="80"/>
      <c r="LFT26" s="80"/>
      <c r="LFU26" s="80"/>
      <c r="LFV26" s="80"/>
      <c r="LFW26" s="80"/>
      <c r="LFX26" s="80"/>
      <c r="LFY26" s="80"/>
      <c r="LFZ26" s="80"/>
      <c r="LGA26" s="80"/>
      <c r="LGB26" s="80"/>
      <c r="LGC26" s="80"/>
      <c r="LGD26" s="80"/>
      <c r="LGE26" s="80"/>
      <c r="LGF26" s="80"/>
      <c r="LGG26" s="80"/>
      <c r="LGH26" s="80"/>
      <c r="LGI26" s="80"/>
      <c r="LGJ26" s="80"/>
      <c r="LGK26" s="80"/>
      <c r="LGL26" s="80"/>
      <c r="LGM26" s="80"/>
      <c r="LGN26" s="80"/>
      <c r="LGO26" s="80"/>
      <c r="LGP26" s="80"/>
      <c r="LGQ26" s="80"/>
      <c r="LGR26" s="80"/>
      <c r="LGS26" s="80"/>
      <c r="LGT26" s="80"/>
      <c r="LGU26" s="80"/>
      <c r="LGV26" s="80"/>
      <c r="LGW26" s="80"/>
      <c r="LGX26" s="80"/>
      <c r="LGY26" s="80"/>
      <c r="LGZ26" s="80"/>
      <c r="LHA26" s="80"/>
      <c r="LHB26" s="80"/>
      <c r="LHC26" s="80"/>
      <c r="LHD26" s="80"/>
      <c r="LHE26" s="80"/>
      <c r="LHF26" s="80"/>
      <c r="LHG26" s="80"/>
      <c r="LHH26" s="80"/>
      <c r="LHI26" s="80"/>
      <c r="LHJ26" s="80"/>
      <c r="LHK26" s="80"/>
      <c r="LHL26" s="80"/>
      <c r="LHM26" s="80"/>
      <c r="LHN26" s="80"/>
      <c r="LHO26" s="80"/>
      <c r="LHP26" s="80"/>
      <c r="LHQ26" s="80"/>
      <c r="LHR26" s="80"/>
      <c r="LHS26" s="80"/>
      <c r="LHT26" s="80"/>
      <c r="LHU26" s="80"/>
      <c r="LHV26" s="80"/>
      <c r="LHW26" s="80"/>
      <c r="LHX26" s="80"/>
      <c r="LHY26" s="80"/>
      <c r="LHZ26" s="80"/>
      <c r="LIA26" s="80"/>
      <c r="LIB26" s="80"/>
      <c r="LIC26" s="80"/>
      <c r="LID26" s="80"/>
      <c r="LIE26" s="80"/>
      <c r="LIF26" s="80"/>
      <c r="LIG26" s="80"/>
      <c r="LIH26" s="80"/>
      <c r="LII26" s="80"/>
      <c r="LIJ26" s="80"/>
      <c r="LIK26" s="80"/>
      <c r="LIL26" s="80"/>
      <c r="LIM26" s="80"/>
      <c r="LIN26" s="80"/>
      <c r="LIO26" s="80"/>
      <c r="LIP26" s="80"/>
      <c r="LIQ26" s="80"/>
      <c r="LIR26" s="80"/>
      <c r="LIS26" s="80"/>
      <c r="LIT26" s="80"/>
      <c r="LIU26" s="80"/>
      <c r="LIV26" s="80"/>
      <c r="LIW26" s="80"/>
      <c r="LIX26" s="80"/>
      <c r="LIY26" s="80"/>
      <c r="LIZ26" s="80"/>
      <c r="LJA26" s="80"/>
      <c r="LJB26" s="80"/>
      <c r="LJC26" s="80"/>
      <c r="LJD26" s="80"/>
      <c r="LJE26" s="80"/>
      <c r="LJF26" s="80"/>
      <c r="LJG26" s="80"/>
      <c r="LJH26" s="80"/>
      <c r="LJI26" s="80"/>
      <c r="LJJ26" s="80"/>
      <c r="LJK26" s="80"/>
      <c r="LJL26" s="80"/>
      <c r="LJM26" s="80"/>
      <c r="LJN26" s="80"/>
      <c r="LJO26" s="80"/>
      <c r="LJP26" s="80"/>
      <c r="LJQ26" s="80"/>
      <c r="LJR26" s="80"/>
      <c r="LJS26" s="80"/>
      <c r="LJT26" s="80"/>
      <c r="LJU26" s="80"/>
      <c r="LJV26" s="80"/>
      <c r="LJW26" s="80"/>
      <c r="LJX26" s="80"/>
      <c r="LJY26" s="80"/>
      <c r="LJZ26" s="80"/>
      <c r="LKA26" s="80"/>
      <c r="LKB26" s="80"/>
      <c r="LKC26" s="80"/>
      <c r="LKD26" s="80"/>
      <c r="LKE26" s="80"/>
      <c r="LKF26" s="80"/>
      <c r="LKG26" s="80"/>
      <c r="LKH26" s="80"/>
      <c r="LKI26" s="80"/>
      <c r="LKJ26" s="80"/>
      <c r="LKK26" s="80"/>
      <c r="LKL26" s="80"/>
      <c r="LKM26" s="80"/>
      <c r="LKN26" s="80"/>
      <c r="LKO26" s="80"/>
      <c r="LKP26" s="80"/>
      <c r="LKQ26" s="80"/>
      <c r="LKR26" s="80"/>
      <c r="LKS26" s="80"/>
      <c r="LKT26" s="80"/>
      <c r="LKU26" s="80"/>
      <c r="LKV26" s="80"/>
      <c r="LKW26" s="80"/>
      <c r="LKX26" s="80"/>
      <c r="LKY26" s="80"/>
      <c r="LKZ26" s="80"/>
      <c r="LLA26" s="80"/>
      <c r="LLB26" s="80"/>
      <c r="LLC26" s="80"/>
      <c r="LLD26" s="80"/>
      <c r="LLE26" s="80"/>
      <c r="LLF26" s="80"/>
      <c r="LLG26" s="80"/>
      <c r="LLH26" s="80"/>
      <c r="LLI26" s="80"/>
      <c r="LLJ26" s="80"/>
      <c r="LLK26" s="80"/>
      <c r="LLL26" s="80"/>
      <c r="LLM26" s="80"/>
      <c r="LLN26" s="80"/>
      <c r="LLO26" s="80"/>
      <c r="LLP26" s="80"/>
      <c r="LLQ26" s="80"/>
      <c r="LLR26" s="80"/>
      <c r="LLS26" s="80"/>
      <c r="LLT26" s="80"/>
      <c r="LLU26" s="80"/>
      <c r="LLV26" s="80"/>
      <c r="LLW26" s="80"/>
      <c r="LLX26" s="80"/>
      <c r="LLY26" s="80"/>
      <c r="LLZ26" s="80"/>
      <c r="LMA26" s="80"/>
      <c r="LMB26" s="80"/>
      <c r="LMC26" s="80"/>
      <c r="LMD26" s="80"/>
      <c r="LME26" s="80"/>
      <c r="LMF26" s="80"/>
      <c r="LMG26" s="80"/>
      <c r="LMH26" s="80"/>
      <c r="LMI26" s="80"/>
      <c r="LMJ26" s="80"/>
      <c r="LMK26" s="80"/>
      <c r="LML26" s="80"/>
      <c r="LMM26" s="80"/>
      <c r="LMN26" s="80"/>
      <c r="LMO26" s="80"/>
      <c r="LMP26" s="80"/>
      <c r="LMQ26" s="80"/>
      <c r="LMR26" s="80"/>
      <c r="LMS26" s="80"/>
      <c r="LMT26" s="80"/>
      <c r="LMU26" s="80"/>
      <c r="LMV26" s="80"/>
      <c r="LMW26" s="80"/>
      <c r="LMX26" s="80"/>
      <c r="LMY26" s="80"/>
      <c r="LMZ26" s="80"/>
      <c r="LNA26" s="80"/>
      <c r="LNB26" s="80"/>
      <c r="LNC26" s="80"/>
      <c r="LND26" s="80"/>
      <c r="LNE26" s="80"/>
      <c r="LNF26" s="80"/>
      <c r="LNG26" s="80"/>
      <c r="LNH26" s="80"/>
      <c r="LNI26" s="80"/>
      <c r="LNJ26" s="80"/>
      <c r="LNK26" s="80"/>
      <c r="LNL26" s="80"/>
      <c r="LNM26" s="80"/>
      <c r="LNN26" s="80"/>
      <c r="LNO26" s="80"/>
      <c r="LNP26" s="80"/>
      <c r="LNQ26" s="80"/>
      <c r="LNR26" s="80"/>
      <c r="LNS26" s="80"/>
      <c r="LNT26" s="80"/>
      <c r="LNU26" s="80"/>
      <c r="LNV26" s="80"/>
      <c r="LNW26" s="80"/>
      <c r="LNX26" s="80"/>
      <c r="LNY26" s="80"/>
      <c r="LNZ26" s="80"/>
      <c r="LOA26" s="80"/>
      <c r="LOB26" s="80"/>
      <c r="LOC26" s="80"/>
      <c r="LOD26" s="80"/>
      <c r="LOE26" s="80"/>
      <c r="LOF26" s="80"/>
      <c r="LOG26" s="80"/>
      <c r="LOH26" s="80"/>
      <c r="LOI26" s="80"/>
      <c r="LOJ26" s="80"/>
      <c r="LOK26" s="80"/>
      <c r="LOL26" s="80"/>
      <c r="LOM26" s="80"/>
      <c r="LON26" s="80"/>
      <c r="LOO26" s="80"/>
      <c r="LOP26" s="80"/>
      <c r="LOQ26" s="80"/>
      <c r="LOR26" s="80"/>
      <c r="LOS26" s="80"/>
      <c r="LOT26" s="80"/>
      <c r="LOU26" s="80"/>
      <c r="LOV26" s="80"/>
      <c r="LOW26" s="80"/>
      <c r="LOX26" s="80"/>
      <c r="LOY26" s="80"/>
      <c r="LOZ26" s="80"/>
      <c r="LPA26" s="80"/>
      <c r="LPB26" s="80"/>
      <c r="LPC26" s="80"/>
      <c r="LPD26" s="80"/>
      <c r="LPE26" s="80"/>
      <c r="LPF26" s="80"/>
      <c r="LPG26" s="80"/>
      <c r="LPH26" s="80"/>
      <c r="LPI26" s="80"/>
      <c r="LPJ26" s="80"/>
      <c r="LPK26" s="80"/>
      <c r="LPL26" s="80"/>
      <c r="LPM26" s="80"/>
      <c r="LPN26" s="80"/>
      <c r="LPO26" s="80"/>
      <c r="LPP26" s="80"/>
      <c r="LPQ26" s="80"/>
      <c r="LPR26" s="80"/>
      <c r="LPS26" s="80"/>
      <c r="LPT26" s="80"/>
      <c r="LPU26" s="80"/>
      <c r="LPV26" s="80"/>
      <c r="LPW26" s="80"/>
      <c r="LPX26" s="80"/>
      <c r="LPY26" s="80"/>
      <c r="LPZ26" s="80"/>
      <c r="LQA26" s="80"/>
      <c r="LQB26" s="80"/>
      <c r="LQC26" s="80"/>
      <c r="LQD26" s="80"/>
      <c r="LQE26" s="80"/>
      <c r="LQF26" s="80"/>
      <c r="LQG26" s="80"/>
      <c r="LQH26" s="80"/>
      <c r="LQI26" s="80"/>
      <c r="LQJ26" s="80"/>
      <c r="LQK26" s="80"/>
      <c r="LQL26" s="80"/>
      <c r="LQM26" s="80"/>
      <c r="LQN26" s="80"/>
      <c r="LQO26" s="80"/>
      <c r="LQP26" s="80"/>
      <c r="LQQ26" s="80"/>
      <c r="LQR26" s="80"/>
      <c r="LQS26" s="80"/>
      <c r="LQT26" s="80"/>
      <c r="LQU26" s="80"/>
      <c r="LQV26" s="80"/>
      <c r="LQW26" s="80"/>
      <c r="LQX26" s="80"/>
      <c r="LQY26" s="80"/>
      <c r="LQZ26" s="80"/>
      <c r="LRA26" s="80"/>
      <c r="LRB26" s="80"/>
      <c r="LRC26" s="80"/>
      <c r="LRD26" s="80"/>
      <c r="LRE26" s="80"/>
      <c r="LRF26" s="80"/>
      <c r="LRG26" s="80"/>
      <c r="LRH26" s="80"/>
      <c r="LRI26" s="80"/>
      <c r="LRJ26" s="80"/>
      <c r="LRK26" s="80"/>
      <c r="LRL26" s="80"/>
      <c r="LRM26" s="80"/>
      <c r="LRN26" s="80"/>
      <c r="LRO26" s="80"/>
      <c r="LRP26" s="80"/>
      <c r="LRQ26" s="80"/>
      <c r="LRR26" s="80"/>
      <c r="LRS26" s="80"/>
      <c r="LRT26" s="80"/>
      <c r="LRU26" s="80"/>
      <c r="LRV26" s="80"/>
      <c r="LRW26" s="80"/>
      <c r="LRX26" s="80"/>
      <c r="LRY26" s="80"/>
      <c r="LRZ26" s="80"/>
      <c r="LSA26" s="80"/>
      <c r="LSB26" s="80"/>
      <c r="LSC26" s="80"/>
      <c r="LSD26" s="80"/>
      <c r="LSE26" s="80"/>
      <c r="LSF26" s="80"/>
      <c r="LSG26" s="80"/>
      <c r="LSH26" s="80"/>
      <c r="LSI26" s="80"/>
      <c r="LSJ26" s="80"/>
      <c r="LSK26" s="80"/>
      <c r="LSL26" s="80"/>
      <c r="LSM26" s="80"/>
      <c r="LSN26" s="80"/>
      <c r="LSO26" s="80"/>
      <c r="LSP26" s="80"/>
      <c r="LSQ26" s="80"/>
      <c r="LSR26" s="80"/>
      <c r="LSS26" s="80"/>
      <c r="LST26" s="80"/>
      <c r="LSU26" s="80"/>
      <c r="LSV26" s="80"/>
      <c r="LSW26" s="80"/>
      <c r="LSX26" s="80"/>
      <c r="LSY26" s="80"/>
      <c r="LSZ26" s="80"/>
      <c r="LTA26" s="80"/>
      <c r="LTB26" s="80"/>
      <c r="LTC26" s="80"/>
      <c r="LTD26" s="80"/>
      <c r="LTE26" s="80"/>
      <c r="LTF26" s="80"/>
      <c r="LTG26" s="80"/>
      <c r="LTH26" s="80"/>
      <c r="LTI26" s="80"/>
      <c r="LTJ26" s="80"/>
      <c r="LTK26" s="80"/>
      <c r="LTL26" s="80"/>
      <c r="LTM26" s="80"/>
      <c r="LTN26" s="80"/>
      <c r="LTO26" s="80"/>
      <c r="LTP26" s="80"/>
      <c r="LTQ26" s="80"/>
      <c r="LTR26" s="80"/>
      <c r="LTS26" s="80"/>
      <c r="LTT26" s="80"/>
      <c r="LTU26" s="80"/>
      <c r="LTV26" s="80"/>
      <c r="LTW26" s="80"/>
      <c r="LTX26" s="80"/>
      <c r="LTY26" s="80"/>
      <c r="LTZ26" s="80"/>
      <c r="LUA26" s="80"/>
      <c r="LUB26" s="80"/>
      <c r="LUC26" s="80"/>
      <c r="LUD26" s="80"/>
      <c r="LUE26" s="80"/>
      <c r="LUF26" s="80"/>
      <c r="LUG26" s="80"/>
      <c r="LUH26" s="80"/>
      <c r="LUI26" s="80"/>
      <c r="LUJ26" s="80"/>
      <c r="LUK26" s="80"/>
      <c r="LUL26" s="80"/>
      <c r="LUM26" s="80"/>
      <c r="LUN26" s="80"/>
      <c r="LUO26" s="80"/>
      <c r="LUP26" s="80"/>
      <c r="LUQ26" s="80"/>
      <c r="LUR26" s="80"/>
      <c r="LUS26" s="80"/>
      <c r="LUT26" s="80"/>
      <c r="LUU26" s="80"/>
      <c r="LUV26" s="80"/>
      <c r="LUW26" s="80"/>
      <c r="LUX26" s="80"/>
      <c r="LUY26" s="80"/>
      <c r="LUZ26" s="80"/>
      <c r="LVA26" s="80"/>
      <c r="LVB26" s="80"/>
      <c r="LVC26" s="80"/>
      <c r="LVD26" s="80"/>
      <c r="LVE26" s="80"/>
      <c r="LVF26" s="80"/>
      <c r="LVG26" s="80"/>
      <c r="LVH26" s="80"/>
      <c r="LVI26" s="80"/>
      <c r="LVJ26" s="80"/>
      <c r="LVK26" s="80"/>
      <c r="LVL26" s="80"/>
      <c r="LVM26" s="80"/>
      <c r="LVN26" s="80"/>
      <c r="LVO26" s="80"/>
      <c r="LVP26" s="80"/>
      <c r="LVQ26" s="80"/>
      <c r="LVR26" s="80"/>
      <c r="LVS26" s="80"/>
      <c r="LVT26" s="80"/>
      <c r="LVU26" s="80"/>
      <c r="LVV26" s="80"/>
      <c r="LVW26" s="80"/>
      <c r="LVX26" s="80"/>
      <c r="LVY26" s="80"/>
      <c r="LVZ26" s="80"/>
      <c r="LWA26" s="80"/>
      <c r="LWB26" s="80"/>
      <c r="LWC26" s="80"/>
      <c r="LWD26" s="80"/>
      <c r="LWE26" s="80"/>
      <c r="LWF26" s="80"/>
      <c r="LWG26" s="80"/>
      <c r="LWH26" s="80"/>
      <c r="LWI26" s="80"/>
      <c r="LWJ26" s="80"/>
      <c r="LWK26" s="80"/>
      <c r="LWL26" s="80"/>
      <c r="LWM26" s="80"/>
      <c r="LWN26" s="80"/>
      <c r="LWO26" s="80"/>
      <c r="LWP26" s="80"/>
      <c r="LWQ26" s="80"/>
      <c r="LWR26" s="80"/>
      <c r="LWS26" s="80"/>
      <c r="LWT26" s="80"/>
      <c r="LWU26" s="80"/>
      <c r="LWV26" s="80"/>
      <c r="LWW26" s="80"/>
      <c r="LWX26" s="80"/>
      <c r="LWY26" s="80"/>
      <c r="LWZ26" s="80"/>
      <c r="LXA26" s="80"/>
      <c r="LXB26" s="80"/>
      <c r="LXC26" s="80"/>
      <c r="LXD26" s="80"/>
      <c r="LXE26" s="80"/>
      <c r="LXF26" s="80"/>
      <c r="LXG26" s="80"/>
      <c r="LXH26" s="80"/>
      <c r="LXI26" s="80"/>
      <c r="LXJ26" s="80"/>
      <c r="LXK26" s="80"/>
      <c r="LXL26" s="80"/>
      <c r="LXM26" s="80"/>
      <c r="LXN26" s="80"/>
      <c r="LXO26" s="80"/>
      <c r="LXP26" s="80"/>
      <c r="LXQ26" s="80"/>
      <c r="LXR26" s="80"/>
      <c r="LXS26" s="80"/>
      <c r="LXT26" s="80"/>
      <c r="LXU26" s="80"/>
      <c r="LXV26" s="80"/>
      <c r="LXW26" s="80"/>
      <c r="LXX26" s="80"/>
      <c r="LXY26" s="80"/>
      <c r="LXZ26" s="80"/>
      <c r="LYA26" s="80"/>
      <c r="LYB26" s="80"/>
      <c r="LYC26" s="80"/>
      <c r="LYD26" s="80"/>
      <c r="LYE26" s="80"/>
      <c r="LYF26" s="80"/>
      <c r="LYG26" s="80"/>
      <c r="LYH26" s="80"/>
      <c r="LYI26" s="80"/>
      <c r="LYJ26" s="80"/>
      <c r="LYK26" s="80"/>
      <c r="LYL26" s="80"/>
      <c r="LYM26" s="80"/>
      <c r="LYN26" s="80"/>
      <c r="LYO26" s="80"/>
      <c r="LYP26" s="80"/>
      <c r="LYQ26" s="80"/>
      <c r="LYR26" s="80"/>
      <c r="LYS26" s="80"/>
      <c r="LYT26" s="80"/>
      <c r="LYU26" s="80"/>
      <c r="LYV26" s="80"/>
      <c r="LYW26" s="80"/>
      <c r="LYX26" s="80"/>
      <c r="LYY26" s="80"/>
      <c r="LYZ26" s="80"/>
      <c r="LZA26" s="80"/>
      <c r="LZB26" s="80"/>
      <c r="LZC26" s="80"/>
      <c r="LZD26" s="80"/>
      <c r="LZE26" s="80"/>
      <c r="LZF26" s="80"/>
      <c r="LZG26" s="80"/>
      <c r="LZH26" s="80"/>
      <c r="LZI26" s="80"/>
      <c r="LZJ26" s="80"/>
      <c r="LZK26" s="80"/>
      <c r="LZL26" s="80"/>
      <c r="LZM26" s="80"/>
      <c r="LZN26" s="80"/>
      <c r="LZO26" s="80"/>
      <c r="LZP26" s="80"/>
      <c r="LZQ26" s="80"/>
      <c r="LZR26" s="80"/>
      <c r="LZS26" s="80"/>
      <c r="LZT26" s="80"/>
      <c r="LZU26" s="80"/>
      <c r="LZV26" s="80"/>
      <c r="LZW26" s="80"/>
      <c r="LZX26" s="80"/>
      <c r="LZY26" s="80"/>
      <c r="LZZ26" s="80"/>
      <c r="MAA26" s="80"/>
      <c r="MAB26" s="80"/>
      <c r="MAC26" s="80"/>
      <c r="MAD26" s="80"/>
      <c r="MAE26" s="80"/>
      <c r="MAF26" s="80"/>
      <c r="MAG26" s="80"/>
      <c r="MAH26" s="80"/>
      <c r="MAI26" s="80"/>
      <c r="MAJ26" s="80"/>
      <c r="MAK26" s="80"/>
      <c r="MAL26" s="80"/>
      <c r="MAM26" s="80"/>
      <c r="MAN26" s="80"/>
      <c r="MAO26" s="80"/>
      <c r="MAP26" s="80"/>
      <c r="MAQ26" s="80"/>
      <c r="MAR26" s="80"/>
      <c r="MAS26" s="80"/>
      <c r="MAT26" s="80"/>
      <c r="MAU26" s="80"/>
      <c r="MAV26" s="80"/>
      <c r="MAW26" s="80"/>
      <c r="MAX26" s="80"/>
      <c r="MAY26" s="80"/>
      <c r="MAZ26" s="80"/>
      <c r="MBA26" s="80"/>
      <c r="MBB26" s="80"/>
      <c r="MBC26" s="80"/>
      <c r="MBD26" s="80"/>
      <c r="MBE26" s="80"/>
      <c r="MBF26" s="80"/>
      <c r="MBG26" s="80"/>
      <c r="MBH26" s="80"/>
      <c r="MBI26" s="80"/>
      <c r="MBJ26" s="80"/>
      <c r="MBK26" s="80"/>
      <c r="MBL26" s="80"/>
      <c r="MBM26" s="80"/>
      <c r="MBN26" s="80"/>
      <c r="MBO26" s="80"/>
      <c r="MBP26" s="80"/>
      <c r="MBQ26" s="80"/>
      <c r="MBR26" s="80"/>
      <c r="MBS26" s="80"/>
      <c r="MBT26" s="80"/>
      <c r="MBU26" s="80"/>
      <c r="MBV26" s="80"/>
      <c r="MBW26" s="80"/>
      <c r="MBX26" s="80"/>
      <c r="MBY26" s="80"/>
      <c r="MBZ26" s="80"/>
      <c r="MCA26" s="80"/>
      <c r="MCB26" s="80"/>
      <c r="MCC26" s="80"/>
      <c r="MCD26" s="80"/>
      <c r="MCE26" s="80"/>
      <c r="MCF26" s="80"/>
      <c r="MCG26" s="80"/>
      <c r="MCH26" s="80"/>
      <c r="MCI26" s="80"/>
      <c r="MCJ26" s="80"/>
      <c r="MCK26" s="80"/>
      <c r="MCL26" s="80"/>
      <c r="MCM26" s="80"/>
      <c r="MCN26" s="80"/>
      <c r="MCO26" s="80"/>
      <c r="MCP26" s="80"/>
      <c r="MCQ26" s="80"/>
      <c r="MCR26" s="80"/>
      <c r="MCS26" s="80"/>
      <c r="MCT26" s="80"/>
      <c r="MCU26" s="80"/>
      <c r="MCV26" s="80"/>
      <c r="MCW26" s="80"/>
      <c r="MCX26" s="80"/>
      <c r="MCY26" s="80"/>
      <c r="MCZ26" s="80"/>
      <c r="MDA26" s="80"/>
      <c r="MDB26" s="80"/>
      <c r="MDC26" s="80"/>
      <c r="MDD26" s="80"/>
      <c r="MDE26" s="80"/>
      <c r="MDF26" s="80"/>
      <c r="MDG26" s="80"/>
      <c r="MDH26" s="80"/>
      <c r="MDI26" s="80"/>
      <c r="MDJ26" s="80"/>
      <c r="MDK26" s="80"/>
      <c r="MDL26" s="80"/>
      <c r="MDM26" s="80"/>
      <c r="MDN26" s="80"/>
      <c r="MDO26" s="80"/>
      <c r="MDP26" s="80"/>
      <c r="MDQ26" s="80"/>
      <c r="MDR26" s="80"/>
      <c r="MDS26" s="80"/>
      <c r="MDT26" s="80"/>
      <c r="MDU26" s="80"/>
      <c r="MDV26" s="80"/>
      <c r="MDW26" s="80"/>
      <c r="MDX26" s="80"/>
      <c r="MDY26" s="80"/>
      <c r="MDZ26" s="80"/>
      <c r="MEA26" s="80"/>
      <c r="MEB26" s="80"/>
      <c r="MEC26" s="80"/>
      <c r="MED26" s="80"/>
      <c r="MEE26" s="80"/>
      <c r="MEF26" s="80"/>
      <c r="MEG26" s="80"/>
      <c r="MEH26" s="80"/>
      <c r="MEI26" s="80"/>
      <c r="MEJ26" s="80"/>
      <c r="MEK26" s="80"/>
      <c r="MEL26" s="80"/>
      <c r="MEM26" s="80"/>
      <c r="MEN26" s="80"/>
      <c r="MEO26" s="80"/>
      <c r="MEP26" s="80"/>
      <c r="MEQ26" s="80"/>
      <c r="MER26" s="80"/>
      <c r="MES26" s="80"/>
      <c r="MET26" s="80"/>
      <c r="MEU26" s="80"/>
      <c r="MEV26" s="80"/>
      <c r="MEW26" s="80"/>
      <c r="MEX26" s="80"/>
      <c r="MEY26" s="80"/>
      <c r="MEZ26" s="80"/>
      <c r="MFA26" s="80"/>
      <c r="MFB26" s="80"/>
      <c r="MFC26" s="80"/>
      <c r="MFD26" s="80"/>
      <c r="MFE26" s="80"/>
      <c r="MFF26" s="80"/>
      <c r="MFG26" s="80"/>
      <c r="MFH26" s="80"/>
      <c r="MFI26" s="80"/>
      <c r="MFJ26" s="80"/>
      <c r="MFK26" s="80"/>
      <c r="MFL26" s="80"/>
      <c r="MFM26" s="80"/>
      <c r="MFN26" s="80"/>
      <c r="MFO26" s="80"/>
      <c r="MFP26" s="80"/>
      <c r="MFQ26" s="80"/>
      <c r="MFR26" s="80"/>
      <c r="MFS26" s="80"/>
      <c r="MFT26" s="80"/>
      <c r="MFU26" s="80"/>
      <c r="MFV26" s="80"/>
      <c r="MFW26" s="80"/>
      <c r="MFX26" s="80"/>
      <c r="MFY26" s="80"/>
      <c r="MFZ26" s="80"/>
      <c r="MGA26" s="80"/>
      <c r="MGB26" s="80"/>
      <c r="MGC26" s="80"/>
      <c r="MGD26" s="80"/>
      <c r="MGE26" s="80"/>
      <c r="MGF26" s="80"/>
      <c r="MGG26" s="80"/>
      <c r="MGH26" s="80"/>
      <c r="MGI26" s="80"/>
      <c r="MGJ26" s="80"/>
      <c r="MGK26" s="80"/>
      <c r="MGL26" s="80"/>
      <c r="MGM26" s="80"/>
      <c r="MGN26" s="80"/>
      <c r="MGO26" s="80"/>
      <c r="MGP26" s="80"/>
      <c r="MGQ26" s="80"/>
      <c r="MGR26" s="80"/>
      <c r="MGS26" s="80"/>
      <c r="MGT26" s="80"/>
      <c r="MGU26" s="80"/>
      <c r="MGV26" s="80"/>
      <c r="MGW26" s="80"/>
      <c r="MGX26" s="80"/>
      <c r="MGY26" s="80"/>
      <c r="MGZ26" s="80"/>
      <c r="MHA26" s="80"/>
      <c r="MHB26" s="80"/>
      <c r="MHC26" s="80"/>
      <c r="MHD26" s="80"/>
      <c r="MHE26" s="80"/>
      <c r="MHF26" s="80"/>
      <c r="MHG26" s="80"/>
      <c r="MHH26" s="80"/>
      <c r="MHI26" s="80"/>
      <c r="MHJ26" s="80"/>
      <c r="MHK26" s="80"/>
      <c r="MHL26" s="80"/>
      <c r="MHM26" s="80"/>
      <c r="MHN26" s="80"/>
      <c r="MHO26" s="80"/>
      <c r="MHP26" s="80"/>
      <c r="MHQ26" s="80"/>
      <c r="MHR26" s="80"/>
      <c r="MHS26" s="80"/>
      <c r="MHT26" s="80"/>
      <c r="MHU26" s="80"/>
      <c r="MHV26" s="80"/>
      <c r="MHW26" s="80"/>
      <c r="MHX26" s="80"/>
      <c r="MHY26" s="80"/>
      <c r="MHZ26" s="80"/>
      <c r="MIA26" s="80"/>
      <c r="MIB26" s="80"/>
      <c r="MIC26" s="80"/>
      <c r="MID26" s="80"/>
      <c r="MIE26" s="80"/>
      <c r="MIF26" s="80"/>
      <c r="MIG26" s="80"/>
      <c r="MIH26" s="80"/>
      <c r="MII26" s="80"/>
      <c r="MIJ26" s="80"/>
      <c r="MIK26" s="80"/>
      <c r="MIL26" s="80"/>
      <c r="MIM26" s="80"/>
      <c r="MIN26" s="80"/>
      <c r="MIO26" s="80"/>
      <c r="MIP26" s="80"/>
      <c r="MIQ26" s="80"/>
      <c r="MIR26" s="80"/>
      <c r="MIS26" s="80"/>
      <c r="MIT26" s="80"/>
      <c r="MIU26" s="80"/>
      <c r="MIV26" s="80"/>
      <c r="MIW26" s="80"/>
      <c r="MIX26" s="80"/>
      <c r="MIY26" s="80"/>
      <c r="MIZ26" s="80"/>
      <c r="MJA26" s="80"/>
      <c r="MJB26" s="80"/>
      <c r="MJC26" s="80"/>
      <c r="MJD26" s="80"/>
      <c r="MJE26" s="80"/>
      <c r="MJF26" s="80"/>
      <c r="MJG26" s="80"/>
      <c r="MJH26" s="80"/>
      <c r="MJI26" s="80"/>
      <c r="MJJ26" s="80"/>
      <c r="MJK26" s="80"/>
      <c r="MJL26" s="80"/>
      <c r="MJM26" s="80"/>
      <c r="MJN26" s="80"/>
      <c r="MJO26" s="80"/>
      <c r="MJP26" s="80"/>
      <c r="MJQ26" s="80"/>
      <c r="MJR26" s="80"/>
      <c r="MJS26" s="80"/>
      <c r="MJT26" s="80"/>
      <c r="MJU26" s="80"/>
      <c r="MJV26" s="80"/>
      <c r="MJW26" s="80"/>
      <c r="MJX26" s="80"/>
      <c r="MJY26" s="80"/>
      <c r="MJZ26" s="80"/>
      <c r="MKA26" s="80"/>
      <c r="MKB26" s="80"/>
      <c r="MKC26" s="80"/>
      <c r="MKD26" s="80"/>
      <c r="MKE26" s="80"/>
      <c r="MKF26" s="80"/>
      <c r="MKG26" s="80"/>
      <c r="MKH26" s="80"/>
      <c r="MKI26" s="80"/>
      <c r="MKJ26" s="80"/>
      <c r="MKK26" s="80"/>
      <c r="MKL26" s="80"/>
      <c r="MKM26" s="80"/>
      <c r="MKN26" s="80"/>
      <c r="MKO26" s="80"/>
      <c r="MKP26" s="80"/>
      <c r="MKQ26" s="80"/>
      <c r="MKR26" s="80"/>
      <c r="MKS26" s="80"/>
      <c r="MKT26" s="80"/>
      <c r="MKU26" s="80"/>
      <c r="MKV26" s="80"/>
      <c r="MKW26" s="80"/>
      <c r="MKX26" s="80"/>
      <c r="MKY26" s="80"/>
      <c r="MKZ26" s="80"/>
      <c r="MLA26" s="80"/>
      <c r="MLB26" s="80"/>
      <c r="MLC26" s="80"/>
      <c r="MLD26" s="80"/>
      <c r="MLE26" s="80"/>
      <c r="MLF26" s="80"/>
      <c r="MLG26" s="80"/>
      <c r="MLH26" s="80"/>
      <c r="MLI26" s="80"/>
      <c r="MLJ26" s="80"/>
      <c r="MLK26" s="80"/>
      <c r="MLL26" s="80"/>
      <c r="MLM26" s="80"/>
      <c r="MLN26" s="80"/>
      <c r="MLO26" s="80"/>
      <c r="MLP26" s="80"/>
      <c r="MLQ26" s="80"/>
      <c r="MLR26" s="80"/>
      <c r="MLS26" s="80"/>
      <c r="MLT26" s="80"/>
      <c r="MLU26" s="80"/>
      <c r="MLV26" s="80"/>
      <c r="MLW26" s="80"/>
      <c r="MLX26" s="80"/>
      <c r="MLY26" s="80"/>
      <c r="MLZ26" s="80"/>
      <c r="MMA26" s="80"/>
      <c r="MMB26" s="80"/>
      <c r="MMC26" s="80"/>
      <c r="MMD26" s="80"/>
      <c r="MME26" s="80"/>
      <c r="MMF26" s="80"/>
      <c r="MMG26" s="80"/>
      <c r="MMH26" s="80"/>
      <c r="MMI26" s="80"/>
      <c r="MMJ26" s="80"/>
      <c r="MMK26" s="80"/>
      <c r="MML26" s="80"/>
      <c r="MMM26" s="80"/>
      <c r="MMN26" s="80"/>
      <c r="MMO26" s="80"/>
      <c r="MMP26" s="80"/>
      <c r="MMQ26" s="80"/>
      <c r="MMR26" s="80"/>
      <c r="MMS26" s="80"/>
      <c r="MMT26" s="80"/>
      <c r="MMU26" s="80"/>
      <c r="MMV26" s="80"/>
      <c r="MMW26" s="80"/>
      <c r="MMX26" s="80"/>
      <c r="MMY26" s="80"/>
      <c r="MMZ26" s="80"/>
      <c r="MNA26" s="80"/>
      <c r="MNB26" s="80"/>
      <c r="MNC26" s="80"/>
      <c r="MND26" s="80"/>
      <c r="MNE26" s="80"/>
      <c r="MNF26" s="80"/>
      <c r="MNG26" s="80"/>
      <c r="MNH26" s="80"/>
      <c r="MNI26" s="80"/>
      <c r="MNJ26" s="80"/>
      <c r="MNK26" s="80"/>
      <c r="MNL26" s="80"/>
      <c r="MNM26" s="80"/>
      <c r="MNN26" s="80"/>
      <c r="MNO26" s="80"/>
      <c r="MNP26" s="80"/>
      <c r="MNQ26" s="80"/>
      <c r="MNR26" s="80"/>
      <c r="MNS26" s="80"/>
      <c r="MNT26" s="80"/>
      <c r="MNU26" s="80"/>
      <c r="MNV26" s="80"/>
      <c r="MNW26" s="80"/>
      <c r="MNX26" s="80"/>
      <c r="MNY26" s="80"/>
      <c r="MNZ26" s="80"/>
      <c r="MOA26" s="80"/>
      <c r="MOB26" s="80"/>
      <c r="MOC26" s="80"/>
      <c r="MOD26" s="80"/>
      <c r="MOE26" s="80"/>
      <c r="MOF26" s="80"/>
      <c r="MOG26" s="80"/>
      <c r="MOH26" s="80"/>
      <c r="MOI26" s="80"/>
      <c r="MOJ26" s="80"/>
      <c r="MOK26" s="80"/>
      <c r="MOL26" s="80"/>
      <c r="MOM26" s="80"/>
      <c r="MON26" s="80"/>
      <c r="MOO26" s="80"/>
      <c r="MOP26" s="80"/>
      <c r="MOQ26" s="80"/>
      <c r="MOR26" s="80"/>
      <c r="MOS26" s="80"/>
      <c r="MOT26" s="80"/>
      <c r="MOU26" s="80"/>
      <c r="MOV26" s="80"/>
      <c r="MOW26" s="80"/>
      <c r="MOX26" s="80"/>
      <c r="MOY26" s="80"/>
      <c r="MOZ26" s="80"/>
      <c r="MPA26" s="80"/>
      <c r="MPB26" s="80"/>
      <c r="MPC26" s="80"/>
      <c r="MPD26" s="80"/>
      <c r="MPE26" s="80"/>
      <c r="MPF26" s="80"/>
      <c r="MPG26" s="80"/>
      <c r="MPH26" s="80"/>
      <c r="MPI26" s="80"/>
      <c r="MPJ26" s="80"/>
      <c r="MPK26" s="80"/>
      <c r="MPL26" s="80"/>
      <c r="MPM26" s="80"/>
      <c r="MPN26" s="80"/>
      <c r="MPO26" s="80"/>
      <c r="MPP26" s="80"/>
      <c r="MPQ26" s="80"/>
      <c r="MPR26" s="80"/>
      <c r="MPS26" s="80"/>
      <c r="MPT26" s="80"/>
      <c r="MPU26" s="80"/>
      <c r="MPV26" s="80"/>
      <c r="MPW26" s="80"/>
      <c r="MPX26" s="80"/>
      <c r="MPY26" s="80"/>
      <c r="MPZ26" s="80"/>
      <c r="MQA26" s="80"/>
      <c r="MQB26" s="80"/>
      <c r="MQC26" s="80"/>
      <c r="MQD26" s="80"/>
      <c r="MQE26" s="80"/>
      <c r="MQF26" s="80"/>
      <c r="MQG26" s="80"/>
      <c r="MQH26" s="80"/>
      <c r="MQI26" s="80"/>
      <c r="MQJ26" s="80"/>
      <c r="MQK26" s="80"/>
      <c r="MQL26" s="80"/>
      <c r="MQM26" s="80"/>
      <c r="MQN26" s="80"/>
      <c r="MQO26" s="80"/>
      <c r="MQP26" s="80"/>
      <c r="MQQ26" s="80"/>
      <c r="MQR26" s="80"/>
      <c r="MQS26" s="80"/>
      <c r="MQT26" s="80"/>
      <c r="MQU26" s="80"/>
      <c r="MQV26" s="80"/>
      <c r="MQW26" s="80"/>
      <c r="MQX26" s="80"/>
      <c r="MQY26" s="80"/>
      <c r="MQZ26" s="80"/>
      <c r="MRA26" s="80"/>
      <c r="MRB26" s="80"/>
      <c r="MRC26" s="80"/>
      <c r="MRD26" s="80"/>
      <c r="MRE26" s="80"/>
      <c r="MRF26" s="80"/>
      <c r="MRG26" s="80"/>
      <c r="MRH26" s="80"/>
      <c r="MRI26" s="80"/>
      <c r="MRJ26" s="80"/>
      <c r="MRK26" s="80"/>
      <c r="MRL26" s="80"/>
      <c r="MRM26" s="80"/>
      <c r="MRN26" s="80"/>
      <c r="MRO26" s="80"/>
      <c r="MRP26" s="80"/>
      <c r="MRQ26" s="80"/>
      <c r="MRR26" s="80"/>
      <c r="MRS26" s="80"/>
      <c r="MRT26" s="80"/>
      <c r="MRU26" s="80"/>
      <c r="MRV26" s="80"/>
      <c r="MRW26" s="80"/>
      <c r="MRX26" s="80"/>
      <c r="MRY26" s="80"/>
      <c r="MRZ26" s="80"/>
      <c r="MSA26" s="80"/>
      <c r="MSB26" s="80"/>
      <c r="MSC26" s="80"/>
      <c r="MSD26" s="80"/>
      <c r="MSE26" s="80"/>
      <c r="MSF26" s="80"/>
      <c r="MSG26" s="80"/>
      <c r="MSH26" s="80"/>
      <c r="MSI26" s="80"/>
      <c r="MSJ26" s="80"/>
      <c r="MSK26" s="80"/>
      <c r="MSL26" s="80"/>
      <c r="MSM26" s="80"/>
      <c r="MSN26" s="80"/>
      <c r="MSO26" s="80"/>
      <c r="MSP26" s="80"/>
      <c r="MSQ26" s="80"/>
      <c r="MSR26" s="80"/>
      <c r="MSS26" s="80"/>
      <c r="MST26" s="80"/>
      <c r="MSU26" s="80"/>
      <c r="MSV26" s="80"/>
      <c r="MSW26" s="80"/>
      <c r="MSX26" s="80"/>
      <c r="MSY26" s="80"/>
      <c r="MSZ26" s="80"/>
      <c r="MTA26" s="80"/>
      <c r="MTB26" s="80"/>
      <c r="MTC26" s="80"/>
      <c r="MTD26" s="80"/>
      <c r="MTE26" s="80"/>
      <c r="MTF26" s="80"/>
      <c r="MTG26" s="80"/>
      <c r="MTH26" s="80"/>
      <c r="MTI26" s="80"/>
      <c r="MTJ26" s="80"/>
      <c r="MTK26" s="80"/>
      <c r="MTL26" s="80"/>
      <c r="MTM26" s="80"/>
      <c r="MTN26" s="80"/>
      <c r="MTO26" s="80"/>
      <c r="MTP26" s="80"/>
      <c r="MTQ26" s="80"/>
      <c r="MTR26" s="80"/>
      <c r="MTS26" s="80"/>
      <c r="MTT26" s="80"/>
      <c r="MTU26" s="80"/>
      <c r="MTV26" s="80"/>
      <c r="MTW26" s="80"/>
      <c r="MTX26" s="80"/>
      <c r="MTY26" s="80"/>
      <c r="MTZ26" s="80"/>
      <c r="MUA26" s="80"/>
      <c r="MUB26" s="80"/>
      <c r="MUC26" s="80"/>
      <c r="MUD26" s="80"/>
      <c r="MUE26" s="80"/>
      <c r="MUF26" s="80"/>
      <c r="MUG26" s="80"/>
      <c r="MUH26" s="80"/>
      <c r="MUI26" s="80"/>
      <c r="MUJ26" s="80"/>
      <c r="MUK26" s="80"/>
      <c r="MUL26" s="80"/>
      <c r="MUM26" s="80"/>
      <c r="MUN26" s="80"/>
      <c r="MUO26" s="80"/>
      <c r="MUP26" s="80"/>
      <c r="MUQ26" s="80"/>
      <c r="MUR26" s="80"/>
      <c r="MUS26" s="80"/>
      <c r="MUT26" s="80"/>
      <c r="MUU26" s="80"/>
      <c r="MUV26" s="80"/>
      <c r="MUW26" s="80"/>
      <c r="MUX26" s="80"/>
      <c r="MUY26" s="80"/>
      <c r="MUZ26" s="80"/>
      <c r="MVA26" s="80"/>
      <c r="MVB26" s="80"/>
      <c r="MVC26" s="80"/>
      <c r="MVD26" s="80"/>
      <c r="MVE26" s="80"/>
      <c r="MVF26" s="80"/>
      <c r="MVG26" s="80"/>
      <c r="MVH26" s="80"/>
      <c r="MVI26" s="80"/>
      <c r="MVJ26" s="80"/>
      <c r="MVK26" s="80"/>
      <c r="MVL26" s="80"/>
      <c r="MVM26" s="80"/>
      <c r="MVN26" s="80"/>
      <c r="MVO26" s="80"/>
      <c r="MVP26" s="80"/>
      <c r="MVQ26" s="80"/>
      <c r="MVR26" s="80"/>
      <c r="MVS26" s="80"/>
      <c r="MVT26" s="80"/>
      <c r="MVU26" s="80"/>
      <c r="MVV26" s="80"/>
      <c r="MVW26" s="80"/>
      <c r="MVX26" s="80"/>
      <c r="MVY26" s="80"/>
      <c r="MVZ26" s="80"/>
      <c r="MWA26" s="80"/>
      <c r="MWB26" s="80"/>
      <c r="MWC26" s="80"/>
      <c r="MWD26" s="80"/>
      <c r="MWE26" s="80"/>
      <c r="MWF26" s="80"/>
      <c r="MWG26" s="80"/>
      <c r="MWH26" s="80"/>
      <c r="MWI26" s="80"/>
      <c r="MWJ26" s="80"/>
      <c r="MWK26" s="80"/>
      <c r="MWL26" s="80"/>
      <c r="MWM26" s="80"/>
      <c r="MWN26" s="80"/>
      <c r="MWO26" s="80"/>
      <c r="MWP26" s="80"/>
      <c r="MWQ26" s="80"/>
      <c r="MWR26" s="80"/>
      <c r="MWS26" s="80"/>
      <c r="MWT26" s="80"/>
      <c r="MWU26" s="80"/>
      <c r="MWV26" s="80"/>
      <c r="MWW26" s="80"/>
      <c r="MWX26" s="80"/>
      <c r="MWY26" s="80"/>
      <c r="MWZ26" s="80"/>
      <c r="MXA26" s="80"/>
      <c r="MXB26" s="80"/>
      <c r="MXC26" s="80"/>
      <c r="MXD26" s="80"/>
      <c r="MXE26" s="80"/>
      <c r="MXF26" s="80"/>
      <c r="MXG26" s="80"/>
      <c r="MXH26" s="80"/>
      <c r="MXI26" s="80"/>
      <c r="MXJ26" s="80"/>
      <c r="MXK26" s="80"/>
      <c r="MXL26" s="80"/>
      <c r="MXM26" s="80"/>
      <c r="MXN26" s="80"/>
      <c r="MXO26" s="80"/>
      <c r="MXP26" s="80"/>
      <c r="MXQ26" s="80"/>
      <c r="MXR26" s="80"/>
      <c r="MXS26" s="80"/>
      <c r="MXT26" s="80"/>
      <c r="MXU26" s="80"/>
      <c r="MXV26" s="80"/>
      <c r="MXW26" s="80"/>
      <c r="MXX26" s="80"/>
      <c r="MXY26" s="80"/>
      <c r="MXZ26" s="80"/>
      <c r="MYA26" s="80"/>
      <c r="MYB26" s="80"/>
      <c r="MYC26" s="80"/>
      <c r="MYD26" s="80"/>
      <c r="MYE26" s="80"/>
      <c r="MYF26" s="80"/>
      <c r="MYG26" s="80"/>
      <c r="MYH26" s="80"/>
      <c r="MYI26" s="80"/>
      <c r="MYJ26" s="80"/>
      <c r="MYK26" s="80"/>
      <c r="MYL26" s="80"/>
      <c r="MYM26" s="80"/>
      <c r="MYN26" s="80"/>
      <c r="MYO26" s="80"/>
      <c r="MYP26" s="80"/>
      <c r="MYQ26" s="80"/>
      <c r="MYR26" s="80"/>
      <c r="MYS26" s="80"/>
      <c r="MYT26" s="80"/>
      <c r="MYU26" s="80"/>
      <c r="MYV26" s="80"/>
      <c r="MYW26" s="80"/>
      <c r="MYX26" s="80"/>
      <c r="MYY26" s="80"/>
      <c r="MYZ26" s="80"/>
      <c r="MZA26" s="80"/>
      <c r="MZB26" s="80"/>
      <c r="MZC26" s="80"/>
      <c r="MZD26" s="80"/>
      <c r="MZE26" s="80"/>
      <c r="MZF26" s="80"/>
      <c r="MZG26" s="80"/>
      <c r="MZH26" s="80"/>
      <c r="MZI26" s="80"/>
      <c r="MZJ26" s="80"/>
      <c r="MZK26" s="80"/>
      <c r="MZL26" s="80"/>
      <c r="MZM26" s="80"/>
      <c r="MZN26" s="80"/>
      <c r="MZO26" s="80"/>
      <c r="MZP26" s="80"/>
      <c r="MZQ26" s="80"/>
      <c r="MZR26" s="80"/>
      <c r="MZS26" s="80"/>
      <c r="MZT26" s="80"/>
      <c r="MZU26" s="80"/>
      <c r="MZV26" s="80"/>
      <c r="MZW26" s="80"/>
      <c r="MZX26" s="80"/>
      <c r="MZY26" s="80"/>
      <c r="MZZ26" s="80"/>
      <c r="NAA26" s="80"/>
      <c r="NAB26" s="80"/>
      <c r="NAC26" s="80"/>
      <c r="NAD26" s="80"/>
      <c r="NAE26" s="80"/>
      <c r="NAF26" s="80"/>
      <c r="NAG26" s="80"/>
      <c r="NAH26" s="80"/>
      <c r="NAI26" s="80"/>
      <c r="NAJ26" s="80"/>
      <c r="NAK26" s="80"/>
      <c r="NAL26" s="80"/>
      <c r="NAM26" s="80"/>
      <c r="NAN26" s="80"/>
      <c r="NAO26" s="80"/>
      <c r="NAP26" s="80"/>
      <c r="NAQ26" s="80"/>
      <c r="NAR26" s="80"/>
      <c r="NAS26" s="80"/>
      <c r="NAT26" s="80"/>
      <c r="NAU26" s="80"/>
      <c r="NAV26" s="80"/>
      <c r="NAW26" s="80"/>
      <c r="NAX26" s="80"/>
      <c r="NAY26" s="80"/>
      <c r="NAZ26" s="80"/>
      <c r="NBA26" s="80"/>
      <c r="NBB26" s="80"/>
      <c r="NBC26" s="80"/>
      <c r="NBD26" s="80"/>
      <c r="NBE26" s="80"/>
      <c r="NBF26" s="80"/>
      <c r="NBG26" s="80"/>
      <c r="NBH26" s="80"/>
      <c r="NBI26" s="80"/>
      <c r="NBJ26" s="80"/>
      <c r="NBK26" s="80"/>
      <c r="NBL26" s="80"/>
      <c r="NBM26" s="80"/>
      <c r="NBN26" s="80"/>
      <c r="NBO26" s="80"/>
      <c r="NBP26" s="80"/>
      <c r="NBQ26" s="80"/>
      <c r="NBR26" s="80"/>
      <c r="NBS26" s="80"/>
      <c r="NBT26" s="80"/>
      <c r="NBU26" s="80"/>
      <c r="NBV26" s="80"/>
      <c r="NBW26" s="80"/>
      <c r="NBX26" s="80"/>
      <c r="NBY26" s="80"/>
      <c r="NBZ26" s="80"/>
      <c r="NCA26" s="80"/>
      <c r="NCB26" s="80"/>
      <c r="NCC26" s="80"/>
      <c r="NCD26" s="80"/>
      <c r="NCE26" s="80"/>
      <c r="NCF26" s="80"/>
      <c r="NCG26" s="80"/>
      <c r="NCH26" s="80"/>
      <c r="NCI26" s="80"/>
      <c r="NCJ26" s="80"/>
      <c r="NCK26" s="80"/>
      <c r="NCL26" s="80"/>
      <c r="NCM26" s="80"/>
      <c r="NCN26" s="80"/>
      <c r="NCO26" s="80"/>
      <c r="NCP26" s="80"/>
      <c r="NCQ26" s="80"/>
      <c r="NCR26" s="80"/>
      <c r="NCS26" s="80"/>
      <c r="NCT26" s="80"/>
      <c r="NCU26" s="80"/>
      <c r="NCV26" s="80"/>
      <c r="NCW26" s="80"/>
      <c r="NCX26" s="80"/>
      <c r="NCY26" s="80"/>
      <c r="NCZ26" s="80"/>
      <c r="NDA26" s="80"/>
      <c r="NDB26" s="80"/>
      <c r="NDC26" s="80"/>
      <c r="NDD26" s="80"/>
      <c r="NDE26" s="80"/>
      <c r="NDF26" s="80"/>
      <c r="NDG26" s="80"/>
      <c r="NDH26" s="80"/>
      <c r="NDI26" s="80"/>
      <c r="NDJ26" s="80"/>
      <c r="NDK26" s="80"/>
      <c r="NDL26" s="80"/>
      <c r="NDM26" s="80"/>
      <c r="NDN26" s="80"/>
      <c r="NDO26" s="80"/>
      <c r="NDP26" s="80"/>
      <c r="NDQ26" s="80"/>
      <c r="NDR26" s="80"/>
      <c r="NDS26" s="80"/>
      <c r="NDT26" s="80"/>
      <c r="NDU26" s="80"/>
      <c r="NDV26" s="80"/>
      <c r="NDW26" s="80"/>
      <c r="NDX26" s="80"/>
      <c r="NDY26" s="80"/>
      <c r="NDZ26" s="80"/>
      <c r="NEA26" s="80"/>
      <c r="NEB26" s="80"/>
      <c r="NEC26" s="80"/>
      <c r="NED26" s="80"/>
      <c r="NEE26" s="80"/>
      <c r="NEF26" s="80"/>
      <c r="NEG26" s="80"/>
      <c r="NEH26" s="80"/>
      <c r="NEI26" s="80"/>
      <c r="NEJ26" s="80"/>
      <c r="NEK26" s="80"/>
      <c r="NEL26" s="80"/>
      <c r="NEM26" s="80"/>
      <c r="NEN26" s="80"/>
      <c r="NEO26" s="80"/>
      <c r="NEP26" s="80"/>
      <c r="NEQ26" s="80"/>
      <c r="NER26" s="80"/>
      <c r="NES26" s="80"/>
      <c r="NET26" s="80"/>
      <c r="NEU26" s="80"/>
      <c r="NEV26" s="80"/>
      <c r="NEW26" s="80"/>
      <c r="NEX26" s="80"/>
      <c r="NEY26" s="80"/>
      <c r="NEZ26" s="80"/>
      <c r="NFA26" s="80"/>
      <c r="NFB26" s="80"/>
      <c r="NFC26" s="80"/>
      <c r="NFD26" s="80"/>
      <c r="NFE26" s="80"/>
      <c r="NFF26" s="80"/>
      <c r="NFG26" s="80"/>
      <c r="NFH26" s="80"/>
      <c r="NFI26" s="80"/>
      <c r="NFJ26" s="80"/>
      <c r="NFK26" s="80"/>
      <c r="NFL26" s="80"/>
      <c r="NFM26" s="80"/>
      <c r="NFN26" s="80"/>
      <c r="NFO26" s="80"/>
      <c r="NFP26" s="80"/>
      <c r="NFQ26" s="80"/>
      <c r="NFR26" s="80"/>
      <c r="NFS26" s="80"/>
      <c r="NFT26" s="80"/>
      <c r="NFU26" s="80"/>
      <c r="NFV26" s="80"/>
      <c r="NFW26" s="80"/>
      <c r="NFX26" s="80"/>
      <c r="NFY26" s="80"/>
      <c r="NFZ26" s="80"/>
      <c r="NGA26" s="80"/>
      <c r="NGB26" s="80"/>
      <c r="NGC26" s="80"/>
      <c r="NGD26" s="80"/>
      <c r="NGE26" s="80"/>
      <c r="NGF26" s="80"/>
      <c r="NGG26" s="80"/>
      <c r="NGH26" s="80"/>
      <c r="NGI26" s="80"/>
      <c r="NGJ26" s="80"/>
      <c r="NGK26" s="80"/>
      <c r="NGL26" s="80"/>
      <c r="NGM26" s="80"/>
      <c r="NGN26" s="80"/>
      <c r="NGO26" s="80"/>
      <c r="NGP26" s="80"/>
      <c r="NGQ26" s="80"/>
      <c r="NGR26" s="80"/>
      <c r="NGS26" s="80"/>
      <c r="NGT26" s="80"/>
      <c r="NGU26" s="80"/>
      <c r="NGV26" s="80"/>
      <c r="NGW26" s="80"/>
      <c r="NGX26" s="80"/>
      <c r="NGY26" s="80"/>
      <c r="NGZ26" s="80"/>
      <c r="NHA26" s="80"/>
      <c r="NHB26" s="80"/>
      <c r="NHC26" s="80"/>
      <c r="NHD26" s="80"/>
      <c r="NHE26" s="80"/>
      <c r="NHF26" s="80"/>
      <c r="NHG26" s="80"/>
      <c r="NHH26" s="80"/>
      <c r="NHI26" s="80"/>
      <c r="NHJ26" s="80"/>
      <c r="NHK26" s="80"/>
      <c r="NHL26" s="80"/>
      <c r="NHM26" s="80"/>
      <c r="NHN26" s="80"/>
      <c r="NHO26" s="80"/>
      <c r="NHP26" s="80"/>
      <c r="NHQ26" s="80"/>
      <c r="NHR26" s="80"/>
      <c r="NHS26" s="80"/>
      <c r="NHT26" s="80"/>
      <c r="NHU26" s="80"/>
      <c r="NHV26" s="80"/>
      <c r="NHW26" s="80"/>
      <c r="NHX26" s="80"/>
      <c r="NHY26" s="80"/>
      <c r="NHZ26" s="80"/>
      <c r="NIA26" s="80"/>
      <c r="NIB26" s="80"/>
      <c r="NIC26" s="80"/>
      <c r="NID26" s="80"/>
      <c r="NIE26" s="80"/>
      <c r="NIF26" s="80"/>
      <c r="NIG26" s="80"/>
      <c r="NIH26" s="80"/>
      <c r="NII26" s="80"/>
      <c r="NIJ26" s="80"/>
      <c r="NIK26" s="80"/>
      <c r="NIL26" s="80"/>
      <c r="NIM26" s="80"/>
      <c r="NIN26" s="80"/>
      <c r="NIO26" s="80"/>
      <c r="NIP26" s="80"/>
      <c r="NIQ26" s="80"/>
      <c r="NIR26" s="80"/>
      <c r="NIS26" s="80"/>
      <c r="NIT26" s="80"/>
      <c r="NIU26" s="80"/>
      <c r="NIV26" s="80"/>
      <c r="NIW26" s="80"/>
      <c r="NIX26" s="80"/>
      <c r="NIY26" s="80"/>
      <c r="NIZ26" s="80"/>
      <c r="NJA26" s="80"/>
      <c r="NJB26" s="80"/>
      <c r="NJC26" s="80"/>
      <c r="NJD26" s="80"/>
      <c r="NJE26" s="80"/>
      <c r="NJF26" s="80"/>
      <c r="NJG26" s="80"/>
      <c r="NJH26" s="80"/>
      <c r="NJI26" s="80"/>
      <c r="NJJ26" s="80"/>
      <c r="NJK26" s="80"/>
      <c r="NJL26" s="80"/>
      <c r="NJM26" s="80"/>
      <c r="NJN26" s="80"/>
      <c r="NJO26" s="80"/>
      <c r="NJP26" s="80"/>
      <c r="NJQ26" s="80"/>
      <c r="NJR26" s="80"/>
      <c r="NJS26" s="80"/>
      <c r="NJT26" s="80"/>
      <c r="NJU26" s="80"/>
      <c r="NJV26" s="80"/>
      <c r="NJW26" s="80"/>
      <c r="NJX26" s="80"/>
      <c r="NJY26" s="80"/>
      <c r="NJZ26" s="80"/>
      <c r="NKA26" s="80"/>
      <c r="NKB26" s="80"/>
      <c r="NKC26" s="80"/>
      <c r="NKD26" s="80"/>
      <c r="NKE26" s="80"/>
      <c r="NKF26" s="80"/>
      <c r="NKG26" s="80"/>
      <c r="NKH26" s="80"/>
      <c r="NKI26" s="80"/>
      <c r="NKJ26" s="80"/>
      <c r="NKK26" s="80"/>
      <c r="NKL26" s="80"/>
      <c r="NKM26" s="80"/>
      <c r="NKN26" s="80"/>
      <c r="NKO26" s="80"/>
      <c r="NKP26" s="80"/>
      <c r="NKQ26" s="80"/>
      <c r="NKR26" s="80"/>
      <c r="NKS26" s="80"/>
      <c r="NKT26" s="80"/>
      <c r="NKU26" s="80"/>
      <c r="NKV26" s="80"/>
      <c r="NKW26" s="80"/>
      <c r="NKX26" s="80"/>
      <c r="NKY26" s="80"/>
      <c r="NKZ26" s="80"/>
      <c r="NLA26" s="80"/>
      <c r="NLB26" s="80"/>
      <c r="NLC26" s="80"/>
      <c r="NLD26" s="80"/>
      <c r="NLE26" s="80"/>
      <c r="NLF26" s="80"/>
      <c r="NLG26" s="80"/>
      <c r="NLH26" s="80"/>
      <c r="NLI26" s="80"/>
      <c r="NLJ26" s="80"/>
      <c r="NLK26" s="80"/>
      <c r="NLL26" s="80"/>
      <c r="NLM26" s="80"/>
      <c r="NLN26" s="80"/>
      <c r="NLO26" s="80"/>
      <c r="NLP26" s="80"/>
      <c r="NLQ26" s="80"/>
      <c r="NLR26" s="80"/>
      <c r="NLS26" s="80"/>
      <c r="NLT26" s="80"/>
      <c r="NLU26" s="80"/>
      <c r="NLV26" s="80"/>
      <c r="NLW26" s="80"/>
      <c r="NLX26" s="80"/>
      <c r="NLY26" s="80"/>
      <c r="NLZ26" s="80"/>
      <c r="NMA26" s="80"/>
      <c r="NMB26" s="80"/>
      <c r="NMC26" s="80"/>
      <c r="NMD26" s="80"/>
      <c r="NME26" s="80"/>
      <c r="NMF26" s="80"/>
      <c r="NMG26" s="80"/>
      <c r="NMH26" s="80"/>
      <c r="NMI26" s="80"/>
      <c r="NMJ26" s="80"/>
      <c r="NMK26" s="80"/>
      <c r="NML26" s="80"/>
      <c r="NMM26" s="80"/>
      <c r="NMN26" s="80"/>
      <c r="NMO26" s="80"/>
      <c r="NMP26" s="80"/>
      <c r="NMQ26" s="80"/>
      <c r="NMR26" s="80"/>
      <c r="NMS26" s="80"/>
      <c r="NMT26" s="80"/>
      <c r="NMU26" s="80"/>
      <c r="NMV26" s="80"/>
      <c r="NMW26" s="80"/>
      <c r="NMX26" s="80"/>
      <c r="NMY26" s="80"/>
      <c r="NMZ26" s="80"/>
      <c r="NNA26" s="80"/>
      <c r="NNB26" s="80"/>
      <c r="NNC26" s="80"/>
      <c r="NND26" s="80"/>
      <c r="NNE26" s="80"/>
      <c r="NNF26" s="80"/>
      <c r="NNG26" s="80"/>
      <c r="NNH26" s="80"/>
      <c r="NNI26" s="80"/>
      <c r="NNJ26" s="80"/>
      <c r="NNK26" s="80"/>
      <c r="NNL26" s="80"/>
      <c r="NNM26" s="80"/>
      <c r="NNN26" s="80"/>
      <c r="NNO26" s="80"/>
      <c r="NNP26" s="80"/>
      <c r="NNQ26" s="80"/>
      <c r="NNR26" s="80"/>
      <c r="NNS26" s="80"/>
      <c r="NNT26" s="80"/>
      <c r="NNU26" s="80"/>
      <c r="NNV26" s="80"/>
      <c r="NNW26" s="80"/>
      <c r="NNX26" s="80"/>
      <c r="NNY26" s="80"/>
      <c r="NNZ26" s="80"/>
      <c r="NOA26" s="80"/>
      <c r="NOB26" s="80"/>
      <c r="NOC26" s="80"/>
      <c r="NOD26" s="80"/>
      <c r="NOE26" s="80"/>
      <c r="NOF26" s="80"/>
      <c r="NOG26" s="80"/>
      <c r="NOH26" s="80"/>
      <c r="NOI26" s="80"/>
      <c r="NOJ26" s="80"/>
      <c r="NOK26" s="80"/>
      <c r="NOL26" s="80"/>
      <c r="NOM26" s="80"/>
      <c r="NON26" s="80"/>
      <c r="NOO26" s="80"/>
      <c r="NOP26" s="80"/>
      <c r="NOQ26" s="80"/>
      <c r="NOR26" s="80"/>
      <c r="NOS26" s="80"/>
      <c r="NOT26" s="80"/>
      <c r="NOU26" s="80"/>
      <c r="NOV26" s="80"/>
      <c r="NOW26" s="80"/>
      <c r="NOX26" s="80"/>
      <c r="NOY26" s="80"/>
      <c r="NOZ26" s="80"/>
      <c r="NPA26" s="80"/>
      <c r="NPB26" s="80"/>
      <c r="NPC26" s="80"/>
      <c r="NPD26" s="80"/>
      <c r="NPE26" s="80"/>
      <c r="NPF26" s="80"/>
      <c r="NPG26" s="80"/>
      <c r="NPH26" s="80"/>
      <c r="NPI26" s="80"/>
      <c r="NPJ26" s="80"/>
      <c r="NPK26" s="80"/>
      <c r="NPL26" s="80"/>
      <c r="NPM26" s="80"/>
      <c r="NPN26" s="80"/>
      <c r="NPO26" s="80"/>
      <c r="NPP26" s="80"/>
      <c r="NPQ26" s="80"/>
      <c r="NPR26" s="80"/>
      <c r="NPS26" s="80"/>
      <c r="NPT26" s="80"/>
      <c r="NPU26" s="80"/>
      <c r="NPV26" s="80"/>
      <c r="NPW26" s="80"/>
      <c r="NPX26" s="80"/>
      <c r="NPY26" s="80"/>
      <c r="NPZ26" s="80"/>
      <c r="NQA26" s="80"/>
      <c r="NQB26" s="80"/>
      <c r="NQC26" s="80"/>
      <c r="NQD26" s="80"/>
      <c r="NQE26" s="80"/>
      <c r="NQF26" s="80"/>
      <c r="NQG26" s="80"/>
      <c r="NQH26" s="80"/>
      <c r="NQI26" s="80"/>
      <c r="NQJ26" s="80"/>
      <c r="NQK26" s="80"/>
      <c r="NQL26" s="80"/>
      <c r="NQM26" s="80"/>
      <c r="NQN26" s="80"/>
      <c r="NQO26" s="80"/>
      <c r="NQP26" s="80"/>
      <c r="NQQ26" s="80"/>
      <c r="NQR26" s="80"/>
      <c r="NQS26" s="80"/>
      <c r="NQT26" s="80"/>
      <c r="NQU26" s="80"/>
      <c r="NQV26" s="80"/>
      <c r="NQW26" s="80"/>
      <c r="NQX26" s="80"/>
      <c r="NQY26" s="80"/>
      <c r="NQZ26" s="80"/>
      <c r="NRA26" s="80"/>
      <c r="NRB26" s="80"/>
      <c r="NRC26" s="80"/>
      <c r="NRD26" s="80"/>
      <c r="NRE26" s="80"/>
      <c r="NRF26" s="80"/>
      <c r="NRG26" s="80"/>
      <c r="NRH26" s="80"/>
      <c r="NRI26" s="80"/>
      <c r="NRJ26" s="80"/>
      <c r="NRK26" s="80"/>
      <c r="NRL26" s="80"/>
      <c r="NRM26" s="80"/>
      <c r="NRN26" s="80"/>
      <c r="NRO26" s="80"/>
      <c r="NRP26" s="80"/>
      <c r="NRQ26" s="80"/>
      <c r="NRR26" s="80"/>
      <c r="NRS26" s="80"/>
      <c r="NRT26" s="80"/>
      <c r="NRU26" s="80"/>
      <c r="NRV26" s="80"/>
      <c r="NRW26" s="80"/>
      <c r="NRX26" s="80"/>
      <c r="NRY26" s="80"/>
      <c r="NRZ26" s="80"/>
      <c r="NSA26" s="80"/>
      <c r="NSB26" s="80"/>
      <c r="NSC26" s="80"/>
      <c r="NSD26" s="80"/>
      <c r="NSE26" s="80"/>
      <c r="NSF26" s="80"/>
      <c r="NSG26" s="80"/>
      <c r="NSH26" s="80"/>
      <c r="NSI26" s="80"/>
      <c r="NSJ26" s="80"/>
      <c r="NSK26" s="80"/>
      <c r="NSL26" s="80"/>
      <c r="NSM26" s="80"/>
      <c r="NSN26" s="80"/>
      <c r="NSO26" s="80"/>
      <c r="NSP26" s="80"/>
      <c r="NSQ26" s="80"/>
      <c r="NSR26" s="80"/>
      <c r="NSS26" s="80"/>
      <c r="NST26" s="80"/>
      <c r="NSU26" s="80"/>
      <c r="NSV26" s="80"/>
      <c r="NSW26" s="80"/>
      <c r="NSX26" s="80"/>
      <c r="NSY26" s="80"/>
      <c r="NSZ26" s="80"/>
      <c r="NTA26" s="80"/>
      <c r="NTB26" s="80"/>
      <c r="NTC26" s="80"/>
      <c r="NTD26" s="80"/>
      <c r="NTE26" s="80"/>
      <c r="NTF26" s="80"/>
      <c r="NTG26" s="80"/>
      <c r="NTH26" s="80"/>
      <c r="NTI26" s="80"/>
      <c r="NTJ26" s="80"/>
      <c r="NTK26" s="80"/>
      <c r="NTL26" s="80"/>
      <c r="NTM26" s="80"/>
      <c r="NTN26" s="80"/>
      <c r="NTO26" s="80"/>
      <c r="NTP26" s="80"/>
      <c r="NTQ26" s="80"/>
      <c r="NTR26" s="80"/>
      <c r="NTS26" s="80"/>
      <c r="NTT26" s="80"/>
      <c r="NTU26" s="80"/>
      <c r="NTV26" s="80"/>
      <c r="NTW26" s="80"/>
      <c r="NTX26" s="80"/>
      <c r="NTY26" s="80"/>
      <c r="NTZ26" s="80"/>
      <c r="NUA26" s="80"/>
      <c r="NUB26" s="80"/>
      <c r="NUC26" s="80"/>
      <c r="NUD26" s="80"/>
      <c r="NUE26" s="80"/>
      <c r="NUF26" s="80"/>
      <c r="NUG26" s="80"/>
      <c r="NUH26" s="80"/>
      <c r="NUI26" s="80"/>
      <c r="NUJ26" s="80"/>
      <c r="NUK26" s="80"/>
      <c r="NUL26" s="80"/>
      <c r="NUM26" s="80"/>
      <c r="NUN26" s="80"/>
      <c r="NUO26" s="80"/>
      <c r="NUP26" s="80"/>
      <c r="NUQ26" s="80"/>
      <c r="NUR26" s="80"/>
      <c r="NUS26" s="80"/>
      <c r="NUT26" s="80"/>
      <c r="NUU26" s="80"/>
      <c r="NUV26" s="80"/>
      <c r="NUW26" s="80"/>
      <c r="NUX26" s="80"/>
      <c r="NUY26" s="80"/>
      <c r="NUZ26" s="80"/>
      <c r="NVA26" s="80"/>
      <c r="NVB26" s="80"/>
      <c r="NVC26" s="80"/>
      <c r="NVD26" s="80"/>
      <c r="NVE26" s="80"/>
      <c r="NVF26" s="80"/>
      <c r="NVG26" s="80"/>
      <c r="NVH26" s="80"/>
      <c r="NVI26" s="80"/>
      <c r="NVJ26" s="80"/>
      <c r="NVK26" s="80"/>
      <c r="NVL26" s="80"/>
      <c r="NVM26" s="80"/>
      <c r="NVN26" s="80"/>
      <c r="NVO26" s="80"/>
      <c r="NVP26" s="80"/>
      <c r="NVQ26" s="80"/>
      <c r="NVR26" s="80"/>
      <c r="NVS26" s="80"/>
      <c r="NVT26" s="80"/>
      <c r="NVU26" s="80"/>
      <c r="NVV26" s="80"/>
      <c r="NVW26" s="80"/>
      <c r="NVX26" s="80"/>
      <c r="NVY26" s="80"/>
      <c r="NVZ26" s="80"/>
      <c r="NWA26" s="80"/>
      <c r="NWB26" s="80"/>
      <c r="NWC26" s="80"/>
      <c r="NWD26" s="80"/>
      <c r="NWE26" s="80"/>
      <c r="NWF26" s="80"/>
      <c r="NWG26" s="80"/>
      <c r="NWH26" s="80"/>
      <c r="NWI26" s="80"/>
      <c r="NWJ26" s="80"/>
      <c r="NWK26" s="80"/>
      <c r="NWL26" s="80"/>
      <c r="NWM26" s="80"/>
      <c r="NWN26" s="80"/>
      <c r="NWO26" s="80"/>
      <c r="NWP26" s="80"/>
      <c r="NWQ26" s="80"/>
      <c r="NWR26" s="80"/>
      <c r="NWS26" s="80"/>
      <c r="NWT26" s="80"/>
      <c r="NWU26" s="80"/>
      <c r="NWV26" s="80"/>
      <c r="NWW26" s="80"/>
      <c r="NWX26" s="80"/>
      <c r="NWY26" s="80"/>
      <c r="NWZ26" s="80"/>
      <c r="NXA26" s="80"/>
      <c r="NXB26" s="80"/>
      <c r="NXC26" s="80"/>
      <c r="NXD26" s="80"/>
      <c r="NXE26" s="80"/>
      <c r="NXF26" s="80"/>
      <c r="NXG26" s="80"/>
      <c r="NXH26" s="80"/>
      <c r="NXI26" s="80"/>
      <c r="NXJ26" s="80"/>
      <c r="NXK26" s="80"/>
      <c r="NXL26" s="80"/>
      <c r="NXM26" s="80"/>
      <c r="NXN26" s="80"/>
      <c r="NXO26" s="80"/>
      <c r="NXP26" s="80"/>
      <c r="NXQ26" s="80"/>
      <c r="NXR26" s="80"/>
      <c r="NXS26" s="80"/>
      <c r="NXT26" s="80"/>
      <c r="NXU26" s="80"/>
      <c r="NXV26" s="80"/>
      <c r="NXW26" s="80"/>
      <c r="NXX26" s="80"/>
      <c r="NXY26" s="80"/>
      <c r="NXZ26" s="80"/>
      <c r="NYA26" s="80"/>
      <c r="NYB26" s="80"/>
      <c r="NYC26" s="80"/>
      <c r="NYD26" s="80"/>
      <c r="NYE26" s="80"/>
      <c r="NYF26" s="80"/>
      <c r="NYG26" s="80"/>
      <c r="NYH26" s="80"/>
      <c r="NYI26" s="80"/>
      <c r="NYJ26" s="80"/>
      <c r="NYK26" s="80"/>
      <c r="NYL26" s="80"/>
      <c r="NYM26" s="80"/>
      <c r="NYN26" s="80"/>
      <c r="NYO26" s="80"/>
      <c r="NYP26" s="80"/>
      <c r="NYQ26" s="80"/>
      <c r="NYR26" s="80"/>
      <c r="NYS26" s="80"/>
      <c r="NYT26" s="80"/>
      <c r="NYU26" s="80"/>
      <c r="NYV26" s="80"/>
      <c r="NYW26" s="80"/>
      <c r="NYX26" s="80"/>
      <c r="NYY26" s="80"/>
      <c r="NYZ26" s="80"/>
      <c r="NZA26" s="80"/>
      <c r="NZB26" s="80"/>
      <c r="NZC26" s="80"/>
      <c r="NZD26" s="80"/>
      <c r="NZE26" s="80"/>
      <c r="NZF26" s="80"/>
      <c r="NZG26" s="80"/>
      <c r="NZH26" s="80"/>
      <c r="NZI26" s="80"/>
      <c r="NZJ26" s="80"/>
      <c r="NZK26" s="80"/>
      <c r="NZL26" s="80"/>
      <c r="NZM26" s="80"/>
      <c r="NZN26" s="80"/>
      <c r="NZO26" s="80"/>
      <c r="NZP26" s="80"/>
      <c r="NZQ26" s="80"/>
      <c r="NZR26" s="80"/>
      <c r="NZS26" s="80"/>
      <c r="NZT26" s="80"/>
      <c r="NZU26" s="80"/>
      <c r="NZV26" s="80"/>
      <c r="NZW26" s="80"/>
      <c r="NZX26" s="80"/>
      <c r="NZY26" s="80"/>
      <c r="NZZ26" s="80"/>
      <c r="OAA26" s="80"/>
      <c r="OAB26" s="80"/>
      <c r="OAC26" s="80"/>
      <c r="OAD26" s="80"/>
      <c r="OAE26" s="80"/>
      <c r="OAF26" s="80"/>
      <c r="OAG26" s="80"/>
      <c r="OAH26" s="80"/>
      <c r="OAI26" s="80"/>
      <c r="OAJ26" s="80"/>
      <c r="OAK26" s="80"/>
      <c r="OAL26" s="80"/>
      <c r="OAM26" s="80"/>
      <c r="OAN26" s="80"/>
      <c r="OAO26" s="80"/>
      <c r="OAP26" s="80"/>
      <c r="OAQ26" s="80"/>
      <c r="OAR26" s="80"/>
      <c r="OAS26" s="80"/>
      <c r="OAT26" s="80"/>
      <c r="OAU26" s="80"/>
      <c r="OAV26" s="80"/>
      <c r="OAW26" s="80"/>
      <c r="OAX26" s="80"/>
      <c r="OAY26" s="80"/>
      <c r="OAZ26" s="80"/>
      <c r="OBA26" s="80"/>
      <c r="OBB26" s="80"/>
      <c r="OBC26" s="80"/>
      <c r="OBD26" s="80"/>
      <c r="OBE26" s="80"/>
      <c r="OBF26" s="80"/>
      <c r="OBG26" s="80"/>
      <c r="OBH26" s="80"/>
      <c r="OBI26" s="80"/>
      <c r="OBJ26" s="80"/>
      <c r="OBK26" s="80"/>
      <c r="OBL26" s="80"/>
      <c r="OBM26" s="80"/>
      <c r="OBN26" s="80"/>
      <c r="OBO26" s="80"/>
      <c r="OBP26" s="80"/>
      <c r="OBQ26" s="80"/>
      <c r="OBR26" s="80"/>
      <c r="OBS26" s="80"/>
      <c r="OBT26" s="80"/>
      <c r="OBU26" s="80"/>
      <c r="OBV26" s="80"/>
      <c r="OBW26" s="80"/>
      <c r="OBX26" s="80"/>
      <c r="OBY26" s="80"/>
      <c r="OBZ26" s="80"/>
      <c r="OCA26" s="80"/>
      <c r="OCB26" s="80"/>
      <c r="OCC26" s="80"/>
      <c r="OCD26" s="80"/>
      <c r="OCE26" s="80"/>
      <c r="OCF26" s="80"/>
      <c r="OCG26" s="80"/>
      <c r="OCH26" s="80"/>
      <c r="OCI26" s="80"/>
      <c r="OCJ26" s="80"/>
      <c r="OCK26" s="80"/>
      <c r="OCL26" s="80"/>
      <c r="OCM26" s="80"/>
      <c r="OCN26" s="80"/>
      <c r="OCO26" s="80"/>
      <c r="OCP26" s="80"/>
      <c r="OCQ26" s="80"/>
      <c r="OCR26" s="80"/>
      <c r="OCS26" s="80"/>
      <c r="OCT26" s="80"/>
      <c r="OCU26" s="80"/>
      <c r="OCV26" s="80"/>
      <c r="OCW26" s="80"/>
      <c r="OCX26" s="80"/>
      <c r="OCY26" s="80"/>
      <c r="OCZ26" s="80"/>
      <c r="ODA26" s="80"/>
      <c r="ODB26" s="80"/>
      <c r="ODC26" s="80"/>
      <c r="ODD26" s="80"/>
      <c r="ODE26" s="80"/>
      <c r="ODF26" s="80"/>
      <c r="ODG26" s="80"/>
      <c r="ODH26" s="80"/>
      <c r="ODI26" s="80"/>
      <c r="ODJ26" s="80"/>
      <c r="ODK26" s="80"/>
      <c r="ODL26" s="80"/>
      <c r="ODM26" s="80"/>
      <c r="ODN26" s="80"/>
      <c r="ODO26" s="80"/>
      <c r="ODP26" s="80"/>
      <c r="ODQ26" s="80"/>
      <c r="ODR26" s="80"/>
      <c r="ODS26" s="80"/>
      <c r="ODT26" s="80"/>
      <c r="ODU26" s="80"/>
      <c r="ODV26" s="80"/>
      <c r="ODW26" s="80"/>
      <c r="ODX26" s="80"/>
      <c r="ODY26" s="80"/>
      <c r="ODZ26" s="80"/>
      <c r="OEA26" s="80"/>
      <c r="OEB26" s="80"/>
      <c r="OEC26" s="80"/>
      <c r="OED26" s="80"/>
      <c r="OEE26" s="80"/>
      <c r="OEF26" s="80"/>
      <c r="OEG26" s="80"/>
      <c r="OEH26" s="80"/>
      <c r="OEI26" s="80"/>
      <c r="OEJ26" s="80"/>
      <c r="OEK26" s="80"/>
      <c r="OEL26" s="80"/>
      <c r="OEM26" s="80"/>
      <c r="OEN26" s="80"/>
      <c r="OEO26" s="80"/>
      <c r="OEP26" s="80"/>
      <c r="OEQ26" s="80"/>
      <c r="OER26" s="80"/>
      <c r="OES26" s="80"/>
      <c r="OET26" s="80"/>
      <c r="OEU26" s="80"/>
      <c r="OEV26" s="80"/>
      <c r="OEW26" s="80"/>
      <c r="OEX26" s="80"/>
      <c r="OEY26" s="80"/>
      <c r="OEZ26" s="80"/>
      <c r="OFA26" s="80"/>
      <c r="OFB26" s="80"/>
      <c r="OFC26" s="80"/>
      <c r="OFD26" s="80"/>
      <c r="OFE26" s="80"/>
      <c r="OFF26" s="80"/>
      <c r="OFG26" s="80"/>
      <c r="OFH26" s="80"/>
      <c r="OFI26" s="80"/>
      <c r="OFJ26" s="80"/>
      <c r="OFK26" s="80"/>
      <c r="OFL26" s="80"/>
      <c r="OFM26" s="80"/>
      <c r="OFN26" s="80"/>
      <c r="OFO26" s="80"/>
      <c r="OFP26" s="80"/>
      <c r="OFQ26" s="80"/>
      <c r="OFR26" s="80"/>
      <c r="OFS26" s="80"/>
      <c r="OFT26" s="80"/>
      <c r="OFU26" s="80"/>
      <c r="OFV26" s="80"/>
      <c r="OFW26" s="80"/>
      <c r="OFX26" s="80"/>
      <c r="OFY26" s="80"/>
      <c r="OFZ26" s="80"/>
      <c r="OGA26" s="80"/>
      <c r="OGB26" s="80"/>
      <c r="OGC26" s="80"/>
      <c r="OGD26" s="80"/>
      <c r="OGE26" s="80"/>
      <c r="OGF26" s="80"/>
      <c r="OGG26" s="80"/>
      <c r="OGH26" s="80"/>
      <c r="OGI26" s="80"/>
      <c r="OGJ26" s="80"/>
      <c r="OGK26" s="80"/>
      <c r="OGL26" s="80"/>
      <c r="OGM26" s="80"/>
      <c r="OGN26" s="80"/>
      <c r="OGO26" s="80"/>
      <c r="OGP26" s="80"/>
      <c r="OGQ26" s="80"/>
      <c r="OGR26" s="80"/>
      <c r="OGS26" s="80"/>
      <c r="OGT26" s="80"/>
      <c r="OGU26" s="80"/>
      <c r="OGV26" s="80"/>
      <c r="OGW26" s="80"/>
      <c r="OGX26" s="80"/>
      <c r="OGY26" s="80"/>
      <c r="OGZ26" s="80"/>
      <c r="OHA26" s="80"/>
      <c r="OHB26" s="80"/>
      <c r="OHC26" s="80"/>
      <c r="OHD26" s="80"/>
      <c r="OHE26" s="80"/>
      <c r="OHF26" s="80"/>
      <c r="OHG26" s="80"/>
      <c r="OHH26" s="80"/>
      <c r="OHI26" s="80"/>
      <c r="OHJ26" s="80"/>
      <c r="OHK26" s="80"/>
      <c r="OHL26" s="80"/>
      <c r="OHM26" s="80"/>
      <c r="OHN26" s="80"/>
      <c r="OHO26" s="80"/>
      <c r="OHP26" s="80"/>
      <c r="OHQ26" s="80"/>
      <c r="OHR26" s="80"/>
      <c r="OHS26" s="80"/>
      <c r="OHT26" s="80"/>
      <c r="OHU26" s="80"/>
      <c r="OHV26" s="80"/>
      <c r="OHW26" s="80"/>
      <c r="OHX26" s="80"/>
      <c r="OHY26" s="80"/>
      <c r="OHZ26" s="80"/>
      <c r="OIA26" s="80"/>
      <c r="OIB26" s="80"/>
      <c r="OIC26" s="80"/>
      <c r="OID26" s="80"/>
      <c r="OIE26" s="80"/>
      <c r="OIF26" s="80"/>
      <c r="OIG26" s="80"/>
      <c r="OIH26" s="80"/>
      <c r="OII26" s="80"/>
      <c r="OIJ26" s="80"/>
      <c r="OIK26" s="80"/>
      <c r="OIL26" s="80"/>
      <c r="OIM26" s="80"/>
      <c r="OIN26" s="80"/>
      <c r="OIO26" s="80"/>
      <c r="OIP26" s="80"/>
      <c r="OIQ26" s="80"/>
      <c r="OIR26" s="80"/>
      <c r="OIS26" s="80"/>
      <c r="OIT26" s="80"/>
      <c r="OIU26" s="80"/>
      <c r="OIV26" s="80"/>
      <c r="OIW26" s="80"/>
      <c r="OIX26" s="80"/>
      <c r="OIY26" s="80"/>
      <c r="OIZ26" s="80"/>
      <c r="OJA26" s="80"/>
      <c r="OJB26" s="80"/>
      <c r="OJC26" s="80"/>
      <c r="OJD26" s="80"/>
      <c r="OJE26" s="80"/>
      <c r="OJF26" s="80"/>
      <c r="OJG26" s="80"/>
      <c r="OJH26" s="80"/>
      <c r="OJI26" s="80"/>
      <c r="OJJ26" s="80"/>
      <c r="OJK26" s="80"/>
      <c r="OJL26" s="80"/>
      <c r="OJM26" s="80"/>
      <c r="OJN26" s="80"/>
      <c r="OJO26" s="80"/>
      <c r="OJP26" s="80"/>
      <c r="OJQ26" s="80"/>
      <c r="OJR26" s="80"/>
      <c r="OJS26" s="80"/>
      <c r="OJT26" s="80"/>
      <c r="OJU26" s="80"/>
      <c r="OJV26" s="80"/>
      <c r="OJW26" s="80"/>
      <c r="OJX26" s="80"/>
      <c r="OJY26" s="80"/>
      <c r="OJZ26" s="80"/>
      <c r="OKA26" s="80"/>
      <c r="OKB26" s="80"/>
      <c r="OKC26" s="80"/>
      <c r="OKD26" s="80"/>
      <c r="OKE26" s="80"/>
      <c r="OKF26" s="80"/>
      <c r="OKG26" s="80"/>
      <c r="OKH26" s="80"/>
      <c r="OKI26" s="80"/>
      <c r="OKJ26" s="80"/>
      <c r="OKK26" s="80"/>
      <c r="OKL26" s="80"/>
      <c r="OKM26" s="80"/>
      <c r="OKN26" s="80"/>
      <c r="OKO26" s="80"/>
      <c r="OKP26" s="80"/>
      <c r="OKQ26" s="80"/>
      <c r="OKR26" s="80"/>
      <c r="OKS26" s="80"/>
      <c r="OKT26" s="80"/>
      <c r="OKU26" s="80"/>
      <c r="OKV26" s="80"/>
      <c r="OKW26" s="80"/>
      <c r="OKX26" s="80"/>
      <c r="OKY26" s="80"/>
      <c r="OKZ26" s="80"/>
      <c r="OLA26" s="80"/>
      <c r="OLB26" s="80"/>
      <c r="OLC26" s="80"/>
      <c r="OLD26" s="80"/>
      <c r="OLE26" s="80"/>
      <c r="OLF26" s="80"/>
      <c r="OLG26" s="80"/>
      <c r="OLH26" s="80"/>
      <c r="OLI26" s="80"/>
      <c r="OLJ26" s="80"/>
      <c r="OLK26" s="80"/>
      <c r="OLL26" s="80"/>
      <c r="OLM26" s="80"/>
      <c r="OLN26" s="80"/>
      <c r="OLO26" s="80"/>
      <c r="OLP26" s="80"/>
      <c r="OLQ26" s="80"/>
      <c r="OLR26" s="80"/>
      <c r="OLS26" s="80"/>
      <c r="OLT26" s="80"/>
      <c r="OLU26" s="80"/>
      <c r="OLV26" s="80"/>
      <c r="OLW26" s="80"/>
      <c r="OLX26" s="80"/>
      <c r="OLY26" s="80"/>
      <c r="OLZ26" s="80"/>
      <c r="OMA26" s="80"/>
      <c r="OMB26" s="80"/>
      <c r="OMC26" s="80"/>
      <c r="OMD26" s="80"/>
      <c r="OME26" s="80"/>
      <c r="OMF26" s="80"/>
      <c r="OMG26" s="80"/>
      <c r="OMH26" s="80"/>
      <c r="OMI26" s="80"/>
      <c r="OMJ26" s="80"/>
      <c r="OMK26" s="80"/>
      <c r="OML26" s="80"/>
      <c r="OMM26" s="80"/>
      <c r="OMN26" s="80"/>
      <c r="OMO26" s="80"/>
      <c r="OMP26" s="80"/>
      <c r="OMQ26" s="80"/>
      <c r="OMR26" s="80"/>
      <c r="OMS26" s="80"/>
      <c r="OMT26" s="80"/>
      <c r="OMU26" s="80"/>
      <c r="OMV26" s="80"/>
      <c r="OMW26" s="80"/>
      <c r="OMX26" s="80"/>
      <c r="OMY26" s="80"/>
      <c r="OMZ26" s="80"/>
      <c r="ONA26" s="80"/>
      <c r="ONB26" s="80"/>
      <c r="ONC26" s="80"/>
      <c r="OND26" s="80"/>
      <c r="ONE26" s="80"/>
      <c r="ONF26" s="80"/>
      <c r="ONG26" s="80"/>
      <c r="ONH26" s="80"/>
      <c r="ONI26" s="80"/>
      <c r="ONJ26" s="80"/>
      <c r="ONK26" s="80"/>
      <c r="ONL26" s="80"/>
      <c r="ONM26" s="80"/>
      <c r="ONN26" s="80"/>
      <c r="ONO26" s="80"/>
      <c r="ONP26" s="80"/>
      <c r="ONQ26" s="80"/>
      <c r="ONR26" s="80"/>
      <c r="ONS26" s="80"/>
      <c r="ONT26" s="80"/>
      <c r="ONU26" s="80"/>
      <c r="ONV26" s="80"/>
      <c r="ONW26" s="80"/>
      <c r="ONX26" s="80"/>
      <c r="ONY26" s="80"/>
      <c r="ONZ26" s="80"/>
      <c r="OOA26" s="80"/>
      <c r="OOB26" s="80"/>
      <c r="OOC26" s="80"/>
      <c r="OOD26" s="80"/>
      <c r="OOE26" s="80"/>
      <c r="OOF26" s="80"/>
      <c r="OOG26" s="80"/>
      <c r="OOH26" s="80"/>
      <c r="OOI26" s="80"/>
      <c r="OOJ26" s="80"/>
      <c r="OOK26" s="80"/>
      <c r="OOL26" s="80"/>
      <c r="OOM26" s="80"/>
      <c r="OON26" s="80"/>
      <c r="OOO26" s="80"/>
      <c r="OOP26" s="80"/>
      <c r="OOQ26" s="80"/>
      <c r="OOR26" s="80"/>
      <c r="OOS26" s="80"/>
      <c r="OOT26" s="80"/>
      <c r="OOU26" s="80"/>
      <c r="OOV26" s="80"/>
      <c r="OOW26" s="80"/>
      <c r="OOX26" s="80"/>
      <c r="OOY26" s="80"/>
      <c r="OOZ26" s="80"/>
      <c r="OPA26" s="80"/>
      <c r="OPB26" s="80"/>
      <c r="OPC26" s="80"/>
      <c r="OPD26" s="80"/>
      <c r="OPE26" s="80"/>
      <c r="OPF26" s="80"/>
      <c r="OPG26" s="80"/>
      <c r="OPH26" s="80"/>
      <c r="OPI26" s="80"/>
      <c r="OPJ26" s="80"/>
      <c r="OPK26" s="80"/>
      <c r="OPL26" s="80"/>
      <c r="OPM26" s="80"/>
      <c r="OPN26" s="80"/>
      <c r="OPO26" s="80"/>
      <c r="OPP26" s="80"/>
      <c r="OPQ26" s="80"/>
      <c r="OPR26" s="80"/>
      <c r="OPS26" s="80"/>
      <c r="OPT26" s="80"/>
      <c r="OPU26" s="80"/>
      <c r="OPV26" s="80"/>
      <c r="OPW26" s="80"/>
      <c r="OPX26" s="80"/>
      <c r="OPY26" s="80"/>
      <c r="OPZ26" s="80"/>
      <c r="OQA26" s="80"/>
      <c r="OQB26" s="80"/>
      <c r="OQC26" s="80"/>
      <c r="OQD26" s="80"/>
      <c r="OQE26" s="80"/>
      <c r="OQF26" s="80"/>
      <c r="OQG26" s="80"/>
      <c r="OQH26" s="80"/>
      <c r="OQI26" s="80"/>
      <c r="OQJ26" s="80"/>
      <c r="OQK26" s="80"/>
      <c r="OQL26" s="80"/>
      <c r="OQM26" s="80"/>
      <c r="OQN26" s="80"/>
      <c r="OQO26" s="80"/>
      <c r="OQP26" s="80"/>
      <c r="OQQ26" s="80"/>
      <c r="OQR26" s="80"/>
      <c r="OQS26" s="80"/>
      <c r="OQT26" s="80"/>
      <c r="OQU26" s="80"/>
      <c r="OQV26" s="80"/>
      <c r="OQW26" s="80"/>
      <c r="OQX26" s="80"/>
      <c r="OQY26" s="80"/>
      <c r="OQZ26" s="80"/>
      <c r="ORA26" s="80"/>
      <c r="ORB26" s="80"/>
      <c r="ORC26" s="80"/>
      <c r="ORD26" s="80"/>
      <c r="ORE26" s="80"/>
      <c r="ORF26" s="80"/>
      <c r="ORG26" s="80"/>
      <c r="ORH26" s="80"/>
      <c r="ORI26" s="80"/>
      <c r="ORJ26" s="80"/>
      <c r="ORK26" s="80"/>
      <c r="ORL26" s="80"/>
      <c r="ORM26" s="80"/>
      <c r="ORN26" s="80"/>
      <c r="ORO26" s="80"/>
      <c r="ORP26" s="80"/>
      <c r="ORQ26" s="80"/>
      <c r="ORR26" s="80"/>
      <c r="ORS26" s="80"/>
      <c r="ORT26" s="80"/>
      <c r="ORU26" s="80"/>
      <c r="ORV26" s="80"/>
      <c r="ORW26" s="80"/>
      <c r="ORX26" s="80"/>
      <c r="ORY26" s="80"/>
      <c r="ORZ26" s="80"/>
      <c r="OSA26" s="80"/>
      <c r="OSB26" s="80"/>
      <c r="OSC26" s="80"/>
      <c r="OSD26" s="80"/>
      <c r="OSE26" s="80"/>
      <c r="OSF26" s="80"/>
      <c r="OSG26" s="80"/>
      <c r="OSH26" s="80"/>
      <c r="OSI26" s="80"/>
      <c r="OSJ26" s="80"/>
      <c r="OSK26" s="80"/>
      <c r="OSL26" s="80"/>
      <c r="OSM26" s="80"/>
      <c r="OSN26" s="80"/>
      <c r="OSO26" s="80"/>
      <c r="OSP26" s="80"/>
      <c r="OSQ26" s="80"/>
      <c r="OSR26" s="80"/>
      <c r="OSS26" s="80"/>
      <c r="OST26" s="80"/>
      <c r="OSU26" s="80"/>
      <c r="OSV26" s="80"/>
      <c r="OSW26" s="80"/>
      <c r="OSX26" s="80"/>
      <c r="OSY26" s="80"/>
      <c r="OSZ26" s="80"/>
      <c r="OTA26" s="80"/>
      <c r="OTB26" s="80"/>
      <c r="OTC26" s="80"/>
      <c r="OTD26" s="80"/>
      <c r="OTE26" s="80"/>
      <c r="OTF26" s="80"/>
      <c r="OTG26" s="80"/>
      <c r="OTH26" s="80"/>
      <c r="OTI26" s="80"/>
      <c r="OTJ26" s="80"/>
      <c r="OTK26" s="80"/>
      <c r="OTL26" s="80"/>
      <c r="OTM26" s="80"/>
      <c r="OTN26" s="80"/>
      <c r="OTO26" s="80"/>
      <c r="OTP26" s="80"/>
      <c r="OTQ26" s="80"/>
      <c r="OTR26" s="80"/>
      <c r="OTS26" s="80"/>
      <c r="OTT26" s="80"/>
      <c r="OTU26" s="80"/>
      <c r="OTV26" s="80"/>
      <c r="OTW26" s="80"/>
      <c r="OTX26" s="80"/>
      <c r="OTY26" s="80"/>
      <c r="OTZ26" s="80"/>
      <c r="OUA26" s="80"/>
      <c r="OUB26" s="80"/>
      <c r="OUC26" s="80"/>
      <c r="OUD26" s="80"/>
      <c r="OUE26" s="80"/>
      <c r="OUF26" s="80"/>
      <c r="OUG26" s="80"/>
      <c r="OUH26" s="80"/>
      <c r="OUI26" s="80"/>
      <c r="OUJ26" s="80"/>
      <c r="OUK26" s="80"/>
      <c r="OUL26" s="80"/>
      <c r="OUM26" s="80"/>
      <c r="OUN26" s="80"/>
      <c r="OUO26" s="80"/>
      <c r="OUP26" s="80"/>
      <c r="OUQ26" s="80"/>
      <c r="OUR26" s="80"/>
      <c r="OUS26" s="80"/>
      <c r="OUT26" s="80"/>
      <c r="OUU26" s="80"/>
      <c r="OUV26" s="80"/>
      <c r="OUW26" s="80"/>
      <c r="OUX26" s="80"/>
      <c r="OUY26" s="80"/>
      <c r="OUZ26" s="80"/>
      <c r="OVA26" s="80"/>
      <c r="OVB26" s="80"/>
      <c r="OVC26" s="80"/>
      <c r="OVD26" s="80"/>
      <c r="OVE26" s="80"/>
      <c r="OVF26" s="80"/>
      <c r="OVG26" s="80"/>
      <c r="OVH26" s="80"/>
      <c r="OVI26" s="80"/>
      <c r="OVJ26" s="80"/>
      <c r="OVK26" s="80"/>
      <c r="OVL26" s="80"/>
      <c r="OVM26" s="80"/>
      <c r="OVN26" s="80"/>
      <c r="OVO26" s="80"/>
      <c r="OVP26" s="80"/>
      <c r="OVQ26" s="80"/>
      <c r="OVR26" s="80"/>
      <c r="OVS26" s="80"/>
      <c r="OVT26" s="80"/>
      <c r="OVU26" s="80"/>
      <c r="OVV26" s="80"/>
      <c r="OVW26" s="80"/>
      <c r="OVX26" s="80"/>
      <c r="OVY26" s="80"/>
      <c r="OVZ26" s="80"/>
      <c r="OWA26" s="80"/>
      <c r="OWB26" s="80"/>
      <c r="OWC26" s="80"/>
      <c r="OWD26" s="80"/>
      <c r="OWE26" s="80"/>
      <c r="OWF26" s="80"/>
      <c r="OWG26" s="80"/>
      <c r="OWH26" s="80"/>
      <c r="OWI26" s="80"/>
      <c r="OWJ26" s="80"/>
      <c r="OWK26" s="80"/>
      <c r="OWL26" s="80"/>
      <c r="OWM26" s="80"/>
      <c r="OWN26" s="80"/>
      <c r="OWO26" s="80"/>
      <c r="OWP26" s="80"/>
      <c r="OWQ26" s="80"/>
      <c r="OWR26" s="80"/>
      <c r="OWS26" s="80"/>
      <c r="OWT26" s="80"/>
      <c r="OWU26" s="80"/>
      <c r="OWV26" s="80"/>
      <c r="OWW26" s="80"/>
      <c r="OWX26" s="80"/>
      <c r="OWY26" s="80"/>
      <c r="OWZ26" s="80"/>
      <c r="OXA26" s="80"/>
      <c r="OXB26" s="80"/>
      <c r="OXC26" s="80"/>
      <c r="OXD26" s="80"/>
      <c r="OXE26" s="80"/>
      <c r="OXF26" s="80"/>
      <c r="OXG26" s="80"/>
      <c r="OXH26" s="80"/>
      <c r="OXI26" s="80"/>
      <c r="OXJ26" s="80"/>
      <c r="OXK26" s="80"/>
      <c r="OXL26" s="80"/>
      <c r="OXM26" s="80"/>
      <c r="OXN26" s="80"/>
      <c r="OXO26" s="80"/>
      <c r="OXP26" s="80"/>
      <c r="OXQ26" s="80"/>
      <c r="OXR26" s="80"/>
      <c r="OXS26" s="80"/>
      <c r="OXT26" s="80"/>
      <c r="OXU26" s="80"/>
      <c r="OXV26" s="80"/>
      <c r="OXW26" s="80"/>
      <c r="OXX26" s="80"/>
      <c r="OXY26" s="80"/>
      <c r="OXZ26" s="80"/>
      <c r="OYA26" s="80"/>
      <c r="OYB26" s="80"/>
      <c r="OYC26" s="80"/>
      <c r="OYD26" s="80"/>
      <c r="OYE26" s="80"/>
      <c r="OYF26" s="80"/>
      <c r="OYG26" s="80"/>
      <c r="OYH26" s="80"/>
      <c r="OYI26" s="80"/>
      <c r="OYJ26" s="80"/>
      <c r="OYK26" s="80"/>
      <c r="OYL26" s="80"/>
      <c r="OYM26" s="80"/>
      <c r="OYN26" s="80"/>
      <c r="OYO26" s="80"/>
      <c r="OYP26" s="80"/>
      <c r="OYQ26" s="80"/>
      <c r="OYR26" s="80"/>
      <c r="OYS26" s="80"/>
      <c r="OYT26" s="80"/>
      <c r="OYU26" s="80"/>
      <c r="OYV26" s="80"/>
      <c r="OYW26" s="80"/>
      <c r="OYX26" s="80"/>
      <c r="OYY26" s="80"/>
      <c r="OYZ26" s="80"/>
      <c r="OZA26" s="80"/>
      <c r="OZB26" s="80"/>
      <c r="OZC26" s="80"/>
      <c r="OZD26" s="80"/>
      <c r="OZE26" s="80"/>
      <c r="OZF26" s="80"/>
      <c r="OZG26" s="80"/>
      <c r="OZH26" s="80"/>
      <c r="OZI26" s="80"/>
      <c r="OZJ26" s="80"/>
      <c r="OZK26" s="80"/>
      <c r="OZL26" s="80"/>
      <c r="OZM26" s="80"/>
      <c r="OZN26" s="80"/>
      <c r="OZO26" s="80"/>
      <c r="OZP26" s="80"/>
      <c r="OZQ26" s="80"/>
      <c r="OZR26" s="80"/>
      <c r="OZS26" s="80"/>
      <c r="OZT26" s="80"/>
      <c r="OZU26" s="80"/>
      <c r="OZV26" s="80"/>
      <c r="OZW26" s="80"/>
      <c r="OZX26" s="80"/>
      <c r="OZY26" s="80"/>
      <c r="OZZ26" s="80"/>
      <c r="PAA26" s="80"/>
      <c r="PAB26" s="80"/>
      <c r="PAC26" s="80"/>
      <c r="PAD26" s="80"/>
      <c r="PAE26" s="80"/>
      <c r="PAF26" s="80"/>
      <c r="PAG26" s="80"/>
      <c r="PAH26" s="80"/>
      <c r="PAI26" s="80"/>
      <c r="PAJ26" s="80"/>
      <c r="PAK26" s="80"/>
      <c r="PAL26" s="80"/>
      <c r="PAM26" s="80"/>
      <c r="PAN26" s="80"/>
      <c r="PAO26" s="80"/>
      <c r="PAP26" s="80"/>
      <c r="PAQ26" s="80"/>
      <c r="PAR26" s="80"/>
      <c r="PAS26" s="80"/>
      <c r="PAT26" s="80"/>
      <c r="PAU26" s="80"/>
      <c r="PAV26" s="80"/>
      <c r="PAW26" s="80"/>
      <c r="PAX26" s="80"/>
      <c r="PAY26" s="80"/>
      <c r="PAZ26" s="80"/>
      <c r="PBA26" s="80"/>
      <c r="PBB26" s="80"/>
      <c r="PBC26" s="80"/>
      <c r="PBD26" s="80"/>
      <c r="PBE26" s="80"/>
      <c r="PBF26" s="80"/>
      <c r="PBG26" s="80"/>
      <c r="PBH26" s="80"/>
      <c r="PBI26" s="80"/>
      <c r="PBJ26" s="80"/>
      <c r="PBK26" s="80"/>
      <c r="PBL26" s="80"/>
      <c r="PBM26" s="80"/>
      <c r="PBN26" s="80"/>
      <c r="PBO26" s="80"/>
      <c r="PBP26" s="80"/>
      <c r="PBQ26" s="80"/>
      <c r="PBR26" s="80"/>
      <c r="PBS26" s="80"/>
      <c r="PBT26" s="80"/>
      <c r="PBU26" s="80"/>
      <c r="PBV26" s="80"/>
      <c r="PBW26" s="80"/>
      <c r="PBX26" s="80"/>
      <c r="PBY26" s="80"/>
      <c r="PBZ26" s="80"/>
      <c r="PCA26" s="80"/>
      <c r="PCB26" s="80"/>
      <c r="PCC26" s="80"/>
      <c r="PCD26" s="80"/>
      <c r="PCE26" s="80"/>
      <c r="PCF26" s="80"/>
      <c r="PCG26" s="80"/>
      <c r="PCH26" s="80"/>
      <c r="PCI26" s="80"/>
      <c r="PCJ26" s="80"/>
      <c r="PCK26" s="80"/>
      <c r="PCL26" s="80"/>
      <c r="PCM26" s="80"/>
      <c r="PCN26" s="80"/>
      <c r="PCO26" s="80"/>
      <c r="PCP26" s="80"/>
      <c r="PCQ26" s="80"/>
      <c r="PCR26" s="80"/>
      <c r="PCS26" s="80"/>
      <c r="PCT26" s="80"/>
      <c r="PCU26" s="80"/>
      <c r="PCV26" s="80"/>
      <c r="PCW26" s="80"/>
      <c r="PCX26" s="80"/>
      <c r="PCY26" s="80"/>
      <c r="PCZ26" s="80"/>
      <c r="PDA26" s="80"/>
      <c r="PDB26" s="80"/>
      <c r="PDC26" s="80"/>
      <c r="PDD26" s="80"/>
      <c r="PDE26" s="80"/>
      <c r="PDF26" s="80"/>
      <c r="PDG26" s="80"/>
      <c r="PDH26" s="80"/>
      <c r="PDI26" s="80"/>
      <c r="PDJ26" s="80"/>
      <c r="PDK26" s="80"/>
      <c r="PDL26" s="80"/>
      <c r="PDM26" s="80"/>
      <c r="PDN26" s="80"/>
      <c r="PDO26" s="80"/>
      <c r="PDP26" s="80"/>
      <c r="PDQ26" s="80"/>
      <c r="PDR26" s="80"/>
      <c r="PDS26" s="80"/>
      <c r="PDT26" s="80"/>
      <c r="PDU26" s="80"/>
      <c r="PDV26" s="80"/>
      <c r="PDW26" s="80"/>
      <c r="PDX26" s="80"/>
      <c r="PDY26" s="80"/>
      <c r="PDZ26" s="80"/>
      <c r="PEA26" s="80"/>
      <c r="PEB26" s="80"/>
      <c r="PEC26" s="80"/>
      <c r="PED26" s="80"/>
      <c r="PEE26" s="80"/>
      <c r="PEF26" s="80"/>
      <c r="PEG26" s="80"/>
      <c r="PEH26" s="80"/>
      <c r="PEI26" s="80"/>
      <c r="PEJ26" s="80"/>
      <c r="PEK26" s="80"/>
      <c r="PEL26" s="80"/>
      <c r="PEM26" s="80"/>
      <c r="PEN26" s="80"/>
      <c r="PEO26" s="80"/>
      <c r="PEP26" s="80"/>
      <c r="PEQ26" s="80"/>
      <c r="PER26" s="80"/>
      <c r="PES26" s="80"/>
      <c r="PET26" s="80"/>
      <c r="PEU26" s="80"/>
      <c r="PEV26" s="80"/>
      <c r="PEW26" s="80"/>
      <c r="PEX26" s="80"/>
      <c r="PEY26" s="80"/>
      <c r="PEZ26" s="80"/>
      <c r="PFA26" s="80"/>
      <c r="PFB26" s="80"/>
      <c r="PFC26" s="80"/>
      <c r="PFD26" s="80"/>
      <c r="PFE26" s="80"/>
      <c r="PFF26" s="80"/>
      <c r="PFG26" s="80"/>
      <c r="PFH26" s="80"/>
      <c r="PFI26" s="80"/>
      <c r="PFJ26" s="80"/>
      <c r="PFK26" s="80"/>
      <c r="PFL26" s="80"/>
      <c r="PFM26" s="80"/>
      <c r="PFN26" s="80"/>
      <c r="PFO26" s="80"/>
      <c r="PFP26" s="80"/>
      <c r="PFQ26" s="80"/>
      <c r="PFR26" s="80"/>
      <c r="PFS26" s="80"/>
      <c r="PFT26" s="80"/>
      <c r="PFU26" s="80"/>
      <c r="PFV26" s="80"/>
      <c r="PFW26" s="80"/>
      <c r="PFX26" s="80"/>
      <c r="PFY26" s="80"/>
      <c r="PFZ26" s="80"/>
      <c r="PGA26" s="80"/>
      <c r="PGB26" s="80"/>
      <c r="PGC26" s="80"/>
      <c r="PGD26" s="80"/>
      <c r="PGE26" s="80"/>
      <c r="PGF26" s="80"/>
      <c r="PGG26" s="80"/>
      <c r="PGH26" s="80"/>
      <c r="PGI26" s="80"/>
      <c r="PGJ26" s="80"/>
      <c r="PGK26" s="80"/>
      <c r="PGL26" s="80"/>
      <c r="PGM26" s="80"/>
      <c r="PGN26" s="80"/>
      <c r="PGO26" s="80"/>
      <c r="PGP26" s="80"/>
      <c r="PGQ26" s="80"/>
      <c r="PGR26" s="80"/>
      <c r="PGS26" s="80"/>
      <c r="PGT26" s="80"/>
      <c r="PGU26" s="80"/>
      <c r="PGV26" s="80"/>
      <c r="PGW26" s="80"/>
      <c r="PGX26" s="80"/>
      <c r="PGY26" s="80"/>
      <c r="PGZ26" s="80"/>
      <c r="PHA26" s="80"/>
      <c r="PHB26" s="80"/>
      <c r="PHC26" s="80"/>
      <c r="PHD26" s="80"/>
      <c r="PHE26" s="80"/>
      <c r="PHF26" s="80"/>
      <c r="PHG26" s="80"/>
      <c r="PHH26" s="80"/>
      <c r="PHI26" s="80"/>
      <c r="PHJ26" s="80"/>
      <c r="PHK26" s="80"/>
      <c r="PHL26" s="80"/>
      <c r="PHM26" s="80"/>
      <c r="PHN26" s="80"/>
      <c r="PHO26" s="80"/>
      <c r="PHP26" s="80"/>
      <c r="PHQ26" s="80"/>
      <c r="PHR26" s="80"/>
      <c r="PHS26" s="80"/>
      <c r="PHT26" s="80"/>
      <c r="PHU26" s="80"/>
      <c r="PHV26" s="80"/>
      <c r="PHW26" s="80"/>
      <c r="PHX26" s="80"/>
      <c r="PHY26" s="80"/>
      <c r="PHZ26" s="80"/>
      <c r="PIA26" s="80"/>
      <c r="PIB26" s="80"/>
      <c r="PIC26" s="80"/>
      <c r="PID26" s="80"/>
      <c r="PIE26" s="80"/>
      <c r="PIF26" s="80"/>
      <c r="PIG26" s="80"/>
      <c r="PIH26" s="80"/>
      <c r="PII26" s="80"/>
      <c r="PIJ26" s="80"/>
      <c r="PIK26" s="80"/>
      <c r="PIL26" s="80"/>
      <c r="PIM26" s="80"/>
      <c r="PIN26" s="80"/>
      <c r="PIO26" s="80"/>
      <c r="PIP26" s="80"/>
      <c r="PIQ26" s="80"/>
      <c r="PIR26" s="80"/>
      <c r="PIS26" s="80"/>
      <c r="PIT26" s="80"/>
      <c r="PIU26" s="80"/>
      <c r="PIV26" s="80"/>
      <c r="PIW26" s="80"/>
      <c r="PIX26" s="80"/>
      <c r="PIY26" s="80"/>
      <c r="PIZ26" s="80"/>
      <c r="PJA26" s="80"/>
      <c r="PJB26" s="80"/>
      <c r="PJC26" s="80"/>
      <c r="PJD26" s="80"/>
      <c r="PJE26" s="80"/>
      <c r="PJF26" s="80"/>
      <c r="PJG26" s="80"/>
      <c r="PJH26" s="80"/>
      <c r="PJI26" s="80"/>
      <c r="PJJ26" s="80"/>
      <c r="PJK26" s="80"/>
      <c r="PJL26" s="80"/>
      <c r="PJM26" s="80"/>
      <c r="PJN26" s="80"/>
      <c r="PJO26" s="80"/>
      <c r="PJP26" s="80"/>
      <c r="PJQ26" s="80"/>
      <c r="PJR26" s="80"/>
      <c r="PJS26" s="80"/>
      <c r="PJT26" s="80"/>
      <c r="PJU26" s="80"/>
      <c r="PJV26" s="80"/>
      <c r="PJW26" s="80"/>
      <c r="PJX26" s="80"/>
      <c r="PJY26" s="80"/>
      <c r="PJZ26" s="80"/>
      <c r="PKA26" s="80"/>
      <c r="PKB26" s="80"/>
      <c r="PKC26" s="80"/>
      <c r="PKD26" s="80"/>
      <c r="PKE26" s="80"/>
      <c r="PKF26" s="80"/>
      <c r="PKG26" s="80"/>
      <c r="PKH26" s="80"/>
      <c r="PKI26" s="80"/>
      <c r="PKJ26" s="80"/>
      <c r="PKK26" s="80"/>
      <c r="PKL26" s="80"/>
      <c r="PKM26" s="80"/>
      <c r="PKN26" s="80"/>
      <c r="PKO26" s="80"/>
      <c r="PKP26" s="80"/>
      <c r="PKQ26" s="80"/>
      <c r="PKR26" s="80"/>
      <c r="PKS26" s="80"/>
      <c r="PKT26" s="80"/>
      <c r="PKU26" s="80"/>
      <c r="PKV26" s="80"/>
      <c r="PKW26" s="80"/>
      <c r="PKX26" s="80"/>
      <c r="PKY26" s="80"/>
      <c r="PKZ26" s="80"/>
      <c r="PLA26" s="80"/>
      <c r="PLB26" s="80"/>
      <c r="PLC26" s="80"/>
      <c r="PLD26" s="80"/>
      <c r="PLE26" s="80"/>
      <c r="PLF26" s="80"/>
      <c r="PLG26" s="80"/>
      <c r="PLH26" s="80"/>
      <c r="PLI26" s="80"/>
      <c r="PLJ26" s="80"/>
      <c r="PLK26" s="80"/>
      <c r="PLL26" s="80"/>
      <c r="PLM26" s="80"/>
      <c r="PLN26" s="80"/>
      <c r="PLO26" s="80"/>
      <c r="PLP26" s="80"/>
      <c r="PLQ26" s="80"/>
      <c r="PLR26" s="80"/>
      <c r="PLS26" s="80"/>
      <c r="PLT26" s="80"/>
      <c r="PLU26" s="80"/>
      <c r="PLV26" s="80"/>
      <c r="PLW26" s="80"/>
      <c r="PLX26" s="80"/>
      <c r="PLY26" s="80"/>
      <c r="PLZ26" s="80"/>
      <c r="PMA26" s="80"/>
      <c r="PMB26" s="80"/>
      <c r="PMC26" s="80"/>
      <c r="PMD26" s="80"/>
      <c r="PME26" s="80"/>
      <c r="PMF26" s="80"/>
      <c r="PMG26" s="80"/>
      <c r="PMH26" s="80"/>
      <c r="PMI26" s="80"/>
      <c r="PMJ26" s="80"/>
      <c r="PMK26" s="80"/>
      <c r="PML26" s="80"/>
      <c r="PMM26" s="80"/>
      <c r="PMN26" s="80"/>
      <c r="PMO26" s="80"/>
      <c r="PMP26" s="80"/>
      <c r="PMQ26" s="80"/>
      <c r="PMR26" s="80"/>
      <c r="PMS26" s="80"/>
      <c r="PMT26" s="80"/>
      <c r="PMU26" s="80"/>
      <c r="PMV26" s="80"/>
      <c r="PMW26" s="80"/>
      <c r="PMX26" s="80"/>
      <c r="PMY26" s="80"/>
      <c r="PMZ26" s="80"/>
      <c r="PNA26" s="80"/>
      <c r="PNB26" s="80"/>
      <c r="PNC26" s="80"/>
      <c r="PND26" s="80"/>
      <c r="PNE26" s="80"/>
      <c r="PNF26" s="80"/>
      <c r="PNG26" s="80"/>
      <c r="PNH26" s="80"/>
      <c r="PNI26" s="80"/>
      <c r="PNJ26" s="80"/>
      <c r="PNK26" s="80"/>
      <c r="PNL26" s="80"/>
      <c r="PNM26" s="80"/>
      <c r="PNN26" s="80"/>
      <c r="PNO26" s="80"/>
      <c r="PNP26" s="80"/>
      <c r="PNQ26" s="80"/>
      <c r="PNR26" s="80"/>
      <c r="PNS26" s="80"/>
      <c r="PNT26" s="80"/>
      <c r="PNU26" s="80"/>
      <c r="PNV26" s="80"/>
      <c r="PNW26" s="80"/>
      <c r="PNX26" s="80"/>
      <c r="PNY26" s="80"/>
      <c r="PNZ26" s="80"/>
      <c r="POA26" s="80"/>
      <c r="POB26" s="80"/>
      <c r="POC26" s="80"/>
      <c r="POD26" s="80"/>
      <c r="POE26" s="80"/>
      <c r="POF26" s="80"/>
      <c r="POG26" s="80"/>
      <c r="POH26" s="80"/>
      <c r="POI26" s="80"/>
      <c r="POJ26" s="80"/>
      <c r="POK26" s="80"/>
      <c r="POL26" s="80"/>
      <c r="POM26" s="80"/>
      <c r="PON26" s="80"/>
      <c r="POO26" s="80"/>
      <c r="POP26" s="80"/>
      <c r="POQ26" s="80"/>
      <c r="POR26" s="80"/>
      <c r="POS26" s="80"/>
      <c r="POT26" s="80"/>
      <c r="POU26" s="80"/>
      <c r="POV26" s="80"/>
      <c r="POW26" s="80"/>
      <c r="POX26" s="80"/>
      <c r="POY26" s="80"/>
      <c r="POZ26" s="80"/>
      <c r="PPA26" s="80"/>
      <c r="PPB26" s="80"/>
      <c r="PPC26" s="80"/>
      <c r="PPD26" s="80"/>
      <c r="PPE26" s="80"/>
      <c r="PPF26" s="80"/>
      <c r="PPG26" s="80"/>
      <c r="PPH26" s="80"/>
      <c r="PPI26" s="80"/>
      <c r="PPJ26" s="80"/>
      <c r="PPK26" s="80"/>
      <c r="PPL26" s="80"/>
      <c r="PPM26" s="80"/>
      <c r="PPN26" s="80"/>
      <c r="PPO26" s="80"/>
      <c r="PPP26" s="80"/>
      <c r="PPQ26" s="80"/>
      <c r="PPR26" s="80"/>
      <c r="PPS26" s="80"/>
      <c r="PPT26" s="80"/>
      <c r="PPU26" s="80"/>
      <c r="PPV26" s="80"/>
      <c r="PPW26" s="80"/>
      <c r="PPX26" s="80"/>
      <c r="PPY26" s="80"/>
      <c r="PPZ26" s="80"/>
      <c r="PQA26" s="80"/>
      <c r="PQB26" s="80"/>
      <c r="PQC26" s="80"/>
      <c r="PQD26" s="80"/>
      <c r="PQE26" s="80"/>
      <c r="PQF26" s="80"/>
      <c r="PQG26" s="80"/>
      <c r="PQH26" s="80"/>
      <c r="PQI26" s="80"/>
      <c r="PQJ26" s="80"/>
      <c r="PQK26" s="80"/>
      <c r="PQL26" s="80"/>
      <c r="PQM26" s="80"/>
      <c r="PQN26" s="80"/>
      <c r="PQO26" s="80"/>
      <c r="PQP26" s="80"/>
      <c r="PQQ26" s="80"/>
      <c r="PQR26" s="80"/>
      <c r="PQS26" s="80"/>
      <c r="PQT26" s="80"/>
      <c r="PQU26" s="80"/>
      <c r="PQV26" s="80"/>
      <c r="PQW26" s="80"/>
      <c r="PQX26" s="80"/>
      <c r="PQY26" s="80"/>
      <c r="PQZ26" s="80"/>
      <c r="PRA26" s="80"/>
      <c r="PRB26" s="80"/>
      <c r="PRC26" s="80"/>
      <c r="PRD26" s="80"/>
      <c r="PRE26" s="80"/>
      <c r="PRF26" s="80"/>
      <c r="PRG26" s="80"/>
      <c r="PRH26" s="80"/>
      <c r="PRI26" s="80"/>
      <c r="PRJ26" s="80"/>
      <c r="PRK26" s="80"/>
      <c r="PRL26" s="80"/>
      <c r="PRM26" s="80"/>
      <c r="PRN26" s="80"/>
      <c r="PRO26" s="80"/>
      <c r="PRP26" s="80"/>
      <c r="PRQ26" s="80"/>
      <c r="PRR26" s="80"/>
      <c r="PRS26" s="80"/>
      <c r="PRT26" s="80"/>
      <c r="PRU26" s="80"/>
      <c r="PRV26" s="80"/>
      <c r="PRW26" s="80"/>
      <c r="PRX26" s="80"/>
      <c r="PRY26" s="80"/>
      <c r="PRZ26" s="80"/>
      <c r="PSA26" s="80"/>
      <c r="PSB26" s="80"/>
      <c r="PSC26" s="80"/>
      <c r="PSD26" s="80"/>
      <c r="PSE26" s="80"/>
      <c r="PSF26" s="80"/>
      <c r="PSG26" s="80"/>
      <c r="PSH26" s="80"/>
      <c r="PSI26" s="80"/>
      <c r="PSJ26" s="80"/>
      <c r="PSK26" s="80"/>
      <c r="PSL26" s="80"/>
      <c r="PSM26" s="80"/>
      <c r="PSN26" s="80"/>
      <c r="PSO26" s="80"/>
      <c r="PSP26" s="80"/>
      <c r="PSQ26" s="80"/>
      <c r="PSR26" s="80"/>
      <c r="PSS26" s="80"/>
      <c r="PST26" s="80"/>
      <c r="PSU26" s="80"/>
      <c r="PSV26" s="80"/>
      <c r="PSW26" s="80"/>
      <c r="PSX26" s="80"/>
      <c r="PSY26" s="80"/>
      <c r="PSZ26" s="80"/>
      <c r="PTA26" s="80"/>
      <c r="PTB26" s="80"/>
      <c r="PTC26" s="80"/>
      <c r="PTD26" s="80"/>
      <c r="PTE26" s="80"/>
      <c r="PTF26" s="80"/>
      <c r="PTG26" s="80"/>
      <c r="PTH26" s="80"/>
      <c r="PTI26" s="80"/>
      <c r="PTJ26" s="80"/>
      <c r="PTK26" s="80"/>
      <c r="PTL26" s="80"/>
      <c r="PTM26" s="80"/>
      <c r="PTN26" s="80"/>
      <c r="PTO26" s="80"/>
      <c r="PTP26" s="80"/>
      <c r="PTQ26" s="80"/>
      <c r="PTR26" s="80"/>
      <c r="PTS26" s="80"/>
      <c r="PTT26" s="80"/>
      <c r="PTU26" s="80"/>
      <c r="PTV26" s="80"/>
      <c r="PTW26" s="80"/>
      <c r="PTX26" s="80"/>
      <c r="PTY26" s="80"/>
      <c r="PTZ26" s="80"/>
      <c r="PUA26" s="80"/>
      <c r="PUB26" s="80"/>
      <c r="PUC26" s="80"/>
      <c r="PUD26" s="80"/>
      <c r="PUE26" s="80"/>
      <c r="PUF26" s="80"/>
      <c r="PUG26" s="80"/>
      <c r="PUH26" s="80"/>
      <c r="PUI26" s="80"/>
      <c r="PUJ26" s="80"/>
      <c r="PUK26" s="80"/>
      <c r="PUL26" s="80"/>
      <c r="PUM26" s="80"/>
      <c r="PUN26" s="80"/>
      <c r="PUO26" s="80"/>
      <c r="PUP26" s="80"/>
      <c r="PUQ26" s="80"/>
      <c r="PUR26" s="80"/>
      <c r="PUS26" s="80"/>
      <c r="PUT26" s="80"/>
      <c r="PUU26" s="80"/>
      <c r="PUV26" s="80"/>
      <c r="PUW26" s="80"/>
      <c r="PUX26" s="80"/>
      <c r="PUY26" s="80"/>
      <c r="PUZ26" s="80"/>
      <c r="PVA26" s="80"/>
      <c r="PVB26" s="80"/>
      <c r="PVC26" s="80"/>
      <c r="PVD26" s="80"/>
      <c r="PVE26" s="80"/>
      <c r="PVF26" s="80"/>
      <c r="PVG26" s="80"/>
      <c r="PVH26" s="80"/>
      <c r="PVI26" s="80"/>
      <c r="PVJ26" s="80"/>
      <c r="PVK26" s="80"/>
      <c r="PVL26" s="80"/>
      <c r="PVM26" s="80"/>
      <c r="PVN26" s="80"/>
      <c r="PVO26" s="80"/>
      <c r="PVP26" s="80"/>
      <c r="PVQ26" s="80"/>
      <c r="PVR26" s="80"/>
      <c r="PVS26" s="80"/>
      <c r="PVT26" s="80"/>
      <c r="PVU26" s="80"/>
      <c r="PVV26" s="80"/>
      <c r="PVW26" s="80"/>
      <c r="PVX26" s="80"/>
      <c r="PVY26" s="80"/>
      <c r="PVZ26" s="80"/>
      <c r="PWA26" s="80"/>
      <c r="PWB26" s="80"/>
      <c r="PWC26" s="80"/>
      <c r="PWD26" s="80"/>
      <c r="PWE26" s="80"/>
      <c r="PWF26" s="80"/>
      <c r="PWG26" s="80"/>
      <c r="PWH26" s="80"/>
      <c r="PWI26" s="80"/>
      <c r="PWJ26" s="80"/>
      <c r="PWK26" s="80"/>
      <c r="PWL26" s="80"/>
      <c r="PWM26" s="80"/>
      <c r="PWN26" s="80"/>
      <c r="PWO26" s="80"/>
      <c r="PWP26" s="80"/>
      <c r="PWQ26" s="80"/>
      <c r="PWR26" s="80"/>
      <c r="PWS26" s="80"/>
      <c r="PWT26" s="80"/>
      <c r="PWU26" s="80"/>
      <c r="PWV26" s="80"/>
      <c r="PWW26" s="80"/>
      <c r="PWX26" s="80"/>
      <c r="PWY26" s="80"/>
      <c r="PWZ26" s="80"/>
      <c r="PXA26" s="80"/>
      <c r="PXB26" s="80"/>
      <c r="PXC26" s="80"/>
      <c r="PXD26" s="80"/>
      <c r="PXE26" s="80"/>
      <c r="PXF26" s="80"/>
      <c r="PXG26" s="80"/>
      <c r="PXH26" s="80"/>
      <c r="PXI26" s="80"/>
      <c r="PXJ26" s="80"/>
      <c r="PXK26" s="80"/>
      <c r="PXL26" s="80"/>
      <c r="PXM26" s="80"/>
      <c r="PXN26" s="80"/>
      <c r="PXO26" s="80"/>
      <c r="PXP26" s="80"/>
      <c r="PXQ26" s="80"/>
      <c r="PXR26" s="80"/>
      <c r="PXS26" s="80"/>
      <c r="PXT26" s="80"/>
      <c r="PXU26" s="80"/>
      <c r="PXV26" s="80"/>
      <c r="PXW26" s="80"/>
      <c r="PXX26" s="80"/>
      <c r="PXY26" s="80"/>
      <c r="PXZ26" s="80"/>
      <c r="PYA26" s="80"/>
      <c r="PYB26" s="80"/>
      <c r="PYC26" s="80"/>
      <c r="PYD26" s="80"/>
      <c r="PYE26" s="80"/>
      <c r="PYF26" s="80"/>
      <c r="PYG26" s="80"/>
      <c r="PYH26" s="80"/>
      <c r="PYI26" s="80"/>
      <c r="PYJ26" s="80"/>
      <c r="PYK26" s="80"/>
      <c r="PYL26" s="80"/>
      <c r="PYM26" s="80"/>
      <c r="PYN26" s="80"/>
      <c r="PYO26" s="80"/>
      <c r="PYP26" s="80"/>
      <c r="PYQ26" s="80"/>
      <c r="PYR26" s="80"/>
      <c r="PYS26" s="80"/>
      <c r="PYT26" s="80"/>
      <c r="PYU26" s="80"/>
      <c r="PYV26" s="80"/>
      <c r="PYW26" s="80"/>
      <c r="PYX26" s="80"/>
      <c r="PYY26" s="80"/>
      <c r="PYZ26" s="80"/>
      <c r="PZA26" s="80"/>
      <c r="PZB26" s="80"/>
      <c r="PZC26" s="80"/>
      <c r="PZD26" s="80"/>
      <c r="PZE26" s="80"/>
      <c r="PZF26" s="80"/>
      <c r="PZG26" s="80"/>
      <c r="PZH26" s="80"/>
      <c r="PZI26" s="80"/>
      <c r="PZJ26" s="80"/>
      <c r="PZK26" s="80"/>
      <c r="PZL26" s="80"/>
      <c r="PZM26" s="80"/>
      <c r="PZN26" s="80"/>
      <c r="PZO26" s="80"/>
      <c r="PZP26" s="80"/>
      <c r="PZQ26" s="80"/>
      <c r="PZR26" s="80"/>
      <c r="PZS26" s="80"/>
      <c r="PZT26" s="80"/>
      <c r="PZU26" s="80"/>
      <c r="PZV26" s="80"/>
      <c r="PZW26" s="80"/>
      <c r="PZX26" s="80"/>
      <c r="PZY26" s="80"/>
      <c r="PZZ26" s="80"/>
      <c r="QAA26" s="80"/>
      <c r="QAB26" s="80"/>
      <c r="QAC26" s="80"/>
      <c r="QAD26" s="80"/>
      <c r="QAE26" s="80"/>
      <c r="QAF26" s="80"/>
      <c r="QAG26" s="80"/>
      <c r="QAH26" s="80"/>
      <c r="QAI26" s="80"/>
      <c r="QAJ26" s="80"/>
      <c r="QAK26" s="80"/>
      <c r="QAL26" s="80"/>
      <c r="QAM26" s="80"/>
      <c r="QAN26" s="80"/>
      <c r="QAO26" s="80"/>
      <c r="QAP26" s="80"/>
      <c r="QAQ26" s="80"/>
      <c r="QAR26" s="80"/>
      <c r="QAS26" s="80"/>
      <c r="QAT26" s="80"/>
      <c r="QAU26" s="80"/>
      <c r="QAV26" s="80"/>
      <c r="QAW26" s="80"/>
      <c r="QAX26" s="80"/>
      <c r="QAY26" s="80"/>
      <c r="QAZ26" s="80"/>
      <c r="QBA26" s="80"/>
      <c r="QBB26" s="80"/>
      <c r="QBC26" s="80"/>
      <c r="QBD26" s="80"/>
      <c r="QBE26" s="80"/>
      <c r="QBF26" s="80"/>
      <c r="QBG26" s="80"/>
      <c r="QBH26" s="80"/>
      <c r="QBI26" s="80"/>
      <c r="QBJ26" s="80"/>
      <c r="QBK26" s="80"/>
      <c r="QBL26" s="80"/>
      <c r="QBM26" s="80"/>
      <c r="QBN26" s="80"/>
      <c r="QBO26" s="80"/>
      <c r="QBP26" s="80"/>
      <c r="QBQ26" s="80"/>
      <c r="QBR26" s="80"/>
      <c r="QBS26" s="80"/>
      <c r="QBT26" s="80"/>
      <c r="QBU26" s="80"/>
      <c r="QBV26" s="80"/>
      <c r="QBW26" s="80"/>
      <c r="QBX26" s="80"/>
      <c r="QBY26" s="80"/>
      <c r="QBZ26" s="80"/>
      <c r="QCA26" s="80"/>
      <c r="QCB26" s="80"/>
      <c r="QCC26" s="80"/>
      <c r="QCD26" s="80"/>
      <c r="QCE26" s="80"/>
      <c r="QCF26" s="80"/>
      <c r="QCG26" s="80"/>
      <c r="QCH26" s="80"/>
      <c r="QCI26" s="80"/>
      <c r="QCJ26" s="80"/>
      <c r="QCK26" s="80"/>
      <c r="QCL26" s="80"/>
      <c r="QCM26" s="80"/>
      <c r="QCN26" s="80"/>
      <c r="QCO26" s="80"/>
      <c r="QCP26" s="80"/>
      <c r="QCQ26" s="80"/>
      <c r="QCR26" s="80"/>
      <c r="QCS26" s="80"/>
      <c r="QCT26" s="80"/>
      <c r="QCU26" s="80"/>
      <c r="QCV26" s="80"/>
      <c r="QCW26" s="80"/>
      <c r="QCX26" s="80"/>
      <c r="QCY26" s="80"/>
      <c r="QCZ26" s="80"/>
      <c r="QDA26" s="80"/>
      <c r="QDB26" s="80"/>
      <c r="QDC26" s="80"/>
      <c r="QDD26" s="80"/>
      <c r="QDE26" s="80"/>
      <c r="QDF26" s="80"/>
      <c r="QDG26" s="80"/>
      <c r="QDH26" s="80"/>
      <c r="QDI26" s="80"/>
      <c r="QDJ26" s="80"/>
      <c r="QDK26" s="80"/>
      <c r="QDL26" s="80"/>
      <c r="QDM26" s="80"/>
      <c r="QDN26" s="80"/>
      <c r="QDO26" s="80"/>
      <c r="QDP26" s="80"/>
      <c r="QDQ26" s="80"/>
      <c r="QDR26" s="80"/>
      <c r="QDS26" s="80"/>
      <c r="QDT26" s="80"/>
      <c r="QDU26" s="80"/>
      <c r="QDV26" s="80"/>
      <c r="QDW26" s="80"/>
      <c r="QDX26" s="80"/>
      <c r="QDY26" s="80"/>
      <c r="QDZ26" s="80"/>
      <c r="QEA26" s="80"/>
      <c r="QEB26" s="80"/>
      <c r="QEC26" s="80"/>
      <c r="QED26" s="80"/>
      <c r="QEE26" s="80"/>
      <c r="QEF26" s="80"/>
      <c r="QEG26" s="80"/>
      <c r="QEH26" s="80"/>
      <c r="QEI26" s="80"/>
      <c r="QEJ26" s="80"/>
      <c r="QEK26" s="80"/>
      <c r="QEL26" s="80"/>
      <c r="QEM26" s="80"/>
      <c r="QEN26" s="80"/>
      <c r="QEO26" s="80"/>
      <c r="QEP26" s="80"/>
      <c r="QEQ26" s="80"/>
      <c r="QER26" s="80"/>
      <c r="QES26" s="80"/>
      <c r="QET26" s="80"/>
      <c r="QEU26" s="80"/>
      <c r="QEV26" s="80"/>
      <c r="QEW26" s="80"/>
      <c r="QEX26" s="80"/>
      <c r="QEY26" s="80"/>
      <c r="QEZ26" s="80"/>
      <c r="QFA26" s="80"/>
      <c r="QFB26" s="80"/>
      <c r="QFC26" s="80"/>
      <c r="QFD26" s="80"/>
      <c r="QFE26" s="80"/>
      <c r="QFF26" s="80"/>
      <c r="QFG26" s="80"/>
      <c r="QFH26" s="80"/>
      <c r="QFI26" s="80"/>
      <c r="QFJ26" s="80"/>
      <c r="QFK26" s="80"/>
      <c r="QFL26" s="80"/>
      <c r="QFM26" s="80"/>
      <c r="QFN26" s="80"/>
      <c r="QFO26" s="80"/>
      <c r="QFP26" s="80"/>
      <c r="QFQ26" s="80"/>
      <c r="QFR26" s="80"/>
      <c r="QFS26" s="80"/>
      <c r="QFT26" s="80"/>
      <c r="QFU26" s="80"/>
      <c r="QFV26" s="80"/>
      <c r="QFW26" s="80"/>
      <c r="QFX26" s="80"/>
      <c r="QFY26" s="80"/>
      <c r="QFZ26" s="80"/>
      <c r="QGA26" s="80"/>
      <c r="QGB26" s="80"/>
      <c r="QGC26" s="80"/>
      <c r="QGD26" s="80"/>
      <c r="QGE26" s="80"/>
      <c r="QGF26" s="80"/>
      <c r="QGG26" s="80"/>
      <c r="QGH26" s="80"/>
      <c r="QGI26" s="80"/>
      <c r="QGJ26" s="80"/>
      <c r="QGK26" s="80"/>
      <c r="QGL26" s="80"/>
      <c r="QGM26" s="80"/>
      <c r="QGN26" s="80"/>
      <c r="QGO26" s="80"/>
      <c r="QGP26" s="80"/>
      <c r="QGQ26" s="80"/>
      <c r="QGR26" s="80"/>
      <c r="QGS26" s="80"/>
      <c r="QGT26" s="80"/>
      <c r="QGU26" s="80"/>
      <c r="QGV26" s="80"/>
      <c r="QGW26" s="80"/>
      <c r="QGX26" s="80"/>
      <c r="QGY26" s="80"/>
      <c r="QGZ26" s="80"/>
      <c r="QHA26" s="80"/>
      <c r="QHB26" s="80"/>
      <c r="QHC26" s="80"/>
      <c r="QHD26" s="80"/>
      <c r="QHE26" s="80"/>
      <c r="QHF26" s="80"/>
      <c r="QHG26" s="80"/>
      <c r="QHH26" s="80"/>
      <c r="QHI26" s="80"/>
      <c r="QHJ26" s="80"/>
      <c r="QHK26" s="80"/>
      <c r="QHL26" s="80"/>
      <c r="QHM26" s="80"/>
      <c r="QHN26" s="80"/>
      <c r="QHO26" s="80"/>
      <c r="QHP26" s="80"/>
      <c r="QHQ26" s="80"/>
      <c r="QHR26" s="80"/>
      <c r="QHS26" s="80"/>
      <c r="QHT26" s="80"/>
      <c r="QHU26" s="80"/>
      <c r="QHV26" s="80"/>
      <c r="QHW26" s="80"/>
      <c r="QHX26" s="80"/>
      <c r="QHY26" s="80"/>
      <c r="QHZ26" s="80"/>
      <c r="QIA26" s="80"/>
      <c r="QIB26" s="80"/>
      <c r="QIC26" s="80"/>
      <c r="QID26" s="80"/>
      <c r="QIE26" s="80"/>
      <c r="QIF26" s="80"/>
      <c r="QIG26" s="80"/>
      <c r="QIH26" s="80"/>
      <c r="QII26" s="80"/>
      <c r="QIJ26" s="80"/>
      <c r="QIK26" s="80"/>
      <c r="QIL26" s="80"/>
      <c r="QIM26" s="80"/>
      <c r="QIN26" s="80"/>
      <c r="QIO26" s="80"/>
      <c r="QIP26" s="80"/>
      <c r="QIQ26" s="80"/>
      <c r="QIR26" s="80"/>
      <c r="QIS26" s="80"/>
      <c r="QIT26" s="80"/>
      <c r="QIU26" s="80"/>
      <c r="QIV26" s="80"/>
      <c r="QIW26" s="80"/>
      <c r="QIX26" s="80"/>
      <c r="QIY26" s="80"/>
      <c r="QIZ26" s="80"/>
      <c r="QJA26" s="80"/>
      <c r="QJB26" s="80"/>
      <c r="QJC26" s="80"/>
      <c r="QJD26" s="80"/>
      <c r="QJE26" s="80"/>
      <c r="QJF26" s="80"/>
      <c r="QJG26" s="80"/>
      <c r="QJH26" s="80"/>
      <c r="QJI26" s="80"/>
      <c r="QJJ26" s="80"/>
      <c r="QJK26" s="80"/>
      <c r="QJL26" s="80"/>
      <c r="QJM26" s="80"/>
      <c r="QJN26" s="80"/>
      <c r="QJO26" s="80"/>
      <c r="QJP26" s="80"/>
      <c r="QJQ26" s="80"/>
      <c r="QJR26" s="80"/>
      <c r="QJS26" s="80"/>
      <c r="QJT26" s="80"/>
      <c r="QJU26" s="80"/>
      <c r="QJV26" s="80"/>
      <c r="QJW26" s="80"/>
      <c r="QJX26" s="80"/>
      <c r="QJY26" s="80"/>
      <c r="QJZ26" s="80"/>
      <c r="QKA26" s="80"/>
      <c r="QKB26" s="80"/>
      <c r="QKC26" s="80"/>
      <c r="QKD26" s="80"/>
      <c r="QKE26" s="80"/>
      <c r="QKF26" s="80"/>
      <c r="QKG26" s="80"/>
      <c r="QKH26" s="80"/>
      <c r="QKI26" s="80"/>
      <c r="QKJ26" s="80"/>
      <c r="QKK26" s="80"/>
      <c r="QKL26" s="80"/>
      <c r="QKM26" s="80"/>
      <c r="QKN26" s="80"/>
      <c r="QKO26" s="80"/>
      <c r="QKP26" s="80"/>
      <c r="QKQ26" s="80"/>
      <c r="QKR26" s="80"/>
      <c r="QKS26" s="80"/>
      <c r="QKT26" s="80"/>
      <c r="QKU26" s="80"/>
      <c r="QKV26" s="80"/>
      <c r="QKW26" s="80"/>
      <c r="QKX26" s="80"/>
      <c r="QKY26" s="80"/>
      <c r="QKZ26" s="80"/>
      <c r="QLA26" s="80"/>
      <c r="QLB26" s="80"/>
      <c r="QLC26" s="80"/>
      <c r="QLD26" s="80"/>
      <c r="QLE26" s="80"/>
      <c r="QLF26" s="80"/>
      <c r="QLG26" s="80"/>
      <c r="QLH26" s="80"/>
      <c r="QLI26" s="80"/>
      <c r="QLJ26" s="80"/>
      <c r="QLK26" s="80"/>
      <c r="QLL26" s="80"/>
      <c r="QLM26" s="80"/>
      <c r="QLN26" s="80"/>
      <c r="QLO26" s="80"/>
      <c r="QLP26" s="80"/>
      <c r="QLQ26" s="80"/>
      <c r="QLR26" s="80"/>
      <c r="QLS26" s="80"/>
      <c r="QLT26" s="80"/>
      <c r="QLU26" s="80"/>
      <c r="QLV26" s="80"/>
      <c r="QLW26" s="80"/>
      <c r="QLX26" s="80"/>
      <c r="QLY26" s="80"/>
      <c r="QLZ26" s="80"/>
      <c r="QMA26" s="80"/>
      <c r="QMB26" s="80"/>
      <c r="QMC26" s="80"/>
      <c r="QMD26" s="80"/>
      <c r="QME26" s="80"/>
      <c r="QMF26" s="80"/>
      <c r="QMG26" s="80"/>
      <c r="QMH26" s="80"/>
      <c r="QMI26" s="80"/>
      <c r="QMJ26" s="80"/>
      <c r="QMK26" s="80"/>
      <c r="QML26" s="80"/>
      <c r="QMM26" s="80"/>
      <c r="QMN26" s="80"/>
      <c r="QMO26" s="80"/>
      <c r="QMP26" s="80"/>
      <c r="QMQ26" s="80"/>
      <c r="QMR26" s="80"/>
      <c r="QMS26" s="80"/>
      <c r="QMT26" s="80"/>
      <c r="QMU26" s="80"/>
      <c r="QMV26" s="80"/>
      <c r="QMW26" s="80"/>
      <c r="QMX26" s="80"/>
      <c r="QMY26" s="80"/>
      <c r="QMZ26" s="80"/>
      <c r="QNA26" s="80"/>
      <c r="QNB26" s="80"/>
      <c r="QNC26" s="80"/>
      <c r="QND26" s="80"/>
      <c r="QNE26" s="80"/>
      <c r="QNF26" s="80"/>
      <c r="QNG26" s="80"/>
      <c r="QNH26" s="80"/>
      <c r="QNI26" s="80"/>
      <c r="QNJ26" s="80"/>
      <c r="QNK26" s="80"/>
      <c r="QNL26" s="80"/>
      <c r="QNM26" s="80"/>
      <c r="QNN26" s="80"/>
      <c r="QNO26" s="80"/>
      <c r="QNP26" s="80"/>
      <c r="QNQ26" s="80"/>
      <c r="QNR26" s="80"/>
      <c r="QNS26" s="80"/>
      <c r="QNT26" s="80"/>
      <c r="QNU26" s="80"/>
      <c r="QNV26" s="80"/>
      <c r="QNW26" s="80"/>
      <c r="QNX26" s="80"/>
      <c r="QNY26" s="80"/>
      <c r="QNZ26" s="80"/>
      <c r="QOA26" s="80"/>
      <c r="QOB26" s="80"/>
      <c r="QOC26" s="80"/>
      <c r="QOD26" s="80"/>
      <c r="QOE26" s="80"/>
      <c r="QOF26" s="80"/>
      <c r="QOG26" s="80"/>
      <c r="QOH26" s="80"/>
      <c r="QOI26" s="80"/>
      <c r="QOJ26" s="80"/>
      <c r="QOK26" s="80"/>
      <c r="QOL26" s="80"/>
      <c r="QOM26" s="80"/>
      <c r="QON26" s="80"/>
      <c r="QOO26" s="80"/>
      <c r="QOP26" s="80"/>
      <c r="QOQ26" s="80"/>
      <c r="QOR26" s="80"/>
      <c r="QOS26" s="80"/>
      <c r="QOT26" s="80"/>
      <c r="QOU26" s="80"/>
      <c r="QOV26" s="80"/>
      <c r="QOW26" s="80"/>
      <c r="QOX26" s="80"/>
      <c r="QOY26" s="80"/>
      <c r="QOZ26" s="80"/>
      <c r="QPA26" s="80"/>
      <c r="QPB26" s="80"/>
      <c r="QPC26" s="80"/>
      <c r="QPD26" s="80"/>
      <c r="QPE26" s="80"/>
      <c r="QPF26" s="80"/>
      <c r="QPG26" s="80"/>
      <c r="QPH26" s="80"/>
      <c r="QPI26" s="80"/>
      <c r="QPJ26" s="80"/>
      <c r="QPK26" s="80"/>
      <c r="QPL26" s="80"/>
      <c r="QPM26" s="80"/>
      <c r="QPN26" s="80"/>
      <c r="QPO26" s="80"/>
      <c r="QPP26" s="80"/>
      <c r="QPQ26" s="80"/>
      <c r="QPR26" s="80"/>
      <c r="QPS26" s="80"/>
      <c r="QPT26" s="80"/>
      <c r="QPU26" s="80"/>
      <c r="QPV26" s="80"/>
      <c r="QPW26" s="80"/>
      <c r="QPX26" s="80"/>
      <c r="QPY26" s="80"/>
      <c r="QPZ26" s="80"/>
      <c r="QQA26" s="80"/>
      <c r="QQB26" s="80"/>
      <c r="QQC26" s="80"/>
      <c r="QQD26" s="80"/>
      <c r="QQE26" s="80"/>
      <c r="QQF26" s="80"/>
      <c r="QQG26" s="80"/>
      <c r="QQH26" s="80"/>
      <c r="QQI26" s="80"/>
      <c r="QQJ26" s="80"/>
      <c r="QQK26" s="80"/>
      <c r="QQL26" s="80"/>
      <c r="QQM26" s="80"/>
      <c r="QQN26" s="80"/>
      <c r="QQO26" s="80"/>
      <c r="QQP26" s="80"/>
      <c r="QQQ26" s="80"/>
      <c r="QQR26" s="80"/>
      <c r="QQS26" s="80"/>
      <c r="QQT26" s="80"/>
      <c r="QQU26" s="80"/>
      <c r="QQV26" s="80"/>
      <c r="QQW26" s="80"/>
      <c r="QQX26" s="80"/>
      <c r="QQY26" s="80"/>
      <c r="QQZ26" s="80"/>
      <c r="QRA26" s="80"/>
      <c r="QRB26" s="80"/>
      <c r="QRC26" s="80"/>
      <c r="QRD26" s="80"/>
      <c r="QRE26" s="80"/>
      <c r="QRF26" s="80"/>
      <c r="QRG26" s="80"/>
      <c r="QRH26" s="80"/>
      <c r="QRI26" s="80"/>
      <c r="QRJ26" s="80"/>
      <c r="QRK26" s="80"/>
      <c r="QRL26" s="80"/>
      <c r="QRM26" s="80"/>
      <c r="QRN26" s="80"/>
      <c r="QRO26" s="80"/>
      <c r="QRP26" s="80"/>
      <c r="QRQ26" s="80"/>
      <c r="QRR26" s="80"/>
      <c r="QRS26" s="80"/>
      <c r="QRT26" s="80"/>
      <c r="QRU26" s="80"/>
      <c r="QRV26" s="80"/>
      <c r="QRW26" s="80"/>
      <c r="QRX26" s="80"/>
      <c r="QRY26" s="80"/>
      <c r="QRZ26" s="80"/>
      <c r="QSA26" s="80"/>
      <c r="QSB26" s="80"/>
      <c r="QSC26" s="80"/>
      <c r="QSD26" s="80"/>
      <c r="QSE26" s="80"/>
      <c r="QSF26" s="80"/>
      <c r="QSG26" s="80"/>
      <c r="QSH26" s="80"/>
      <c r="QSI26" s="80"/>
      <c r="QSJ26" s="80"/>
      <c r="QSK26" s="80"/>
      <c r="QSL26" s="80"/>
      <c r="QSM26" s="80"/>
      <c r="QSN26" s="80"/>
      <c r="QSO26" s="80"/>
      <c r="QSP26" s="80"/>
      <c r="QSQ26" s="80"/>
      <c r="QSR26" s="80"/>
      <c r="QSS26" s="80"/>
      <c r="QST26" s="80"/>
      <c r="QSU26" s="80"/>
      <c r="QSV26" s="80"/>
      <c r="QSW26" s="80"/>
      <c r="QSX26" s="80"/>
      <c r="QSY26" s="80"/>
      <c r="QSZ26" s="80"/>
      <c r="QTA26" s="80"/>
      <c r="QTB26" s="80"/>
      <c r="QTC26" s="80"/>
      <c r="QTD26" s="80"/>
      <c r="QTE26" s="80"/>
      <c r="QTF26" s="80"/>
      <c r="QTG26" s="80"/>
      <c r="QTH26" s="80"/>
      <c r="QTI26" s="80"/>
      <c r="QTJ26" s="80"/>
      <c r="QTK26" s="80"/>
      <c r="QTL26" s="80"/>
      <c r="QTM26" s="80"/>
      <c r="QTN26" s="80"/>
      <c r="QTO26" s="80"/>
      <c r="QTP26" s="80"/>
      <c r="QTQ26" s="80"/>
      <c r="QTR26" s="80"/>
      <c r="QTS26" s="80"/>
      <c r="QTT26" s="80"/>
      <c r="QTU26" s="80"/>
      <c r="QTV26" s="80"/>
      <c r="QTW26" s="80"/>
      <c r="QTX26" s="80"/>
      <c r="QTY26" s="80"/>
      <c r="QTZ26" s="80"/>
      <c r="QUA26" s="80"/>
      <c r="QUB26" s="80"/>
      <c r="QUC26" s="80"/>
      <c r="QUD26" s="80"/>
      <c r="QUE26" s="80"/>
      <c r="QUF26" s="80"/>
      <c r="QUG26" s="80"/>
      <c r="QUH26" s="80"/>
      <c r="QUI26" s="80"/>
      <c r="QUJ26" s="80"/>
      <c r="QUK26" s="80"/>
      <c r="QUL26" s="80"/>
      <c r="QUM26" s="80"/>
      <c r="QUN26" s="80"/>
      <c r="QUO26" s="80"/>
      <c r="QUP26" s="80"/>
      <c r="QUQ26" s="80"/>
      <c r="QUR26" s="80"/>
      <c r="QUS26" s="80"/>
      <c r="QUT26" s="80"/>
      <c r="QUU26" s="80"/>
      <c r="QUV26" s="80"/>
      <c r="QUW26" s="80"/>
      <c r="QUX26" s="80"/>
      <c r="QUY26" s="80"/>
      <c r="QUZ26" s="80"/>
      <c r="QVA26" s="80"/>
      <c r="QVB26" s="80"/>
      <c r="QVC26" s="80"/>
      <c r="QVD26" s="80"/>
      <c r="QVE26" s="80"/>
      <c r="QVF26" s="80"/>
      <c r="QVG26" s="80"/>
      <c r="QVH26" s="80"/>
      <c r="QVI26" s="80"/>
      <c r="QVJ26" s="80"/>
      <c r="QVK26" s="80"/>
      <c r="QVL26" s="80"/>
      <c r="QVM26" s="80"/>
      <c r="QVN26" s="80"/>
      <c r="QVO26" s="80"/>
      <c r="QVP26" s="80"/>
      <c r="QVQ26" s="80"/>
      <c r="QVR26" s="80"/>
      <c r="QVS26" s="80"/>
      <c r="QVT26" s="80"/>
      <c r="QVU26" s="80"/>
      <c r="QVV26" s="80"/>
      <c r="QVW26" s="80"/>
      <c r="QVX26" s="80"/>
      <c r="QVY26" s="80"/>
      <c r="QVZ26" s="80"/>
      <c r="QWA26" s="80"/>
      <c r="QWB26" s="80"/>
      <c r="QWC26" s="80"/>
      <c r="QWD26" s="80"/>
      <c r="QWE26" s="80"/>
      <c r="QWF26" s="80"/>
      <c r="QWG26" s="80"/>
      <c r="QWH26" s="80"/>
      <c r="QWI26" s="80"/>
      <c r="QWJ26" s="80"/>
      <c r="QWK26" s="80"/>
      <c r="QWL26" s="80"/>
      <c r="QWM26" s="80"/>
      <c r="QWN26" s="80"/>
      <c r="QWO26" s="80"/>
      <c r="QWP26" s="80"/>
      <c r="QWQ26" s="80"/>
      <c r="QWR26" s="80"/>
      <c r="QWS26" s="80"/>
      <c r="QWT26" s="80"/>
      <c r="QWU26" s="80"/>
      <c r="QWV26" s="80"/>
      <c r="QWW26" s="80"/>
      <c r="QWX26" s="80"/>
      <c r="QWY26" s="80"/>
      <c r="QWZ26" s="80"/>
      <c r="QXA26" s="80"/>
      <c r="QXB26" s="80"/>
      <c r="QXC26" s="80"/>
      <c r="QXD26" s="80"/>
      <c r="QXE26" s="80"/>
      <c r="QXF26" s="80"/>
      <c r="QXG26" s="80"/>
      <c r="QXH26" s="80"/>
      <c r="QXI26" s="80"/>
      <c r="QXJ26" s="80"/>
      <c r="QXK26" s="80"/>
      <c r="QXL26" s="80"/>
      <c r="QXM26" s="80"/>
      <c r="QXN26" s="80"/>
      <c r="QXO26" s="80"/>
      <c r="QXP26" s="80"/>
      <c r="QXQ26" s="80"/>
      <c r="QXR26" s="80"/>
      <c r="QXS26" s="80"/>
      <c r="QXT26" s="80"/>
      <c r="QXU26" s="80"/>
      <c r="QXV26" s="80"/>
      <c r="QXW26" s="80"/>
      <c r="QXX26" s="80"/>
      <c r="QXY26" s="80"/>
      <c r="QXZ26" s="80"/>
      <c r="QYA26" s="80"/>
      <c r="QYB26" s="80"/>
      <c r="QYC26" s="80"/>
      <c r="QYD26" s="80"/>
      <c r="QYE26" s="80"/>
      <c r="QYF26" s="80"/>
      <c r="QYG26" s="80"/>
      <c r="QYH26" s="80"/>
      <c r="QYI26" s="80"/>
      <c r="QYJ26" s="80"/>
      <c r="QYK26" s="80"/>
      <c r="QYL26" s="80"/>
      <c r="QYM26" s="80"/>
      <c r="QYN26" s="80"/>
      <c r="QYO26" s="80"/>
      <c r="QYP26" s="80"/>
      <c r="QYQ26" s="80"/>
      <c r="QYR26" s="80"/>
      <c r="QYS26" s="80"/>
      <c r="QYT26" s="80"/>
      <c r="QYU26" s="80"/>
      <c r="QYV26" s="80"/>
      <c r="QYW26" s="80"/>
      <c r="QYX26" s="80"/>
      <c r="QYY26" s="80"/>
      <c r="QYZ26" s="80"/>
      <c r="QZA26" s="80"/>
      <c r="QZB26" s="80"/>
      <c r="QZC26" s="80"/>
      <c r="QZD26" s="80"/>
      <c r="QZE26" s="80"/>
      <c r="QZF26" s="80"/>
      <c r="QZG26" s="80"/>
      <c r="QZH26" s="80"/>
      <c r="QZI26" s="80"/>
      <c r="QZJ26" s="80"/>
      <c r="QZK26" s="80"/>
      <c r="QZL26" s="80"/>
      <c r="QZM26" s="80"/>
      <c r="QZN26" s="80"/>
      <c r="QZO26" s="80"/>
      <c r="QZP26" s="80"/>
      <c r="QZQ26" s="80"/>
      <c r="QZR26" s="80"/>
      <c r="QZS26" s="80"/>
      <c r="QZT26" s="80"/>
      <c r="QZU26" s="80"/>
      <c r="QZV26" s="80"/>
      <c r="QZW26" s="80"/>
      <c r="QZX26" s="80"/>
      <c r="QZY26" s="80"/>
      <c r="QZZ26" s="80"/>
      <c r="RAA26" s="80"/>
      <c r="RAB26" s="80"/>
      <c r="RAC26" s="80"/>
      <c r="RAD26" s="80"/>
      <c r="RAE26" s="80"/>
      <c r="RAF26" s="80"/>
      <c r="RAG26" s="80"/>
      <c r="RAH26" s="80"/>
      <c r="RAI26" s="80"/>
      <c r="RAJ26" s="80"/>
      <c r="RAK26" s="80"/>
      <c r="RAL26" s="80"/>
      <c r="RAM26" s="80"/>
      <c r="RAN26" s="80"/>
      <c r="RAO26" s="80"/>
      <c r="RAP26" s="80"/>
      <c r="RAQ26" s="80"/>
      <c r="RAR26" s="80"/>
      <c r="RAS26" s="80"/>
      <c r="RAT26" s="80"/>
      <c r="RAU26" s="80"/>
      <c r="RAV26" s="80"/>
      <c r="RAW26" s="80"/>
      <c r="RAX26" s="80"/>
      <c r="RAY26" s="80"/>
      <c r="RAZ26" s="80"/>
      <c r="RBA26" s="80"/>
      <c r="RBB26" s="80"/>
      <c r="RBC26" s="80"/>
      <c r="RBD26" s="80"/>
      <c r="RBE26" s="80"/>
      <c r="RBF26" s="80"/>
      <c r="RBG26" s="80"/>
      <c r="RBH26" s="80"/>
      <c r="RBI26" s="80"/>
      <c r="RBJ26" s="80"/>
      <c r="RBK26" s="80"/>
      <c r="RBL26" s="80"/>
      <c r="RBM26" s="80"/>
      <c r="RBN26" s="80"/>
      <c r="RBO26" s="80"/>
      <c r="RBP26" s="80"/>
      <c r="RBQ26" s="80"/>
      <c r="RBR26" s="80"/>
      <c r="RBS26" s="80"/>
      <c r="RBT26" s="80"/>
      <c r="RBU26" s="80"/>
      <c r="RBV26" s="80"/>
      <c r="RBW26" s="80"/>
      <c r="RBX26" s="80"/>
      <c r="RBY26" s="80"/>
      <c r="RBZ26" s="80"/>
      <c r="RCA26" s="80"/>
      <c r="RCB26" s="80"/>
      <c r="RCC26" s="80"/>
      <c r="RCD26" s="80"/>
      <c r="RCE26" s="80"/>
      <c r="RCF26" s="80"/>
      <c r="RCG26" s="80"/>
      <c r="RCH26" s="80"/>
      <c r="RCI26" s="80"/>
      <c r="RCJ26" s="80"/>
      <c r="RCK26" s="80"/>
      <c r="RCL26" s="80"/>
      <c r="RCM26" s="80"/>
      <c r="RCN26" s="80"/>
      <c r="RCO26" s="80"/>
      <c r="RCP26" s="80"/>
      <c r="RCQ26" s="80"/>
      <c r="RCR26" s="80"/>
      <c r="RCS26" s="80"/>
      <c r="RCT26" s="80"/>
      <c r="RCU26" s="80"/>
      <c r="RCV26" s="80"/>
      <c r="RCW26" s="80"/>
      <c r="RCX26" s="80"/>
      <c r="RCY26" s="80"/>
      <c r="RCZ26" s="80"/>
      <c r="RDA26" s="80"/>
      <c r="RDB26" s="80"/>
      <c r="RDC26" s="80"/>
      <c r="RDD26" s="80"/>
      <c r="RDE26" s="80"/>
      <c r="RDF26" s="80"/>
      <c r="RDG26" s="80"/>
      <c r="RDH26" s="80"/>
      <c r="RDI26" s="80"/>
      <c r="RDJ26" s="80"/>
      <c r="RDK26" s="80"/>
      <c r="RDL26" s="80"/>
      <c r="RDM26" s="80"/>
      <c r="RDN26" s="80"/>
      <c r="RDO26" s="80"/>
      <c r="RDP26" s="80"/>
      <c r="RDQ26" s="80"/>
      <c r="RDR26" s="80"/>
      <c r="RDS26" s="80"/>
      <c r="RDT26" s="80"/>
      <c r="RDU26" s="80"/>
      <c r="RDV26" s="80"/>
      <c r="RDW26" s="80"/>
      <c r="RDX26" s="80"/>
      <c r="RDY26" s="80"/>
      <c r="RDZ26" s="80"/>
      <c r="REA26" s="80"/>
      <c r="REB26" s="80"/>
      <c r="REC26" s="80"/>
      <c r="RED26" s="80"/>
      <c r="REE26" s="80"/>
      <c r="REF26" s="80"/>
      <c r="REG26" s="80"/>
      <c r="REH26" s="80"/>
      <c r="REI26" s="80"/>
      <c r="REJ26" s="80"/>
      <c r="REK26" s="80"/>
      <c r="REL26" s="80"/>
      <c r="REM26" s="80"/>
      <c r="REN26" s="80"/>
      <c r="REO26" s="80"/>
      <c r="REP26" s="80"/>
      <c r="REQ26" s="80"/>
      <c r="RER26" s="80"/>
      <c r="RES26" s="80"/>
      <c r="RET26" s="80"/>
      <c r="REU26" s="80"/>
      <c r="REV26" s="80"/>
      <c r="REW26" s="80"/>
      <c r="REX26" s="80"/>
      <c r="REY26" s="80"/>
      <c r="REZ26" s="80"/>
      <c r="RFA26" s="80"/>
      <c r="RFB26" s="80"/>
      <c r="RFC26" s="80"/>
      <c r="RFD26" s="80"/>
      <c r="RFE26" s="80"/>
      <c r="RFF26" s="80"/>
      <c r="RFG26" s="80"/>
      <c r="RFH26" s="80"/>
      <c r="RFI26" s="80"/>
      <c r="RFJ26" s="80"/>
      <c r="RFK26" s="80"/>
      <c r="RFL26" s="80"/>
      <c r="RFM26" s="80"/>
      <c r="RFN26" s="80"/>
      <c r="RFO26" s="80"/>
      <c r="RFP26" s="80"/>
      <c r="RFQ26" s="80"/>
      <c r="RFR26" s="80"/>
      <c r="RFS26" s="80"/>
      <c r="RFT26" s="80"/>
      <c r="RFU26" s="80"/>
      <c r="RFV26" s="80"/>
      <c r="RFW26" s="80"/>
      <c r="RFX26" s="80"/>
      <c r="RFY26" s="80"/>
      <c r="RFZ26" s="80"/>
      <c r="RGA26" s="80"/>
      <c r="RGB26" s="80"/>
      <c r="RGC26" s="80"/>
      <c r="RGD26" s="80"/>
      <c r="RGE26" s="80"/>
      <c r="RGF26" s="80"/>
      <c r="RGG26" s="80"/>
      <c r="RGH26" s="80"/>
      <c r="RGI26" s="80"/>
      <c r="RGJ26" s="80"/>
      <c r="RGK26" s="80"/>
      <c r="RGL26" s="80"/>
      <c r="RGM26" s="80"/>
      <c r="RGN26" s="80"/>
      <c r="RGO26" s="80"/>
      <c r="RGP26" s="80"/>
      <c r="RGQ26" s="80"/>
      <c r="RGR26" s="80"/>
      <c r="RGS26" s="80"/>
      <c r="RGT26" s="80"/>
      <c r="RGU26" s="80"/>
      <c r="RGV26" s="80"/>
      <c r="RGW26" s="80"/>
      <c r="RGX26" s="80"/>
      <c r="RGY26" s="80"/>
      <c r="RGZ26" s="80"/>
      <c r="RHA26" s="80"/>
      <c r="RHB26" s="80"/>
      <c r="RHC26" s="80"/>
      <c r="RHD26" s="80"/>
      <c r="RHE26" s="80"/>
      <c r="RHF26" s="80"/>
      <c r="RHG26" s="80"/>
      <c r="RHH26" s="80"/>
      <c r="RHI26" s="80"/>
      <c r="RHJ26" s="80"/>
      <c r="RHK26" s="80"/>
      <c r="RHL26" s="80"/>
      <c r="RHM26" s="80"/>
      <c r="RHN26" s="80"/>
      <c r="RHO26" s="80"/>
      <c r="RHP26" s="80"/>
      <c r="RHQ26" s="80"/>
      <c r="RHR26" s="80"/>
      <c r="RHS26" s="80"/>
      <c r="RHT26" s="80"/>
      <c r="RHU26" s="80"/>
      <c r="RHV26" s="80"/>
      <c r="RHW26" s="80"/>
      <c r="RHX26" s="80"/>
      <c r="RHY26" s="80"/>
      <c r="RHZ26" s="80"/>
      <c r="RIA26" s="80"/>
      <c r="RIB26" s="80"/>
      <c r="RIC26" s="80"/>
      <c r="RID26" s="80"/>
      <c r="RIE26" s="80"/>
      <c r="RIF26" s="80"/>
      <c r="RIG26" s="80"/>
      <c r="RIH26" s="80"/>
      <c r="RII26" s="80"/>
      <c r="RIJ26" s="80"/>
      <c r="RIK26" s="80"/>
      <c r="RIL26" s="80"/>
      <c r="RIM26" s="80"/>
      <c r="RIN26" s="80"/>
      <c r="RIO26" s="80"/>
      <c r="RIP26" s="80"/>
      <c r="RIQ26" s="80"/>
      <c r="RIR26" s="80"/>
      <c r="RIS26" s="80"/>
      <c r="RIT26" s="80"/>
      <c r="RIU26" s="80"/>
      <c r="RIV26" s="80"/>
      <c r="RIW26" s="80"/>
      <c r="RIX26" s="80"/>
      <c r="RIY26" s="80"/>
      <c r="RIZ26" s="80"/>
      <c r="RJA26" s="80"/>
      <c r="RJB26" s="80"/>
      <c r="RJC26" s="80"/>
      <c r="RJD26" s="80"/>
      <c r="RJE26" s="80"/>
      <c r="RJF26" s="80"/>
      <c r="RJG26" s="80"/>
      <c r="RJH26" s="80"/>
      <c r="RJI26" s="80"/>
      <c r="RJJ26" s="80"/>
      <c r="RJK26" s="80"/>
      <c r="RJL26" s="80"/>
      <c r="RJM26" s="80"/>
      <c r="RJN26" s="80"/>
      <c r="RJO26" s="80"/>
      <c r="RJP26" s="80"/>
      <c r="RJQ26" s="80"/>
      <c r="RJR26" s="80"/>
      <c r="RJS26" s="80"/>
      <c r="RJT26" s="80"/>
      <c r="RJU26" s="80"/>
      <c r="RJV26" s="80"/>
      <c r="RJW26" s="80"/>
      <c r="RJX26" s="80"/>
      <c r="RJY26" s="80"/>
      <c r="RJZ26" s="80"/>
      <c r="RKA26" s="80"/>
      <c r="RKB26" s="80"/>
      <c r="RKC26" s="80"/>
      <c r="RKD26" s="80"/>
      <c r="RKE26" s="80"/>
      <c r="RKF26" s="80"/>
      <c r="RKG26" s="80"/>
      <c r="RKH26" s="80"/>
      <c r="RKI26" s="80"/>
      <c r="RKJ26" s="80"/>
      <c r="RKK26" s="80"/>
      <c r="RKL26" s="80"/>
      <c r="RKM26" s="80"/>
      <c r="RKN26" s="80"/>
      <c r="RKO26" s="80"/>
      <c r="RKP26" s="80"/>
      <c r="RKQ26" s="80"/>
      <c r="RKR26" s="80"/>
      <c r="RKS26" s="80"/>
      <c r="RKT26" s="80"/>
      <c r="RKU26" s="80"/>
      <c r="RKV26" s="80"/>
      <c r="RKW26" s="80"/>
      <c r="RKX26" s="80"/>
      <c r="RKY26" s="80"/>
      <c r="RKZ26" s="80"/>
      <c r="RLA26" s="80"/>
      <c r="RLB26" s="80"/>
      <c r="RLC26" s="80"/>
      <c r="RLD26" s="80"/>
      <c r="RLE26" s="80"/>
      <c r="RLF26" s="80"/>
      <c r="RLG26" s="80"/>
      <c r="RLH26" s="80"/>
      <c r="RLI26" s="80"/>
      <c r="RLJ26" s="80"/>
      <c r="RLK26" s="80"/>
      <c r="RLL26" s="80"/>
      <c r="RLM26" s="80"/>
      <c r="RLN26" s="80"/>
      <c r="RLO26" s="80"/>
      <c r="RLP26" s="80"/>
      <c r="RLQ26" s="80"/>
      <c r="RLR26" s="80"/>
      <c r="RLS26" s="80"/>
      <c r="RLT26" s="80"/>
      <c r="RLU26" s="80"/>
      <c r="RLV26" s="80"/>
      <c r="RLW26" s="80"/>
      <c r="RLX26" s="80"/>
      <c r="RLY26" s="80"/>
      <c r="RLZ26" s="80"/>
      <c r="RMA26" s="80"/>
      <c r="RMB26" s="80"/>
      <c r="RMC26" s="80"/>
      <c r="RMD26" s="80"/>
      <c r="RME26" s="80"/>
      <c r="RMF26" s="80"/>
      <c r="RMG26" s="80"/>
      <c r="RMH26" s="80"/>
      <c r="RMI26" s="80"/>
      <c r="RMJ26" s="80"/>
      <c r="RMK26" s="80"/>
      <c r="RML26" s="80"/>
      <c r="RMM26" s="80"/>
      <c r="RMN26" s="80"/>
      <c r="RMO26" s="80"/>
      <c r="RMP26" s="80"/>
      <c r="RMQ26" s="80"/>
      <c r="RMR26" s="80"/>
      <c r="RMS26" s="80"/>
      <c r="RMT26" s="80"/>
      <c r="RMU26" s="80"/>
      <c r="RMV26" s="80"/>
      <c r="RMW26" s="80"/>
      <c r="RMX26" s="80"/>
      <c r="RMY26" s="80"/>
      <c r="RMZ26" s="80"/>
      <c r="RNA26" s="80"/>
      <c r="RNB26" s="80"/>
      <c r="RNC26" s="80"/>
      <c r="RND26" s="80"/>
      <c r="RNE26" s="80"/>
      <c r="RNF26" s="80"/>
      <c r="RNG26" s="80"/>
      <c r="RNH26" s="80"/>
      <c r="RNI26" s="80"/>
      <c r="RNJ26" s="80"/>
      <c r="RNK26" s="80"/>
      <c r="RNL26" s="80"/>
      <c r="RNM26" s="80"/>
      <c r="RNN26" s="80"/>
      <c r="RNO26" s="80"/>
      <c r="RNP26" s="80"/>
      <c r="RNQ26" s="80"/>
      <c r="RNR26" s="80"/>
      <c r="RNS26" s="80"/>
      <c r="RNT26" s="80"/>
      <c r="RNU26" s="80"/>
      <c r="RNV26" s="80"/>
      <c r="RNW26" s="80"/>
      <c r="RNX26" s="80"/>
      <c r="RNY26" s="80"/>
      <c r="RNZ26" s="80"/>
      <c r="ROA26" s="80"/>
      <c r="ROB26" s="80"/>
      <c r="ROC26" s="80"/>
      <c r="ROD26" s="80"/>
      <c r="ROE26" s="80"/>
      <c r="ROF26" s="80"/>
      <c r="ROG26" s="80"/>
      <c r="ROH26" s="80"/>
      <c r="ROI26" s="80"/>
      <c r="ROJ26" s="80"/>
      <c r="ROK26" s="80"/>
      <c r="ROL26" s="80"/>
      <c r="ROM26" s="80"/>
      <c r="RON26" s="80"/>
      <c r="ROO26" s="80"/>
      <c r="ROP26" s="80"/>
      <c r="ROQ26" s="80"/>
      <c r="ROR26" s="80"/>
      <c r="ROS26" s="80"/>
      <c r="ROT26" s="80"/>
      <c r="ROU26" s="80"/>
      <c r="ROV26" s="80"/>
      <c r="ROW26" s="80"/>
      <c r="ROX26" s="80"/>
      <c r="ROY26" s="80"/>
      <c r="ROZ26" s="80"/>
      <c r="RPA26" s="80"/>
      <c r="RPB26" s="80"/>
      <c r="RPC26" s="80"/>
      <c r="RPD26" s="80"/>
      <c r="RPE26" s="80"/>
      <c r="RPF26" s="80"/>
      <c r="RPG26" s="80"/>
      <c r="RPH26" s="80"/>
      <c r="RPI26" s="80"/>
      <c r="RPJ26" s="80"/>
      <c r="RPK26" s="80"/>
      <c r="RPL26" s="80"/>
      <c r="RPM26" s="80"/>
      <c r="RPN26" s="80"/>
      <c r="RPO26" s="80"/>
      <c r="RPP26" s="80"/>
      <c r="RPQ26" s="80"/>
      <c r="RPR26" s="80"/>
      <c r="RPS26" s="80"/>
      <c r="RPT26" s="80"/>
      <c r="RPU26" s="80"/>
      <c r="RPV26" s="80"/>
      <c r="RPW26" s="80"/>
      <c r="RPX26" s="80"/>
      <c r="RPY26" s="80"/>
      <c r="RPZ26" s="80"/>
      <c r="RQA26" s="80"/>
      <c r="RQB26" s="80"/>
      <c r="RQC26" s="80"/>
      <c r="RQD26" s="80"/>
      <c r="RQE26" s="80"/>
      <c r="RQF26" s="80"/>
      <c r="RQG26" s="80"/>
      <c r="RQH26" s="80"/>
      <c r="RQI26" s="80"/>
      <c r="RQJ26" s="80"/>
      <c r="RQK26" s="80"/>
      <c r="RQL26" s="80"/>
      <c r="RQM26" s="80"/>
      <c r="RQN26" s="80"/>
      <c r="RQO26" s="80"/>
      <c r="RQP26" s="80"/>
      <c r="RQQ26" s="80"/>
      <c r="RQR26" s="80"/>
      <c r="RQS26" s="80"/>
      <c r="RQT26" s="80"/>
      <c r="RQU26" s="80"/>
      <c r="RQV26" s="80"/>
      <c r="RQW26" s="80"/>
      <c r="RQX26" s="80"/>
      <c r="RQY26" s="80"/>
      <c r="RQZ26" s="80"/>
      <c r="RRA26" s="80"/>
      <c r="RRB26" s="80"/>
      <c r="RRC26" s="80"/>
      <c r="RRD26" s="80"/>
      <c r="RRE26" s="80"/>
      <c r="RRF26" s="80"/>
      <c r="RRG26" s="80"/>
      <c r="RRH26" s="80"/>
      <c r="RRI26" s="80"/>
      <c r="RRJ26" s="80"/>
      <c r="RRK26" s="80"/>
      <c r="RRL26" s="80"/>
      <c r="RRM26" s="80"/>
      <c r="RRN26" s="80"/>
      <c r="RRO26" s="80"/>
      <c r="RRP26" s="80"/>
      <c r="RRQ26" s="80"/>
      <c r="RRR26" s="80"/>
      <c r="RRS26" s="80"/>
      <c r="RRT26" s="80"/>
      <c r="RRU26" s="80"/>
      <c r="RRV26" s="80"/>
      <c r="RRW26" s="80"/>
      <c r="RRX26" s="80"/>
      <c r="RRY26" s="80"/>
      <c r="RRZ26" s="80"/>
      <c r="RSA26" s="80"/>
      <c r="RSB26" s="80"/>
      <c r="RSC26" s="80"/>
      <c r="RSD26" s="80"/>
      <c r="RSE26" s="80"/>
      <c r="RSF26" s="80"/>
      <c r="RSG26" s="80"/>
      <c r="RSH26" s="80"/>
      <c r="RSI26" s="80"/>
      <c r="RSJ26" s="80"/>
      <c r="RSK26" s="80"/>
      <c r="RSL26" s="80"/>
      <c r="RSM26" s="80"/>
      <c r="RSN26" s="80"/>
      <c r="RSO26" s="80"/>
      <c r="RSP26" s="80"/>
      <c r="RSQ26" s="80"/>
      <c r="RSR26" s="80"/>
      <c r="RSS26" s="80"/>
      <c r="RST26" s="80"/>
      <c r="RSU26" s="80"/>
      <c r="RSV26" s="80"/>
      <c r="RSW26" s="80"/>
      <c r="RSX26" s="80"/>
      <c r="RSY26" s="80"/>
      <c r="RSZ26" s="80"/>
      <c r="RTA26" s="80"/>
      <c r="RTB26" s="80"/>
      <c r="RTC26" s="80"/>
      <c r="RTD26" s="80"/>
      <c r="RTE26" s="80"/>
      <c r="RTF26" s="80"/>
      <c r="RTG26" s="80"/>
      <c r="RTH26" s="80"/>
      <c r="RTI26" s="80"/>
      <c r="RTJ26" s="80"/>
      <c r="RTK26" s="80"/>
      <c r="RTL26" s="80"/>
      <c r="RTM26" s="80"/>
      <c r="RTN26" s="80"/>
      <c r="RTO26" s="80"/>
      <c r="RTP26" s="80"/>
      <c r="RTQ26" s="80"/>
      <c r="RTR26" s="80"/>
      <c r="RTS26" s="80"/>
      <c r="RTT26" s="80"/>
      <c r="RTU26" s="80"/>
      <c r="RTV26" s="80"/>
      <c r="RTW26" s="80"/>
      <c r="RTX26" s="80"/>
      <c r="RTY26" s="80"/>
      <c r="RTZ26" s="80"/>
      <c r="RUA26" s="80"/>
      <c r="RUB26" s="80"/>
      <c r="RUC26" s="80"/>
      <c r="RUD26" s="80"/>
      <c r="RUE26" s="80"/>
      <c r="RUF26" s="80"/>
      <c r="RUG26" s="80"/>
      <c r="RUH26" s="80"/>
      <c r="RUI26" s="80"/>
      <c r="RUJ26" s="80"/>
      <c r="RUK26" s="80"/>
      <c r="RUL26" s="80"/>
      <c r="RUM26" s="80"/>
      <c r="RUN26" s="80"/>
      <c r="RUO26" s="80"/>
      <c r="RUP26" s="80"/>
      <c r="RUQ26" s="80"/>
      <c r="RUR26" s="80"/>
      <c r="RUS26" s="80"/>
      <c r="RUT26" s="80"/>
      <c r="RUU26" s="80"/>
      <c r="RUV26" s="80"/>
      <c r="RUW26" s="80"/>
      <c r="RUX26" s="80"/>
      <c r="RUY26" s="80"/>
      <c r="RUZ26" s="80"/>
      <c r="RVA26" s="80"/>
      <c r="RVB26" s="80"/>
      <c r="RVC26" s="80"/>
      <c r="RVD26" s="80"/>
      <c r="RVE26" s="80"/>
      <c r="RVF26" s="80"/>
      <c r="RVG26" s="80"/>
      <c r="RVH26" s="80"/>
      <c r="RVI26" s="80"/>
      <c r="RVJ26" s="80"/>
      <c r="RVK26" s="80"/>
      <c r="RVL26" s="80"/>
      <c r="RVM26" s="80"/>
      <c r="RVN26" s="80"/>
      <c r="RVO26" s="80"/>
      <c r="RVP26" s="80"/>
      <c r="RVQ26" s="80"/>
      <c r="RVR26" s="80"/>
      <c r="RVS26" s="80"/>
      <c r="RVT26" s="80"/>
      <c r="RVU26" s="80"/>
      <c r="RVV26" s="80"/>
      <c r="RVW26" s="80"/>
      <c r="RVX26" s="80"/>
      <c r="RVY26" s="80"/>
      <c r="RVZ26" s="80"/>
      <c r="RWA26" s="80"/>
      <c r="RWB26" s="80"/>
      <c r="RWC26" s="80"/>
      <c r="RWD26" s="80"/>
      <c r="RWE26" s="80"/>
      <c r="RWF26" s="80"/>
      <c r="RWG26" s="80"/>
      <c r="RWH26" s="80"/>
      <c r="RWI26" s="80"/>
      <c r="RWJ26" s="80"/>
      <c r="RWK26" s="80"/>
      <c r="RWL26" s="80"/>
      <c r="RWM26" s="80"/>
      <c r="RWN26" s="80"/>
      <c r="RWO26" s="80"/>
      <c r="RWP26" s="80"/>
      <c r="RWQ26" s="80"/>
      <c r="RWR26" s="80"/>
      <c r="RWS26" s="80"/>
      <c r="RWT26" s="80"/>
      <c r="RWU26" s="80"/>
      <c r="RWV26" s="80"/>
      <c r="RWW26" s="80"/>
      <c r="RWX26" s="80"/>
      <c r="RWY26" s="80"/>
      <c r="RWZ26" s="80"/>
      <c r="RXA26" s="80"/>
      <c r="RXB26" s="80"/>
      <c r="RXC26" s="80"/>
      <c r="RXD26" s="80"/>
      <c r="RXE26" s="80"/>
      <c r="RXF26" s="80"/>
      <c r="RXG26" s="80"/>
      <c r="RXH26" s="80"/>
      <c r="RXI26" s="80"/>
      <c r="RXJ26" s="80"/>
      <c r="RXK26" s="80"/>
      <c r="RXL26" s="80"/>
      <c r="RXM26" s="80"/>
      <c r="RXN26" s="80"/>
      <c r="RXO26" s="80"/>
      <c r="RXP26" s="80"/>
      <c r="RXQ26" s="80"/>
      <c r="RXR26" s="80"/>
      <c r="RXS26" s="80"/>
      <c r="RXT26" s="80"/>
      <c r="RXU26" s="80"/>
      <c r="RXV26" s="80"/>
      <c r="RXW26" s="80"/>
      <c r="RXX26" s="80"/>
      <c r="RXY26" s="80"/>
      <c r="RXZ26" s="80"/>
      <c r="RYA26" s="80"/>
      <c r="RYB26" s="80"/>
      <c r="RYC26" s="80"/>
      <c r="RYD26" s="80"/>
      <c r="RYE26" s="80"/>
      <c r="RYF26" s="80"/>
      <c r="RYG26" s="80"/>
      <c r="RYH26" s="80"/>
      <c r="RYI26" s="80"/>
      <c r="RYJ26" s="80"/>
      <c r="RYK26" s="80"/>
      <c r="RYL26" s="80"/>
      <c r="RYM26" s="80"/>
      <c r="RYN26" s="80"/>
      <c r="RYO26" s="80"/>
      <c r="RYP26" s="80"/>
      <c r="RYQ26" s="80"/>
      <c r="RYR26" s="80"/>
      <c r="RYS26" s="80"/>
      <c r="RYT26" s="80"/>
      <c r="RYU26" s="80"/>
      <c r="RYV26" s="80"/>
      <c r="RYW26" s="80"/>
      <c r="RYX26" s="80"/>
      <c r="RYY26" s="80"/>
      <c r="RYZ26" s="80"/>
      <c r="RZA26" s="80"/>
      <c r="RZB26" s="80"/>
      <c r="RZC26" s="80"/>
      <c r="RZD26" s="80"/>
      <c r="RZE26" s="80"/>
      <c r="RZF26" s="80"/>
      <c r="RZG26" s="80"/>
      <c r="RZH26" s="80"/>
      <c r="RZI26" s="80"/>
      <c r="RZJ26" s="80"/>
      <c r="RZK26" s="80"/>
      <c r="RZL26" s="80"/>
      <c r="RZM26" s="80"/>
      <c r="RZN26" s="80"/>
      <c r="RZO26" s="80"/>
      <c r="RZP26" s="80"/>
      <c r="RZQ26" s="80"/>
      <c r="RZR26" s="80"/>
      <c r="RZS26" s="80"/>
      <c r="RZT26" s="80"/>
      <c r="RZU26" s="80"/>
      <c r="RZV26" s="80"/>
      <c r="RZW26" s="80"/>
      <c r="RZX26" s="80"/>
      <c r="RZY26" s="80"/>
      <c r="RZZ26" s="80"/>
      <c r="SAA26" s="80"/>
      <c r="SAB26" s="80"/>
      <c r="SAC26" s="80"/>
      <c r="SAD26" s="80"/>
      <c r="SAE26" s="80"/>
      <c r="SAF26" s="80"/>
      <c r="SAG26" s="80"/>
      <c r="SAH26" s="80"/>
      <c r="SAI26" s="80"/>
      <c r="SAJ26" s="80"/>
      <c r="SAK26" s="80"/>
      <c r="SAL26" s="80"/>
      <c r="SAM26" s="80"/>
      <c r="SAN26" s="80"/>
      <c r="SAO26" s="80"/>
      <c r="SAP26" s="80"/>
      <c r="SAQ26" s="80"/>
      <c r="SAR26" s="80"/>
      <c r="SAS26" s="80"/>
      <c r="SAT26" s="80"/>
      <c r="SAU26" s="80"/>
      <c r="SAV26" s="80"/>
      <c r="SAW26" s="80"/>
      <c r="SAX26" s="80"/>
      <c r="SAY26" s="80"/>
      <c r="SAZ26" s="80"/>
      <c r="SBA26" s="80"/>
      <c r="SBB26" s="80"/>
      <c r="SBC26" s="80"/>
      <c r="SBD26" s="80"/>
      <c r="SBE26" s="80"/>
      <c r="SBF26" s="80"/>
      <c r="SBG26" s="80"/>
      <c r="SBH26" s="80"/>
      <c r="SBI26" s="80"/>
      <c r="SBJ26" s="80"/>
      <c r="SBK26" s="80"/>
      <c r="SBL26" s="80"/>
      <c r="SBM26" s="80"/>
      <c r="SBN26" s="80"/>
      <c r="SBO26" s="80"/>
      <c r="SBP26" s="80"/>
      <c r="SBQ26" s="80"/>
      <c r="SBR26" s="80"/>
      <c r="SBS26" s="80"/>
      <c r="SBT26" s="80"/>
      <c r="SBU26" s="80"/>
      <c r="SBV26" s="80"/>
      <c r="SBW26" s="80"/>
      <c r="SBX26" s="80"/>
      <c r="SBY26" s="80"/>
      <c r="SBZ26" s="80"/>
      <c r="SCA26" s="80"/>
      <c r="SCB26" s="80"/>
      <c r="SCC26" s="80"/>
      <c r="SCD26" s="80"/>
      <c r="SCE26" s="80"/>
      <c r="SCF26" s="80"/>
      <c r="SCG26" s="80"/>
      <c r="SCH26" s="80"/>
      <c r="SCI26" s="80"/>
      <c r="SCJ26" s="80"/>
      <c r="SCK26" s="80"/>
      <c r="SCL26" s="80"/>
      <c r="SCM26" s="80"/>
      <c r="SCN26" s="80"/>
      <c r="SCO26" s="80"/>
      <c r="SCP26" s="80"/>
      <c r="SCQ26" s="80"/>
      <c r="SCR26" s="80"/>
      <c r="SCS26" s="80"/>
      <c r="SCT26" s="80"/>
      <c r="SCU26" s="80"/>
      <c r="SCV26" s="80"/>
      <c r="SCW26" s="80"/>
      <c r="SCX26" s="80"/>
      <c r="SCY26" s="80"/>
      <c r="SCZ26" s="80"/>
      <c r="SDA26" s="80"/>
      <c r="SDB26" s="80"/>
      <c r="SDC26" s="80"/>
      <c r="SDD26" s="80"/>
      <c r="SDE26" s="80"/>
      <c r="SDF26" s="80"/>
      <c r="SDG26" s="80"/>
      <c r="SDH26" s="80"/>
      <c r="SDI26" s="80"/>
      <c r="SDJ26" s="80"/>
      <c r="SDK26" s="80"/>
      <c r="SDL26" s="80"/>
      <c r="SDM26" s="80"/>
      <c r="SDN26" s="80"/>
      <c r="SDO26" s="80"/>
      <c r="SDP26" s="80"/>
      <c r="SDQ26" s="80"/>
      <c r="SDR26" s="80"/>
      <c r="SDS26" s="80"/>
      <c r="SDT26" s="80"/>
      <c r="SDU26" s="80"/>
      <c r="SDV26" s="80"/>
      <c r="SDW26" s="80"/>
      <c r="SDX26" s="80"/>
      <c r="SDY26" s="80"/>
      <c r="SDZ26" s="80"/>
      <c r="SEA26" s="80"/>
      <c r="SEB26" s="80"/>
      <c r="SEC26" s="80"/>
      <c r="SED26" s="80"/>
      <c r="SEE26" s="80"/>
      <c r="SEF26" s="80"/>
      <c r="SEG26" s="80"/>
      <c r="SEH26" s="80"/>
      <c r="SEI26" s="80"/>
      <c r="SEJ26" s="80"/>
      <c r="SEK26" s="80"/>
      <c r="SEL26" s="80"/>
      <c r="SEM26" s="80"/>
      <c r="SEN26" s="80"/>
      <c r="SEO26" s="80"/>
      <c r="SEP26" s="80"/>
      <c r="SEQ26" s="80"/>
      <c r="SER26" s="80"/>
      <c r="SES26" s="80"/>
      <c r="SET26" s="80"/>
      <c r="SEU26" s="80"/>
      <c r="SEV26" s="80"/>
      <c r="SEW26" s="80"/>
      <c r="SEX26" s="80"/>
      <c r="SEY26" s="80"/>
      <c r="SEZ26" s="80"/>
      <c r="SFA26" s="80"/>
      <c r="SFB26" s="80"/>
      <c r="SFC26" s="80"/>
      <c r="SFD26" s="80"/>
      <c r="SFE26" s="80"/>
      <c r="SFF26" s="80"/>
      <c r="SFG26" s="80"/>
      <c r="SFH26" s="80"/>
      <c r="SFI26" s="80"/>
      <c r="SFJ26" s="80"/>
      <c r="SFK26" s="80"/>
      <c r="SFL26" s="80"/>
      <c r="SFM26" s="80"/>
      <c r="SFN26" s="80"/>
      <c r="SFO26" s="80"/>
      <c r="SFP26" s="80"/>
      <c r="SFQ26" s="80"/>
      <c r="SFR26" s="80"/>
      <c r="SFS26" s="80"/>
      <c r="SFT26" s="80"/>
      <c r="SFU26" s="80"/>
      <c r="SFV26" s="80"/>
      <c r="SFW26" s="80"/>
      <c r="SFX26" s="80"/>
      <c r="SFY26" s="80"/>
      <c r="SFZ26" s="80"/>
      <c r="SGA26" s="80"/>
      <c r="SGB26" s="80"/>
      <c r="SGC26" s="80"/>
      <c r="SGD26" s="80"/>
      <c r="SGE26" s="80"/>
      <c r="SGF26" s="80"/>
      <c r="SGG26" s="80"/>
      <c r="SGH26" s="80"/>
      <c r="SGI26" s="80"/>
      <c r="SGJ26" s="80"/>
      <c r="SGK26" s="80"/>
      <c r="SGL26" s="80"/>
      <c r="SGM26" s="80"/>
      <c r="SGN26" s="80"/>
      <c r="SGO26" s="80"/>
      <c r="SGP26" s="80"/>
      <c r="SGQ26" s="80"/>
      <c r="SGR26" s="80"/>
      <c r="SGS26" s="80"/>
      <c r="SGT26" s="80"/>
      <c r="SGU26" s="80"/>
      <c r="SGV26" s="80"/>
      <c r="SGW26" s="80"/>
      <c r="SGX26" s="80"/>
      <c r="SGY26" s="80"/>
      <c r="SGZ26" s="80"/>
      <c r="SHA26" s="80"/>
      <c r="SHB26" s="80"/>
      <c r="SHC26" s="80"/>
      <c r="SHD26" s="80"/>
      <c r="SHE26" s="80"/>
      <c r="SHF26" s="80"/>
      <c r="SHG26" s="80"/>
      <c r="SHH26" s="80"/>
      <c r="SHI26" s="80"/>
      <c r="SHJ26" s="80"/>
      <c r="SHK26" s="80"/>
      <c r="SHL26" s="80"/>
      <c r="SHM26" s="80"/>
      <c r="SHN26" s="80"/>
      <c r="SHO26" s="80"/>
      <c r="SHP26" s="80"/>
      <c r="SHQ26" s="80"/>
      <c r="SHR26" s="80"/>
      <c r="SHS26" s="80"/>
      <c r="SHT26" s="80"/>
      <c r="SHU26" s="80"/>
      <c r="SHV26" s="80"/>
      <c r="SHW26" s="80"/>
      <c r="SHX26" s="80"/>
      <c r="SHY26" s="80"/>
      <c r="SHZ26" s="80"/>
      <c r="SIA26" s="80"/>
      <c r="SIB26" s="80"/>
      <c r="SIC26" s="80"/>
      <c r="SID26" s="80"/>
      <c r="SIE26" s="80"/>
      <c r="SIF26" s="80"/>
      <c r="SIG26" s="80"/>
      <c r="SIH26" s="80"/>
      <c r="SII26" s="80"/>
      <c r="SIJ26" s="80"/>
      <c r="SIK26" s="80"/>
      <c r="SIL26" s="80"/>
      <c r="SIM26" s="80"/>
      <c r="SIN26" s="80"/>
      <c r="SIO26" s="80"/>
      <c r="SIP26" s="80"/>
      <c r="SIQ26" s="80"/>
      <c r="SIR26" s="80"/>
      <c r="SIS26" s="80"/>
      <c r="SIT26" s="80"/>
      <c r="SIU26" s="80"/>
      <c r="SIV26" s="80"/>
      <c r="SIW26" s="80"/>
      <c r="SIX26" s="80"/>
      <c r="SIY26" s="80"/>
      <c r="SIZ26" s="80"/>
      <c r="SJA26" s="80"/>
      <c r="SJB26" s="80"/>
      <c r="SJC26" s="80"/>
      <c r="SJD26" s="80"/>
      <c r="SJE26" s="80"/>
      <c r="SJF26" s="80"/>
      <c r="SJG26" s="80"/>
      <c r="SJH26" s="80"/>
      <c r="SJI26" s="80"/>
      <c r="SJJ26" s="80"/>
      <c r="SJK26" s="80"/>
      <c r="SJL26" s="80"/>
      <c r="SJM26" s="80"/>
      <c r="SJN26" s="80"/>
      <c r="SJO26" s="80"/>
      <c r="SJP26" s="80"/>
      <c r="SJQ26" s="80"/>
      <c r="SJR26" s="80"/>
      <c r="SJS26" s="80"/>
      <c r="SJT26" s="80"/>
      <c r="SJU26" s="80"/>
      <c r="SJV26" s="80"/>
      <c r="SJW26" s="80"/>
      <c r="SJX26" s="80"/>
      <c r="SJY26" s="80"/>
      <c r="SJZ26" s="80"/>
      <c r="SKA26" s="80"/>
      <c r="SKB26" s="80"/>
      <c r="SKC26" s="80"/>
      <c r="SKD26" s="80"/>
      <c r="SKE26" s="80"/>
      <c r="SKF26" s="80"/>
      <c r="SKG26" s="80"/>
      <c r="SKH26" s="80"/>
      <c r="SKI26" s="80"/>
      <c r="SKJ26" s="80"/>
      <c r="SKK26" s="80"/>
      <c r="SKL26" s="80"/>
      <c r="SKM26" s="80"/>
      <c r="SKN26" s="80"/>
      <c r="SKO26" s="80"/>
      <c r="SKP26" s="80"/>
      <c r="SKQ26" s="80"/>
      <c r="SKR26" s="80"/>
      <c r="SKS26" s="80"/>
      <c r="SKT26" s="80"/>
      <c r="SKU26" s="80"/>
      <c r="SKV26" s="80"/>
      <c r="SKW26" s="80"/>
      <c r="SKX26" s="80"/>
      <c r="SKY26" s="80"/>
      <c r="SKZ26" s="80"/>
      <c r="SLA26" s="80"/>
      <c r="SLB26" s="80"/>
      <c r="SLC26" s="80"/>
      <c r="SLD26" s="80"/>
      <c r="SLE26" s="80"/>
      <c r="SLF26" s="80"/>
      <c r="SLG26" s="80"/>
      <c r="SLH26" s="80"/>
      <c r="SLI26" s="80"/>
      <c r="SLJ26" s="80"/>
      <c r="SLK26" s="80"/>
      <c r="SLL26" s="80"/>
      <c r="SLM26" s="80"/>
      <c r="SLN26" s="80"/>
      <c r="SLO26" s="80"/>
      <c r="SLP26" s="80"/>
      <c r="SLQ26" s="80"/>
      <c r="SLR26" s="80"/>
      <c r="SLS26" s="80"/>
      <c r="SLT26" s="80"/>
      <c r="SLU26" s="80"/>
      <c r="SLV26" s="80"/>
      <c r="SLW26" s="80"/>
      <c r="SLX26" s="80"/>
      <c r="SLY26" s="80"/>
      <c r="SLZ26" s="80"/>
      <c r="SMA26" s="80"/>
      <c r="SMB26" s="80"/>
      <c r="SMC26" s="80"/>
      <c r="SMD26" s="80"/>
      <c r="SME26" s="80"/>
      <c r="SMF26" s="80"/>
      <c r="SMG26" s="80"/>
      <c r="SMH26" s="80"/>
      <c r="SMI26" s="80"/>
      <c r="SMJ26" s="80"/>
      <c r="SMK26" s="80"/>
      <c r="SML26" s="80"/>
      <c r="SMM26" s="80"/>
      <c r="SMN26" s="80"/>
      <c r="SMO26" s="80"/>
      <c r="SMP26" s="80"/>
      <c r="SMQ26" s="80"/>
      <c r="SMR26" s="80"/>
      <c r="SMS26" s="80"/>
      <c r="SMT26" s="80"/>
      <c r="SMU26" s="80"/>
      <c r="SMV26" s="80"/>
      <c r="SMW26" s="80"/>
      <c r="SMX26" s="80"/>
      <c r="SMY26" s="80"/>
      <c r="SMZ26" s="80"/>
      <c r="SNA26" s="80"/>
      <c r="SNB26" s="80"/>
      <c r="SNC26" s="80"/>
      <c r="SND26" s="80"/>
      <c r="SNE26" s="80"/>
      <c r="SNF26" s="80"/>
      <c r="SNG26" s="80"/>
      <c r="SNH26" s="80"/>
      <c r="SNI26" s="80"/>
      <c r="SNJ26" s="80"/>
      <c r="SNK26" s="80"/>
      <c r="SNL26" s="80"/>
      <c r="SNM26" s="80"/>
      <c r="SNN26" s="80"/>
      <c r="SNO26" s="80"/>
      <c r="SNP26" s="80"/>
      <c r="SNQ26" s="80"/>
      <c r="SNR26" s="80"/>
      <c r="SNS26" s="80"/>
      <c r="SNT26" s="80"/>
      <c r="SNU26" s="80"/>
      <c r="SNV26" s="80"/>
      <c r="SNW26" s="80"/>
      <c r="SNX26" s="80"/>
      <c r="SNY26" s="80"/>
      <c r="SNZ26" s="80"/>
      <c r="SOA26" s="80"/>
      <c r="SOB26" s="80"/>
      <c r="SOC26" s="80"/>
      <c r="SOD26" s="80"/>
      <c r="SOE26" s="80"/>
      <c r="SOF26" s="80"/>
      <c r="SOG26" s="80"/>
      <c r="SOH26" s="80"/>
      <c r="SOI26" s="80"/>
      <c r="SOJ26" s="80"/>
      <c r="SOK26" s="80"/>
      <c r="SOL26" s="80"/>
      <c r="SOM26" s="80"/>
      <c r="SON26" s="80"/>
      <c r="SOO26" s="80"/>
      <c r="SOP26" s="80"/>
      <c r="SOQ26" s="80"/>
      <c r="SOR26" s="80"/>
      <c r="SOS26" s="80"/>
      <c r="SOT26" s="80"/>
      <c r="SOU26" s="80"/>
      <c r="SOV26" s="80"/>
      <c r="SOW26" s="80"/>
      <c r="SOX26" s="80"/>
      <c r="SOY26" s="80"/>
      <c r="SOZ26" s="80"/>
      <c r="SPA26" s="80"/>
      <c r="SPB26" s="80"/>
      <c r="SPC26" s="80"/>
      <c r="SPD26" s="80"/>
      <c r="SPE26" s="80"/>
      <c r="SPF26" s="80"/>
      <c r="SPG26" s="80"/>
      <c r="SPH26" s="80"/>
      <c r="SPI26" s="80"/>
      <c r="SPJ26" s="80"/>
      <c r="SPK26" s="80"/>
      <c r="SPL26" s="80"/>
      <c r="SPM26" s="80"/>
      <c r="SPN26" s="80"/>
      <c r="SPO26" s="80"/>
      <c r="SPP26" s="80"/>
      <c r="SPQ26" s="80"/>
      <c r="SPR26" s="80"/>
      <c r="SPS26" s="80"/>
      <c r="SPT26" s="80"/>
      <c r="SPU26" s="80"/>
      <c r="SPV26" s="80"/>
      <c r="SPW26" s="80"/>
      <c r="SPX26" s="80"/>
      <c r="SPY26" s="80"/>
      <c r="SPZ26" s="80"/>
      <c r="SQA26" s="80"/>
      <c r="SQB26" s="80"/>
      <c r="SQC26" s="80"/>
      <c r="SQD26" s="80"/>
      <c r="SQE26" s="80"/>
      <c r="SQF26" s="80"/>
      <c r="SQG26" s="80"/>
      <c r="SQH26" s="80"/>
      <c r="SQI26" s="80"/>
      <c r="SQJ26" s="80"/>
      <c r="SQK26" s="80"/>
      <c r="SQL26" s="80"/>
      <c r="SQM26" s="80"/>
      <c r="SQN26" s="80"/>
      <c r="SQO26" s="80"/>
      <c r="SQP26" s="80"/>
      <c r="SQQ26" s="80"/>
      <c r="SQR26" s="80"/>
      <c r="SQS26" s="80"/>
      <c r="SQT26" s="80"/>
      <c r="SQU26" s="80"/>
      <c r="SQV26" s="80"/>
      <c r="SQW26" s="80"/>
      <c r="SQX26" s="80"/>
      <c r="SQY26" s="80"/>
      <c r="SQZ26" s="80"/>
      <c r="SRA26" s="80"/>
      <c r="SRB26" s="80"/>
      <c r="SRC26" s="80"/>
      <c r="SRD26" s="80"/>
      <c r="SRE26" s="80"/>
      <c r="SRF26" s="80"/>
      <c r="SRG26" s="80"/>
      <c r="SRH26" s="80"/>
      <c r="SRI26" s="80"/>
      <c r="SRJ26" s="80"/>
      <c r="SRK26" s="80"/>
      <c r="SRL26" s="80"/>
      <c r="SRM26" s="80"/>
      <c r="SRN26" s="80"/>
      <c r="SRO26" s="80"/>
      <c r="SRP26" s="80"/>
      <c r="SRQ26" s="80"/>
      <c r="SRR26" s="80"/>
      <c r="SRS26" s="80"/>
      <c r="SRT26" s="80"/>
      <c r="SRU26" s="80"/>
      <c r="SRV26" s="80"/>
      <c r="SRW26" s="80"/>
      <c r="SRX26" s="80"/>
      <c r="SRY26" s="80"/>
      <c r="SRZ26" s="80"/>
      <c r="SSA26" s="80"/>
      <c r="SSB26" s="80"/>
      <c r="SSC26" s="80"/>
      <c r="SSD26" s="80"/>
      <c r="SSE26" s="80"/>
      <c r="SSF26" s="80"/>
      <c r="SSG26" s="80"/>
      <c r="SSH26" s="80"/>
      <c r="SSI26" s="80"/>
      <c r="SSJ26" s="80"/>
      <c r="SSK26" s="80"/>
      <c r="SSL26" s="80"/>
      <c r="SSM26" s="80"/>
      <c r="SSN26" s="80"/>
      <c r="SSO26" s="80"/>
      <c r="SSP26" s="80"/>
      <c r="SSQ26" s="80"/>
      <c r="SSR26" s="80"/>
      <c r="SSS26" s="80"/>
      <c r="SST26" s="80"/>
      <c r="SSU26" s="80"/>
      <c r="SSV26" s="80"/>
      <c r="SSW26" s="80"/>
      <c r="SSX26" s="80"/>
      <c r="SSY26" s="80"/>
      <c r="SSZ26" s="80"/>
      <c r="STA26" s="80"/>
      <c r="STB26" s="80"/>
      <c r="STC26" s="80"/>
      <c r="STD26" s="80"/>
      <c r="STE26" s="80"/>
      <c r="STF26" s="80"/>
      <c r="STG26" s="80"/>
      <c r="STH26" s="80"/>
      <c r="STI26" s="80"/>
      <c r="STJ26" s="80"/>
      <c r="STK26" s="80"/>
      <c r="STL26" s="80"/>
      <c r="STM26" s="80"/>
      <c r="STN26" s="80"/>
      <c r="STO26" s="80"/>
      <c r="STP26" s="80"/>
      <c r="STQ26" s="80"/>
      <c r="STR26" s="80"/>
      <c r="STS26" s="80"/>
      <c r="STT26" s="80"/>
      <c r="STU26" s="80"/>
      <c r="STV26" s="80"/>
      <c r="STW26" s="80"/>
      <c r="STX26" s="80"/>
      <c r="STY26" s="80"/>
      <c r="STZ26" s="80"/>
      <c r="SUA26" s="80"/>
      <c r="SUB26" s="80"/>
      <c r="SUC26" s="80"/>
      <c r="SUD26" s="80"/>
      <c r="SUE26" s="80"/>
      <c r="SUF26" s="80"/>
      <c r="SUG26" s="80"/>
      <c r="SUH26" s="80"/>
      <c r="SUI26" s="80"/>
      <c r="SUJ26" s="80"/>
      <c r="SUK26" s="80"/>
      <c r="SUL26" s="80"/>
      <c r="SUM26" s="80"/>
      <c r="SUN26" s="80"/>
      <c r="SUO26" s="80"/>
      <c r="SUP26" s="80"/>
      <c r="SUQ26" s="80"/>
      <c r="SUR26" s="80"/>
      <c r="SUS26" s="80"/>
      <c r="SUT26" s="80"/>
      <c r="SUU26" s="80"/>
      <c r="SUV26" s="80"/>
      <c r="SUW26" s="80"/>
      <c r="SUX26" s="80"/>
      <c r="SUY26" s="80"/>
      <c r="SUZ26" s="80"/>
      <c r="SVA26" s="80"/>
      <c r="SVB26" s="80"/>
      <c r="SVC26" s="80"/>
      <c r="SVD26" s="80"/>
      <c r="SVE26" s="80"/>
      <c r="SVF26" s="80"/>
      <c r="SVG26" s="80"/>
      <c r="SVH26" s="80"/>
      <c r="SVI26" s="80"/>
      <c r="SVJ26" s="80"/>
      <c r="SVK26" s="80"/>
      <c r="SVL26" s="80"/>
      <c r="SVM26" s="80"/>
      <c r="SVN26" s="80"/>
      <c r="SVO26" s="80"/>
      <c r="SVP26" s="80"/>
      <c r="SVQ26" s="80"/>
      <c r="SVR26" s="80"/>
      <c r="SVS26" s="80"/>
      <c r="SVT26" s="80"/>
      <c r="SVU26" s="80"/>
      <c r="SVV26" s="80"/>
      <c r="SVW26" s="80"/>
      <c r="SVX26" s="80"/>
      <c r="SVY26" s="80"/>
      <c r="SVZ26" s="80"/>
      <c r="SWA26" s="80"/>
      <c r="SWB26" s="80"/>
      <c r="SWC26" s="80"/>
      <c r="SWD26" s="80"/>
      <c r="SWE26" s="80"/>
      <c r="SWF26" s="80"/>
      <c r="SWG26" s="80"/>
      <c r="SWH26" s="80"/>
      <c r="SWI26" s="80"/>
      <c r="SWJ26" s="80"/>
      <c r="SWK26" s="80"/>
      <c r="SWL26" s="80"/>
      <c r="SWM26" s="80"/>
      <c r="SWN26" s="80"/>
      <c r="SWO26" s="80"/>
      <c r="SWP26" s="80"/>
      <c r="SWQ26" s="80"/>
      <c r="SWR26" s="80"/>
      <c r="SWS26" s="80"/>
      <c r="SWT26" s="80"/>
      <c r="SWU26" s="80"/>
      <c r="SWV26" s="80"/>
      <c r="SWW26" s="80"/>
      <c r="SWX26" s="80"/>
      <c r="SWY26" s="80"/>
      <c r="SWZ26" s="80"/>
      <c r="SXA26" s="80"/>
      <c r="SXB26" s="80"/>
      <c r="SXC26" s="80"/>
      <c r="SXD26" s="80"/>
      <c r="SXE26" s="80"/>
      <c r="SXF26" s="80"/>
      <c r="SXG26" s="80"/>
      <c r="SXH26" s="80"/>
      <c r="SXI26" s="80"/>
      <c r="SXJ26" s="80"/>
      <c r="SXK26" s="80"/>
      <c r="SXL26" s="80"/>
      <c r="SXM26" s="80"/>
      <c r="SXN26" s="80"/>
      <c r="SXO26" s="80"/>
      <c r="SXP26" s="80"/>
      <c r="SXQ26" s="80"/>
      <c r="SXR26" s="80"/>
      <c r="SXS26" s="80"/>
      <c r="SXT26" s="80"/>
      <c r="SXU26" s="80"/>
      <c r="SXV26" s="80"/>
      <c r="SXW26" s="80"/>
      <c r="SXX26" s="80"/>
      <c r="SXY26" s="80"/>
      <c r="SXZ26" s="80"/>
      <c r="SYA26" s="80"/>
      <c r="SYB26" s="80"/>
      <c r="SYC26" s="80"/>
      <c r="SYD26" s="80"/>
      <c r="SYE26" s="80"/>
      <c r="SYF26" s="80"/>
      <c r="SYG26" s="80"/>
      <c r="SYH26" s="80"/>
      <c r="SYI26" s="80"/>
      <c r="SYJ26" s="80"/>
      <c r="SYK26" s="80"/>
      <c r="SYL26" s="80"/>
      <c r="SYM26" s="80"/>
      <c r="SYN26" s="80"/>
      <c r="SYO26" s="80"/>
      <c r="SYP26" s="80"/>
      <c r="SYQ26" s="80"/>
      <c r="SYR26" s="80"/>
      <c r="SYS26" s="80"/>
      <c r="SYT26" s="80"/>
      <c r="SYU26" s="80"/>
      <c r="SYV26" s="80"/>
      <c r="SYW26" s="80"/>
      <c r="SYX26" s="80"/>
      <c r="SYY26" s="80"/>
      <c r="SYZ26" s="80"/>
      <c r="SZA26" s="80"/>
      <c r="SZB26" s="80"/>
      <c r="SZC26" s="80"/>
      <c r="SZD26" s="80"/>
      <c r="SZE26" s="80"/>
      <c r="SZF26" s="80"/>
      <c r="SZG26" s="80"/>
      <c r="SZH26" s="80"/>
      <c r="SZI26" s="80"/>
      <c r="SZJ26" s="80"/>
      <c r="SZK26" s="80"/>
      <c r="SZL26" s="80"/>
      <c r="SZM26" s="80"/>
      <c r="SZN26" s="80"/>
      <c r="SZO26" s="80"/>
      <c r="SZP26" s="80"/>
      <c r="SZQ26" s="80"/>
      <c r="SZR26" s="80"/>
      <c r="SZS26" s="80"/>
      <c r="SZT26" s="80"/>
      <c r="SZU26" s="80"/>
      <c r="SZV26" s="80"/>
      <c r="SZW26" s="80"/>
      <c r="SZX26" s="80"/>
      <c r="SZY26" s="80"/>
      <c r="SZZ26" s="80"/>
      <c r="TAA26" s="80"/>
      <c r="TAB26" s="80"/>
      <c r="TAC26" s="80"/>
      <c r="TAD26" s="80"/>
      <c r="TAE26" s="80"/>
      <c r="TAF26" s="80"/>
      <c r="TAG26" s="80"/>
      <c r="TAH26" s="80"/>
      <c r="TAI26" s="80"/>
      <c r="TAJ26" s="80"/>
      <c r="TAK26" s="80"/>
      <c r="TAL26" s="80"/>
      <c r="TAM26" s="80"/>
      <c r="TAN26" s="80"/>
      <c r="TAO26" s="80"/>
      <c r="TAP26" s="80"/>
      <c r="TAQ26" s="80"/>
      <c r="TAR26" s="80"/>
      <c r="TAS26" s="80"/>
      <c r="TAT26" s="80"/>
      <c r="TAU26" s="80"/>
      <c r="TAV26" s="80"/>
      <c r="TAW26" s="80"/>
      <c r="TAX26" s="80"/>
      <c r="TAY26" s="80"/>
      <c r="TAZ26" s="80"/>
      <c r="TBA26" s="80"/>
      <c r="TBB26" s="80"/>
      <c r="TBC26" s="80"/>
      <c r="TBD26" s="80"/>
      <c r="TBE26" s="80"/>
      <c r="TBF26" s="80"/>
      <c r="TBG26" s="80"/>
      <c r="TBH26" s="80"/>
      <c r="TBI26" s="80"/>
      <c r="TBJ26" s="80"/>
      <c r="TBK26" s="80"/>
      <c r="TBL26" s="80"/>
      <c r="TBM26" s="80"/>
      <c r="TBN26" s="80"/>
      <c r="TBO26" s="80"/>
      <c r="TBP26" s="80"/>
      <c r="TBQ26" s="80"/>
      <c r="TBR26" s="80"/>
      <c r="TBS26" s="80"/>
      <c r="TBT26" s="80"/>
      <c r="TBU26" s="80"/>
      <c r="TBV26" s="80"/>
      <c r="TBW26" s="80"/>
      <c r="TBX26" s="80"/>
      <c r="TBY26" s="80"/>
      <c r="TBZ26" s="80"/>
      <c r="TCA26" s="80"/>
      <c r="TCB26" s="80"/>
      <c r="TCC26" s="80"/>
      <c r="TCD26" s="80"/>
      <c r="TCE26" s="80"/>
      <c r="TCF26" s="80"/>
      <c r="TCG26" s="80"/>
      <c r="TCH26" s="80"/>
      <c r="TCI26" s="80"/>
      <c r="TCJ26" s="80"/>
      <c r="TCK26" s="80"/>
      <c r="TCL26" s="80"/>
      <c r="TCM26" s="80"/>
      <c r="TCN26" s="80"/>
      <c r="TCO26" s="80"/>
      <c r="TCP26" s="80"/>
      <c r="TCQ26" s="80"/>
      <c r="TCR26" s="80"/>
      <c r="TCS26" s="80"/>
      <c r="TCT26" s="80"/>
      <c r="TCU26" s="80"/>
      <c r="TCV26" s="80"/>
      <c r="TCW26" s="80"/>
      <c r="TCX26" s="80"/>
      <c r="TCY26" s="80"/>
      <c r="TCZ26" s="80"/>
      <c r="TDA26" s="80"/>
      <c r="TDB26" s="80"/>
      <c r="TDC26" s="80"/>
      <c r="TDD26" s="80"/>
      <c r="TDE26" s="80"/>
      <c r="TDF26" s="80"/>
      <c r="TDG26" s="80"/>
      <c r="TDH26" s="80"/>
      <c r="TDI26" s="80"/>
      <c r="TDJ26" s="80"/>
      <c r="TDK26" s="80"/>
      <c r="TDL26" s="80"/>
      <c r="TDM26" s="80"/>
      <c r="TDN26" s="80"/>
      <c r="TDO26" s="80"/>
      <c r="TDP26" s="80"/>
      <c r="TDQ26" s="80"/>
      <c r="TDR26" s="80"/>
      <c r="TDS26" s="80"/>
      <c r="TDT26" s="80"/>
      <c r="TDU26" s="80"/>
      <c r="TDV26" s="80"/>
      <c r="TDW26" s="80"/>
      <c r="TDX26" s="80"/>
      <c r="TDY26" s="80"/>
      <c r="TDZ26" s="80"/>
      <c r="TEA26" s="80"/>
      <c r="TEB26" s="80"/>
      <c r="TEC26" s="80"/>
      <c r="TED26" s="80"/>
      <c r="TEE26" s="80"/>
      <c r="TEF26" s="80"/>
      <c r="TEG26" s="80"/>
      <c r="TEH26" s="80"/>
      <c r="TEI26" s="80"/>
      <c r="TEJ26" s="80"/>
      <c r="TEK26" s="80"/>
      <c r="TEL26" s="80"/>
      <c r="TEM26" s="80"/>
      <c r="TEN26" s="80"/>
      <c r="TEO26" s="80"/>
      <c r="TEP26" s="80"/>
      <c r="TEQ26" s="80"/>
      <c r="TER26" s="80"/>
      <c r="TES26" s="80"/>
      <c r="TET26" s="80"/>
      <c r="TEU26" s="80"/>
      <c r="TEV26" s="80"/>
      <c r="TEW26" s="80"/>
      <c r="TEX26" s="80"/>
      <c r="TEY26" s="80"/>
      <c r="TEZ26" s="80"/>
      <c r="TFA26" s="80"/>
      <c r="TFB26" s="80"/>
      <c r="TFC26" s="80"/>
      <c r="TFD26" s="80"/>
      <c r="TFE26" s="80"/>
      <c r="TFF26" s="80"/>
      <c r="TFG26" s="80"/>
      <c r="TFH26" s="80"/>
      <c r="TFI26" s="80"/>
      <c r="TFJ26" s="80"/>
      <c r="TFK26" s="80"/>
      <c r="TFL26" s="80"/>
      <c r="TFM26" s="80"/>
      <c r="TFN26" s="80"/>
      <c r="TFO26" s="80"/>
      <c r="TFP26" s="80"/>
      <c r="TFQ26" s="80"/>
      <c r="TFR26" s="80"/>
      <c r="TFS26" s="80"/>
      <c r="TFT26" s="80"/>
      <c r="TFU26" s="80"/>
      <c r="TFV26" s="80"/>
      <c r="TFW26" s="80"/>
      <c r="TFX26" s="80"/>
      <c r="TFY26" s="80"/>
      <c r="TFZ26" s="80"/>
      <c r="TGA26" s="80"/>
      <c r="TGB26" s="80"/>
      <c r="TGC26" s="80"/>
      <c r="TGD26" s="80"/>
      <c r="TGE26" s="80"/>
      <c r="TGF26" s="80"/>
      <c r="TGG26" s="80"/>
      <c r="TGH26" s="80"/>
      <c r="TGI26" s="80"/>
      <c r="TGJ26" s="80"/>
      <c r="TGK26" s="80"/>
      <c r="TGL26" s="80"/>
      <c r="TGM26" s="80"/>
      <c r="TGN26" s="80"/>
      <c r="TGO26" s="80"/>
      <c r="TGP26" s="80"/>
      <c r="TGQ26" s="80"/>
      <c r="TGR26" s="80"/>
      <c r="TGS26" s="80"/>
      <c r="TGT26" s="80"/>
      <c r="TGU26" s="80"/>
      <c r="TGV26" s="80"/>
      <c r="TGW26" s="80"/>
      <c r="TGX26" s="80"/>
      <c r="TGY26" s="80"/>
      <c r="TGZ26" s="80"/>
      <c r="THA26" s="80"/>
      <c r="THB26" s="80"/>
      <c r="THC26" s="80"/>
      <c r="THD26" s="80"/>
      <c r="THE26" s="80"/>
      <c r="THF26" s="80"/>
      <c r="THG26" s="80"/>
      <c r="THH26" s="80"/>
      <c r="THI26" s="80"/>
      <c r="THJ26" s="80"/>
      <c r="THK26" s="80"/>
      <c r="THL26" s="80"/>
      <c r="THM26" s="80"/>
      <c r="THN26" s="80"/>
      <c r="THO26" s="80"/>
      <c r="THP26" s="80"/>
      <c r="THQ26" s="80"/>
      <c r="THR26" s="80"/>
      <c r="THS26" s="80"/>
      <c r="THT26" s="80"/>
      <c r="THU26" s="80"/>
      <c r="THV26" s="80"/>
      <c r="THW26" s="80"/>
      <c r="THX26" s="80"/>
      <c r="THY26" s="80"/>
      <c r="THZ26" s="80"/>
      <c r="TIA26" s="80"/>
      <c r="TIB26" s="80"/>
      <c r="TIC26" s="80"/>
      <c r="TID26" s="80"/>
      <c r="TIE26" s="80"/>
      <c r="TIF26" s="80"/>
      <c r="TIG26" s="80"/>
      <c r="TIH26" s="80"/>
      <c r="TII26" s="80"/>
      <c r="TIJ26" s="80"/>
      <c r="TIK26" s="80"/>
      <c r="TIL26" s="80"/>
      <c r="TIM26" s="80"/>
      <c r="TIN26" s="80"/>
      <c r="TIO26" s="80"/>
      <c r="TIP26" s="80"/>
      <c r="TIQ26" s="80"/>
      <c r="TIR26" s="80"/>
      <c r="TIS26" s="80"/>
      <c r="TIT26" s="80"/>
      <c r="TIU26" s="80"/>
      <c r="TIV26" s="80"/>
      <c r="TIW26" s="80"/>
      <c r="TIX26" s="80"/>
      <c r="TIY26" s="80"/>
      <c r="TIZ26" s="80"/>
      <c r="TJA26" s="80"/>
      <c r="TJB26" s="80"/>
      <c r="TJC26" s="80"/>
      <c r="TJD26" s="80"/>
      <c r="TJE26" s="80"/>
      <c r="TJF26" s="80"/>
      <c r="TJG26" s="80"/>
      <c r="TJH26" s="80"/>
      <c r="TJI26" s="80"/>
      <c r="TJJ26" s="80"/>
      <c r="TJK26" s="80"/>
      <c r="TJL26" s="80"/>
      <c r="TJM26" s="80"/>
      <c r="TJN26" s="80"/>
      <c r="TJO26" s="80"/>
      <c r="TJP26" s="80"/>
      <c r="TJQ26" s="80"/>
      <c r="TJR26" s="80"/>
      <c r="TJS26" s="80"/>
      <c r="TJT26" s="80"/>
      <c r="TJU26" s="80"/>
      <c r="TJV26" s="80"/>
      <c r="TJW26" s="80"/>
      <c r="TJX26" s="80"/>
      <c r="TJY26" s="80"/>
      <c r="TJZ26" s="80"/>
      <c r="TKA26" s="80"/>
      <c r="TKB26" s="80"/>
      <c r="TKC26" s="80"/>
      <c r="TKD26" s="80"/>
      <c r="TKE26" s="80"/>
      <c r="TKF26" s="80"/>
      <c r="TKG26" s="80"/>
      <c r="TKH26" s="80"/>
      <c r="TKI26" s="80"/>
      <c r="TKJ26" s="80"/>
      <c r="TKK26" s="80"/>
      <c r="TKL26" s="80"/>
      <c r="TKM26" s="80"/>
      <c r="TKN26" s="80"/>
      <c r="TKO26" s="80"/>
      <c r="TKP26" s="80"/>
      <c r="TKQ26" s="80"/>
      <c r="TKR26" s="80"/>
      <c r="TKS26" s="80"/>
      <c r="TKT26" s="80"/>
      <c r="TKU26" s="80"/>
      <c r="TKV26" s="80"/>
      <c r="TKW26" s="80"/>
      <c r="TKX26" s="80"/>
      <c r="TKY26" s="80"/>
      <c r="TKZ26" s="80"/>
      <c r="TLA26" s="80"/>
      <c r="TLB26" s="80"/>
      <c r="TLC26" s="80"/>
      <c r="TLD26" s="80"/>
      <c r="TLE26" s="80"/>
      <c r="TLF26" s="80"/>
      <c r="TLG26" s="80"/>
      <c r="TLH26" s="80"/>
      <c r="TLI26" s="80"/>
      <c r="TLJ26" s="80"/>
      <c r="TLK26" s="80"/>
      <c r="TLL26" s="80"/>
      <c r="TLM26" s="80"/>
      <c r="TLN26" s="80"/>
      <c r="TLO26" s="80"/>
      <c r="TLP26" s="80"/>
      <c r="TLQ26" s="80"/>
      <c r="TLR26" s="80"/>
      <c r="TLS26" s="80"/>
      <c r="TLT26" s="80"/>
      <c r="TLU26" s="80"/>
      <c r="TLV26" s="80"/>
      <c r="TLW26" s="80"/>
      <c r="TLX26" s="80"/>
      <c r="TLY26" s="80"/>
      <c r="TLZ26" s="80"/>
      <c r="TMA26" s="80"/>
      <c r="TMB26" s="80"/>
      <c r="TMC26" s="80"/>
      <c r="TMD26" s="80"/>
      <c r="TME26" s="80"/>
      <c r="TMF26" s="80"/>
      <c r="TMG26" s="80"/>
      <c r="TMH26" s="80"/>
      <c r="TMI26" s="80"/>
      <c r="TMJ26" s="80"/>
      <c r="TMK26" s="80"/>
      <c r="TML26" s="80"/>
      <c r="TMM26" s="80"/>
      <c r="TMN26" s="80"/>
      <c r="TMO26" s="80"/>
      <c r="TMP26" s="80"/>
      <c r="TMQ26" s="80"/>
      <c r="TMR26" s="80"/>
      <c r="TMS26" s="80"/>
      <c r="TMT26" s="80"/>
      <c r="TMU26" s="80"/>
      <c r="TMV26" s="80"/>
      <c r="TMW26" s="80"/>
      <c r="TMX26" s="80"/>
      <c r="TMY26" s="80"/>
      <c r="TMZ26" s="80"/>
      <c r="TNA26" s="80"/>
      <c r="TNB26" s="80"/>
      <c r="TNC26" s="80"/>
      <c r="TND26" s="80"/>
      <c r="TNE26" s="80"/>
      <c r="TNF26" s="80"/>
      <c r="TNG26" s="80"/>
      <c r="TNH26" s="80"/>
      <c r="TNI26" s="80"/>
      <c r="TNJ26" s="80"/>
      <c r="TNK26" s="80"/>
      <c r="TNL26" s="80"/>
      <c r="TNM26" s="80"/>
      <c r="TNN26" s="80"/>
      <c r="TNO26" s="80"/>
      <c r="TNP26" s="80"/>
      <c r="TNQ26" s="80"/>
      <c r="TNR26" s="80"/>
      <c r="TNS26" s="80"/>
      <c r="TNT26" s="80"/>
      <c r="TNU26" s="80"/>
      <c r="TNV26" s="80"/>
      <c r="TNW26" s="80"/>
      <c r="TNX26" s="80"/>
      <c r="TNY26" s="80"/>
      <c r="TNZ26" s="80"/>
      <c r="TOA26" s="80"/>
      <c r="TOB26" s="80"/>
      <c r="TOC26" s="80"/>
      <c r="TOD26" s="80"/>
      <c r="TOE26" s="80"/>
      <c r="TOF26" s="80"/>
      <c r="TOG26" s="80"/>
      <c r="TOH26" s="80"/>
      <c r="TOI26" s="80"/>
      <c r="TOJ26" s="80"/>
      <c r="TOK26" s="80"/>
      <c r="TOL26" s="80"/>
      <c r="TOM26" s="80"/>
      <c r="TON26" s="80"/>
      <c r="TOO26" s="80"/>
      <c r="TOP26" s="80"/>
      <c r="TOQ26" s="80"/>
      <c r="TOR26" s="80"/>
      <c r="TOS26" s="80"/>
      <c r="TOT26" s="80"/>
      <c r="TOU26" s="80"/>
      <c r="TOV26" s="80"/>
      <c r="TOW26" s="80"/>
      <c r="TOX26" s="80"/>
      <c r="TOY26" s="80"/>
      <c r="TOZ26" s="80"/>
      <c r="TPA26" s="80"/>
      <c r="TPB26" s="80"/>
      <c r="TPC26" s="80"/>
      <c r="TPD26" s="80"/>
      <c r="TPE26" s="80"/>
      <c r="TPF26" s="80"/>
      <c r="TPG26" s="80"/>
      <c r="TPH26" s="80"/>
      <c r="TPI26" s="80"/>
      <c r="TPJ26" s="80"/>
      <c r="TPK26" s="80"/>
      <c r="TPL26" s="80"/>
      <c r="TPM26" s="80"/>
      <c r="TPN26" s="80"/>
      <c r="TPO26" s="80"/>
      <c r="TPP26" s="80"/>
      <c r="TPQ26" s="80"/>
      <c r="TPR26" s="80"/>
      <c r="TPS26" s="80"/>
      <c r="TPT26" s="80"/>
      <c r="TPU26" s="80"/>
      <c r="TPV26" s="80"/>
      <c r="TPW26" s="80"/>
      <c r="TPX26" s="80"/>
      <c r="TPY26" s="80"/>
      <c r="TPZ26" s="80"/>
      <c r="TQA26" s="80"/>
      <c r="TQB26" s="80"/>
      <c r="TQC26" s="80"/>
      <c r="TQD26" s="80"/>
      <c r="TQE26" s="80"/>
      <c r="TQF26" s="80"/>
      <c r="TQG26" s="80"/>
      <c r="TQH26" s="80"/>
      <c r="TQI26" s="80"/>
      <c r="TQJ26" s="80"/>
      <c r="TQK26" s="80"/>
      <c r="TQL26" s="80"/>
      <c r="TQM26" s="80"/>
      <c r="TQN26" s="80"/>
      <c r="TQO26" s="80"/>
      <c r="TQP26" s="80"/>
      <c r="TQQ26" s="80"/>
      <c r="TQR26" s="80"/>
      <c r="TQS26" s="80"/>
      <c r="TQT26" s="80"/>
      <c r="TQU26" s="80"/>
      <c r="TQV26" s="80"/>
      <c r="TQW26" s="80"/>
      <c r="TQX26" s="80"/>
      <c r="TQY26" s="80"/>
      <c r="TQZ26" s="80"/>
      <c r="TRA26" s="80"/>
      <c r="TRB26" s="80"/>
      <c r="TRC26" s="80"/>
      <c r="TRD26" s="80"/>
      <c r="TRE26" s="80"/>
      <c r="TRF26" s="80"/>
      <c r="TRG26" s="80"/>
      <c r="TRH26" s="80"/>
      <c r="TRI26" s="80"/>
      <c r="TRJ26" s="80"/>
      <c r="TRK26" s="80"/>
      <c r="TRL26" s="80"/>
      <c r="TRM26" s="80"/>
      <c r="TRN26" s="80"/>
      <c r="TRO26" s="80"/>
      <c r="TRP26" s="80"/>
      <c r="TRQ26" s="80"/>
      <c r="TRR26" s="80"/>
      <c r="TRS26" s="80"/>
      <c r="TRT26" s="80"/>
      <c r="TRU26" s="80"/>
      <c r="TRV26" s="80"/>
      <c r="TRW26" s="80"/>
      <c r="TRX26" s="80"/>
      <c r="TRY26" s="80"/>
      <c r="TRZ26" s="80"/>
      <c r="TSA26" s="80"/>
      <c r="TSB26" s="80"/>
      <c r="TSC26" s="80"/>
      <c r="TSD26" s="80"/>
      <c r="TSE26" s="80"/>
      <c r="TSF26" s="80"/>
      <c r="TSG26" s="80"/>
      <c r="TSH26" s="80"/>
      <c r="TSI26" s="80"/>
      <c r="TSJ26" s="80"/>
      <c r="TSK26" s="80"/>
      <c r="TSL26" s="80"/>
      <c r="TSM26" s="80"/>
      <c r="TSN26" s="80"/>
      <c r="TSO26" s="80"/>
      <c r="TSP26" s="80"/>
      <c r="TSQ26" s="80"/>
      <c r="TSR26" s="80"/>
      <c r="TSS26" s="80"/>
      <c r="TST26" s="80"/>
      <c r="TSU26" s="80"/>
      <c r="TSV26" s="80"/>
      <c r="TSW26" s="80"/>
      <c r="TSX26" s="80"/>
      <c r="TSY26" s="80"/>
      <c r="TSZ26" s="80"/>
      <c r="TTA26" s="80"/>
      <c r="TTB26" s="80"/>
      <c r="TTC26" s="80"/>
      <c r="TTD26" s="80"/>
      <c r="TTE26" s="80"/>
      <c r="TTF26" s="80"/>
      <c r="TTG26" s="80"/>
      <c r="TTH26" s="80"/>
      <c r="TTI26" s="80"/>
      <c r="TTJ26" s="80"/>
      <c r="TTK26" s="80"/>
      <c r="TTL26" s="80"/>
      <c r="TTM26" s="80"/>
      <c r="TTN26" s="80"/>
      <c r="TTO26" s="80"/>
      <c r="TTP26" s="80"/>
      <c r="TTQ26" s="80"/>
      <c r="TTR26" s="80"/>
      <c r="TTS26" s="80"/>
      <c r="TTT26" s="80"/>
      <c r="TTU26" s="80"/>
      <c r="TTV26" s="80"/>
      <c r="TTW26" s="80"/>
      <c r="TTX26" s="80"/>
      <c r="TTY26" s="80"/>
      <c r="TTZ26" s="80"/>
      <c r="TUA26" s="80"/>
      <c r="TUB26" s="80"/>
      <c r="TUC26" s="80"/>
      <c r="TUD26" s="80"/>
      <c r="TUE26" s="80"/>
      <c r="TUF26" s="80"/>
      <c r="TUG26" s="80"/>
      <c r="TUH26" s="80"/>
      <c r="TUI26" s="80"/>
      <c r="TUJ26" s="80"/>
      <c r="TUK26" s="80"/>
      <c r="TUL26" s="80"/>
      <c r="TUM26" s="80"/>
      <c r="TUN26" s="80"/>
      <c r="TUO26" s="80"/>
      <c r="TUP26" s="80"/>
      <c r="TUQ26" s="80"/>
      <c r="TUR26" s="80"/>
      <c r="TUS26" s="80"/>
      <c r="TUT26" s="80"/>
      <c r="TUU26" s="80"/>
      <c r="TUV26" s="80"/>
      <c r="TUW26" s="80"/>
      <c r="TUX26" s="80"/>
      <c r="TUY26" s="80"/>
      <c r="TUZ26" s="80"/>
      <c r="TVA26" s="80"/>
      <c r="TVB26" s="80"/>
      <c r="TVC26" s="80"/>
      <c r="TVD26" s="80"/>
      <c r="TVE26" s="80"/>
      <c r="TVF26" s="80"/>
      <c r="TVG26" s="80"/>
      <c r="TVH26" s="80"/>
      <c r="TVI26" s="80"/>
      <c r="TVJ26" s="80"/>
      <c r="TVK26" s="80"/>
      <c r="TVL26" s="80"/>
      <c r="TVM26" s="80"/>
      <c r="TVN26" s="80"/>
      <c r="TVO26" s="80"/>
      <c r="TVP26" s="80"/>
      <c r="TVQ26" s="80"/>
      <c r="TVR26" s="80"/>
      <c r="TVS26" s="80"/>
      <c r="TVT26" s="80"/>
      <c r="TVU26" s="80"/>
      <c r="TVV26" s="80"/>
      <c r="TVW26" s="80"/>
      <c r="TVX26" s="80"/>
      <c r="TVY26" s="80"/>
      <c r="TVZ26" s="80"/>
      <c r="TWA26" s="80"/>
      <c r="TWB26" s="80"/>
      <c r="TWC26" s="80"/>
      <c r="TWD26" s="80"/>
      <c r="TWE26" s="80"/>
      <c r="TWF26" s="80"/>
      <c r="TWG26" s="80"/>
      <c r="TWH26" s="80"/>
      <c r="TWI26" s="80"/>
      <c r="TWJ26" s="80"/>
      <c r="TWK26" s="80"/>
      <c r="TWL26" s="80"/>
      <c r="TWM26" s="80"/>
      <c r="TWN26" s="80"/>
      <c r="TWO26" s="80"/>
      <c r="TWP26" s="80"/>
      <c r="TWQ26" s="80"/>
      <c r="TWR26" s="80"/>
      <c r="TWS26" s="80"/>
      <c r="TWT26" s="80"/>
      <c r="TWU26" s="80"/>
      <c r="TWV26" s="80"/>
      <c r="TWW26" s="80"/>
      <c r="TWX26" s="80"/>
      <c r="TWY26" s="80"/>
      <c r="TWZ26" s="80"/>
      <c r="TXA26" s="80"/>
      <c r="TXB26" s="80"/>
      <c r="TXC26" s="80"/>
      <c r="TXD26" s="80"/>
      <c r="TXE26" s="80"/>
      <c r="TXF26" s="80"/>
      <c r="TXG26" s="80"/>
      <c r="TXH26" s="80"/>
      <c r="TXI26" s="80"/>
      <c r="TXJ26" s="80"/>
      <c r="TXK26" s="80"/>
      <c r="TXL26" s="80"/>
      <c r="TXM26" s="80"/>
      <c r="TXN26" s="80"/>
      <c r="TXO26" s="80"/>
      <c r="TXP26" s="80"/>
      <c r="TXQ26" s="80"/>
      <c r="TXR26" s="80"/>
      <c r="TXS26" s="80"/>
      <c r="TXT26" s="80"/>
      <c r="TXU26" s="80"/>
      <c r="TXV26" s="80"/>
      <c r="TXW26" s="80"/>
      <c r="TXX26" s="80"/>
      <c r="TXY26" s="80"/>
      <c r="TXZ26" s="80"/>
      <c r="TYA26" s="80"/>
      <c r="TYB26" s="80"/>
      <c r="TYC26" s="80"/>
      <c r="TYD26" s="80"/>
      <c r="TYE26" s="80"/>
      <c r="TYF26" s="80"/>
      <c r="TYG26" s="80"/>
      <c r="TYH26" s="80"/>
      <c r="TYI26" s="80"/>
      <c r="TYJ26" s="80"/>
      <c r="TYK26" s="80"/>
      <c r="TYL26" s="80"/>
      <c r="TYM26" s="80"/>
      <c r="TYN26" s="80"/>
      <c r="TYO26" s="80"/>
      <c r="TYP26" s="80"/>
      <c r="TYQ26" s="80"/>
      <c r="TYR26" s="80"/>
      <c r="TYS26" s="80"/>
      <c r="TYT26" s="80"/>
      <c r="TYU26" s="80"/>
      <c r="TYV26" s="80"/>
      <c r="TYW26" s="80"/>
      <c r="TYX26" s="80"/>
      <c r="TYY26" s="80"/>
      <c r="TYZ26" s="80"/>
      <c r="TZA26" s="80"/>
      <c r="TZB26" s="80"/>
      <c r="TZC26" s="80"/>
      <c r="TZD26" s="80"/>
      <c r="TZE26" s="80"/>
      <c r="TZF26" s="80"/>
      <c r="TZG26" s="80"/>
      <c r="TZH26" s="80"/>
      <c r="TZI26" s="80"/>
      <c r="TZJ26" s="80"/>
      <c r="TZK26" s="80"/>
      <c r="TZL26" s="80"/>
      <c r="TZM26" s="80"/>
      <c r="TZN26" s="80"/>
      <c r="TZO26" s="80"/>
      <c r="TZP26" s="80"/>
      <c r="TZQ26" s="80"/>
      <c r="TZR26" s="80"/>
      <c r="TZS26" s="80"/>
      <c r="TZT26" s="80"/>
      <c r="TZU26" s="80"/>
      <c r="TZV26" s="80"/>
      <c r="TZW26" s="80"/>
      <c r="TZX26" s="80"/>
      <c r="TZY26" s="80"/>
      <c r="TZZ26" s="80"/>
      <c r="UAA26" s="80"/>
      <c r="UAB26" s="80"/>
      <c r="UAC26" s="80"/>
      <c r="UAD26" s="80"/>
      <c r="UAE26" s="80"/>
      <c r="UAF26" s="80"/>
      <c r="UAG26" s="80"/>
      <c r="UAH26" s="80"/>
      <c r="UAI26" s="80"/>
      <c r="UAJ26" s="80"/>
      <c r="UAK26" s="80"/>
      <c r="UAL26" s="80"/>
      <c r="UAM26" s="80"/>
      <c r="UAN26" s="80"/>
      <c r="UAO26" s="80"/>
      <c r="UAP26" s="80"/>
      <c r="UAQ26" s="80"/>
      <c r="UAR26" s="80"/>
      <c r="UAS26" s="80"/>
      <c r="UAT26" s="80"/>
      <c r="UAU26" s="80"/>
      <c r="UAV26" s="80"/>
      <c r="UAW26" s="80"/>
      <c r="UAX26" s="80"/>
      <c r="UAY26" s="80"/>
      <c r="UAZ26" s="80"/>
      <c r="UBA26" s="80"/>
      <c r="UBB26" s="80"/>
      <c r="UBC26" s="80"/>
      <c r="UBD26" s="80"/>
      <c r="UBE26" s="80"/>
      <c r="UBF26" s="80"/>
      <c r="UBG26" s="80"/>
      <c r="UBH26" s="80"/>
      <c r="UBI26" s="80"/>
      <c r="UBJ26" s="80"/>
      <c r="UBK26" s="80"/>
      <c r="UBL26" s="80"/>
      <c r="UBM26" s="80"/>
      <c r="UBN26" s="80"/>
      <c r="UBO26" s="80"/>
      <c r="UBP26" s="80"/>
      <c r="UBQ26" s="80"/>
      <c r="UBR26" s="80"/>
      <c r="UBS26" s="80"/>
      <c r="UBT26" s="80"/>
      <c r="UBU26" s="80"/>
      <c r="UBV26" s="80"/>
      <c r="UBW26" s="80"/>
      <c r="UBX26" s="80"/>
      <c r="UBY26" s="80"/>
      <c r="UBZ26" s="80"/>
      <c r="UCA26" s="80"/>
      <c r="UCB26" s="80"/>
      <c r="UCC26" s="80"/>
      <c r="UCD26" s="80"/>
      <c r="UCE26" s="80"/>
      <c r="UCF26" s="80"/>
      <c r="UCG26" s="80"/>
      <c r="UCH26" s="80"/>
      <c r="UCI26" s="80"/>
      <c r="UCJ26" s="80"/>
      <c r="UCK26" s="80"/>
      <c r="UCL26" s="80"/>
      <c r="UCM26" s="80"/>
      <c r="UCN26" s="80"/>
      <c r="UCO26" s="80"/>
      <c r="UCP26" s="80"/>
      <c r="UCQ26" s="80"/>
      <c r="UCR26" s="80"/>
      <c r="UCS26" s="80"/>
      <c r="UCT26" s="80"/>
      <c r="UCU26" s="80"/>
      <c r="UCV26" s="80"/>
      <c r="UCW26" s="80"/>
      <c r="UCX26" s="80"/>
      <c r="UCY26" s="80"/>
      <c r="UCZ26" s="80"/>
      <c r="UDA26" s="80"/>
      <c r="UDB26" s="80"/>
      <c r="UDC26" s="80"/>
      <c r="UDD26" s="80"/>
      <c r="UDE26" s="80"/>
      <c r="UDF26" s="80"/>
      <c r="UDG26" s="80"/>
      <c r="UDH26" s="80"/>
      <c r="UDI26" s="80"/>
      <c r="UDJ26" s="80"/>
      <c r="UDK26" s="80"/>
      <c r="UDL26" s="80"/>
      <c r="UDM26" s="80"/>
      <c r="UDN26" s="80"/>
      <c r="UDO26" s="80"/>
      <c r="UDP26" s="80"/>
      <c r="UDQ26" s="80"/>
      <c r="UDR26" s="80"/>
      <c r="UDS26" s="80"/>
      <c r="UDT26" s="80"/>
      <c r="UDU26" s="80"/>
      <c r="UDV26" s="80"/>
      <c r="UDW26" s="80"/>
      <c r="UDX26" s="80"/>
      <c r="UDY26" s="80"/>
      <c r="UDZ26" s="80"/>
      <c r="UEA26" s="80"/>
      <c r="UEB26" s="80"/>
      <c r="UEC26" s="80"/>
      <c r="UED26" s="80"/>
      <c r="UEE26" s="80"/>
      <c r="UEF26" s="80"/>
      <c r="UEG26" s="80"/>
      <c r="UEH26" s="80"/>
      <c r="UEI26" s="80"/>
      <c r="UEJ26" s="80"/>
      <c r="UEK26" s="80"/>
      <c r="UEL26" s="80"/>
      <c r="UEM26" s="80"/>
      <c r="UEN26" s="80"/>
      <c r="UEO26" s="80"/>
      <c r="UEP26" s="80"/>
      <c r="UEQ26" s="80"/>
      <c r="UER26" s="80"/>
      <c r="UES26" s="80"/>
      <c r="UET26" s="80"/>
      <c r="UEU26" s="80"/>
      <c r="UEV26" s="80"/>
      <c r="UEW26" s="80"/>
      <c r="UEX26" s="80"/>
      <c r="UEY26" s="80"/>
      <c r="UEZ26" s="80"/>
      <c r="UFA26" s="80"/>
      <c r="UFB26" s="80"/>
      <c r="UFC26" s="80"/>
      <c r="UFD26" s="80"/>
      <c r="UFE26" s="80"/>
      <c r="UFF26" s="80"/>
      <c r="UFG26" s="80"/>
      <c r="UFH26" s="80"/>
      <c r="UFI26" s="80"/>
      <c r="UFJ26" s="80"/>
      <c r="UFK26" s="80"/>
      <c r="UFL26" s="80"/>
      <c r="UFM26" s="80"/>
      <c r="UFN26" s="80"/>
      <c r="UFO26" s="80"/>
      <c r="UFP26" s="80"/>
      <c r="UFQ26" s="80"/>
      <c r="UFR26" s="80"/>
      <c r="UFS26" s="80"/>
      <c r="UFT26" s="80"/>
      <c r="UFU26" s="80"/>
      <c r="UFV26" s="80"/>
      <c r="UFW26" s="80"/>
      <c r="UFX26" s="80"/>
      <c r="UFY26" s="80"/>
      <c r="UFZ26" s="80"/>
      <c r="UGA26" s="80"/>
      <c r="UGB26" s="80"/>
      <c r="UGC26" s="80"/>
      <c r="UGD26" s="80"/>
      <c r="UGE26" s="80"/>
      <c r="UGF26" s="80"/>
      <c r="UGG26" s="80"/>
      <c r="UGH26" s="80"/>
      <c r="UGI26" s="80"/>
      <c r="UGJ26" s="80"/>
      <c r="UGK26" s="80"/>
      <c r="UGL26" s="80"/>
      <c r="UGM26" s="80"/>
      <c r="UGN26" s="80"/>
      <c r="UGO26" s="80"/>
      <c r="UGP26" s="80"/>
      <c r="UGQ26" s="80"/>
      <c r="UGR26" s="80"/>
      <c r="UGS26" s="80"/>
      <c r="UGT26" s="80"/>
      <c r="UGU26" s="80"/>
      <c r="UGV26" s="80"/>
      <c r="UGW26" s="80"/>
      <c r="UGX26" s="80"/>
      <c r="UGY26" s="80"/>
      <c r="UGZ26" s="80"/>
      <c r="UHA26" s="80"/>
      <c r="UHB26" s="80"/>
      <c r="UHC26" s="80"/>
      <c r="UHD26" s="80"/>
      <c r="UHE26" s="80"/>
      <c r="UHF26" s="80"/>
      <c r="UHG26" s="80"/>
      <c r="UHH26" s="80"/>
      <c r="UHI26" s="80"/>
      <c r="UHJ26" s="80"/>
      <c r="UHK26" s="80"/>
      <c r="UHL26" s="80"/>
      <c r="UHM26" s="80"/>
      <c r="UHN26" s="80"/>
      <c r="UHO26" s="80"/>
      <c r="UHP26" s="80"/>
      <c r="UHQ26" s="80"/>
      <c r="UHR26" s="80"/>
      <c r="UHS26" s="80"/>
      <c r="UHT26" s="80"/>
      <c r="UHU26" s="80"/>
      <c r="UHV26" s="80"/>
      <c r="UHW26" s="80"/>
      <c r="UHX26" s="80"/>
      <c r="UHY26" s="80"/>
      <c r="UHZ26" s="80"/>
      <c r="UIA26" s="80"/>
      <c r="UIB26" s="80"/>
      <c r="UIC26" s="80"/>
      <c r="UID26" s="80"/>
      <c r="UIE26" s="80"/>
      <c r="UIF26" s="80"/>
      <c r="UIG26" s="80"/>
      <c r="UIH26" s="80"/>
      <c r="UII26" s="80"/>
      <c r="UIJ26" s="80"/>
      <c r="UIK26" s="80"/>
      <c r="UIL26" s="80"/>
      <c r="UIM26" s="80"/>
      <c r="UIN26" s="80"/>
      <c r="UIO26" s="80"/>
      <c r="UIP26" s="80"/>
      <c r="UIQ26" s="80"/>
      <c r="UIR26" s="80"/>
      <c r="UIS26" s="80"/>
      <c r="UIT26" s="80"/>
      <c r="UIU26" s="80"/>
      <c r="UIV26" s="80"/>
      <c r="UIW26" s="80"/>
      <c r="UIX26" s="80"/>
      <c r="UIY26" s="80"/>
      <c r="UIZ26" s="80"/>
      <c r="UJA26" s="80"/>
      <c r="UJB26" s="80"/>
      <c r="UJC26" s="80"/>
      <c r="UJD26" s="80"/>
      <c r="UJE26" s="80"/>
      <c r="UJF26" s="80"/>
      <c r="UJG26" s="80"/>
      <c r="UJH26" s="80"/>
      <c r="UJI26" s="80"/>
      <c r="UJJ26" s="80"/>
      <c r="UJK26" s="80"/>
      <c r="UJL26" s="80"/>
      <c r="UJM26" s="80"/>
      <c r="UJN26" s="80"/>
      <c r="UJO26" s="80"/>
      <c r="UJP26" s="80"/>
      <c r="UJQ26" s="80"/>
      <c r="UJR26" s="80"/>
      <c r="UJS26" s="80"/>
      <c r="UJT26" s="80"/>
      <c r="UJU26" s="80"/>
      <c r="UJV26" s="80"/>
      <c r="UJW26" s="80"/>
      <c r="UJX26" s="80"/>
      <c r="UJY26" s="80"/>
      <c r="UJZ26" s="80"/>
      <c r="UKA26" s="80"/>
      <c r="UKB26" s="80"/>
      <c r="UKC26" s="80"/>
      <c r="UKD26" s="80"/>
      <c r="UKE26" s="80"/>
      <c r="UKF26" s="80"/>
      <c r="UKG26" s="80"/>
      <c r="UKH26" s="80"/>
      <c r="UKI26" s="80"/>
      <c r="UKJ26" s="80"/>
      <c r="UKK26" s="80"/>
      <c r="UKL26" s="80"/>
      <c r="UKM26" s="80"/>
      <c r="UKN26" s="80"/>
      <c r="UKO26" s="80"/>
      <c r="UKP26" s="80"/>
      <c r="UKQ26" s="80"/>
      <c r="UKR26" s="80"/>
      <c r="UKS26" s="80"/>
      <c r="UKT26" s="80"/>
      <c r="UKU26" s="80"/>
      <c r="UKV26" s="80"/>
      <c r="UKW26" s="80"/>
      <c r="UKX26" s="80"/>
      <c r="UKY26" s="80"/>
      <c r="UKZ26" s="80"/>
      <c r="ULA26" s="80"/>
      <c r="ULB26" s="80"/>
      <c r="ULC26" s="80"/>
      <c r="ULD26" s="80"/>
      <c r="ULE26" s="80"/>
      <c r="ULF26" s="80"/>
      <c r="ULG26" s="80"/>
      <c r="ULH26" s="80"/>
      <c r="ULI26" s="80"/>
      <c r="ULJ26" s="80"/>
      <c r="ULK26" s="80"/>
      <c r="ULL26" s="80"/>
      <c r="ULM26" s="80"/>
      <c r="ULN26" s="80"/>
      <c r="ULO26" s="80"/>
      <c r="ULP26" s="80"/>
      <c r="ULQ26" s="80"/>
      <c r="ULR26" s="80"/>
      <c r="ULS26" s="80"/>
      <c r="ULT26" s="80"/>
      <c r="ULU26" s="80"/>
      <c r="ULV26" s="80"/>
      <c r="ULW26" s="80"/>
      <c r="ULX26" s="80"/>
      <c r="ULY26" s="80"/>
      <c r="ULZ26" s="80"/>
      <c r="UMA26" s="80"/>
      <c r="UMB26" s="80"/>
      <c r="UMC26" s="80"/>
      <c r="UMD26" s="80"/>
      <c r="UME26" s="80"/>
      <c r="UMF26" s="80"/>
      <c r="UMG26" s="80"/>
      <c r="UMH26" s="80"/>
      <c r="UMI26" s="80"/>
      <c r="UMJ26" s="80"/>
      <c r="UMK26" s="80"/>
      <c r="UML26" s="80"/>
      <c r="UMM26" s="80"/>
      <c r="UMN26" s="80"/>
      <c r="UMO26" s="80"/>
      <c r="UMP26" s="80"/>
      <c r="UMQ26" s="80"/>
      <c r="UMR26" s="80"/>
      <c r="UMS26" s="80"/>
      <c r="UMT26" s="80"/>
      <c r="UMU26" s="80"/>
      <c r="UMV26" s="80"/>
      <c r="UMW26" s="80"/>
      <c r="UMX26" s="80"/>
      <c r="UMY26" s="80"/>
      <c r="UMZ26" s="80"/>
      <c r="UNA26" s="80"/>
      <c r="UNB26" s="80"/>
      <c r="UNC26" s="80"/>
      <c r="UND26" s="80"/>
      <c r="UNE26" s="80"/>
      <c r="UNF26" s="80"/>
      <c r="UNG26" s="80"/>
      <c r="UNH26" s="80"/>
      <c r="UNI26" s="80"/>
      <c r="UNJ26" s="80"/>
      <c r="UNK26" s="80"/>
      <c r="UNL26" s="80"/>
      <c r="UNM26" s="80"/>
      <c r="UNN26" s="80"/>
      <c r="UNO26" s="80"/>
      <c r="UNP26" s="80"/>
      <c r="UNQ26" s="80"/>
      <c r="UNR26" s="80"/>
      <c r="UNS26" s="80"/>
      <c r="UNT26" s="80"/>
      <c r="UNU26" s="80"/>
      <c r="UNV26" s="80"/>
      <c r="UNW26" s="80"/>
      <c r="UNX26" s="80"/>
      <c r="UNY26" s="80"/>
      <c r="UNZ26" s="80"/>
      <c r="UOA26" s="80"/>
      <c r="UOB26" s="80"/>
      <c r="UOC26" s="80"/>
      <c r="UOD26" s="80"/>
      <c r="UOE26" s="80"/>
      <c r="UOF26" s="80"/>
      <c r="UOG26" s="80"/>
      <c r="UOH26" s="80"/>
      <c r="UOI26" s="80"/>
      <c r="UOJ26" s="80"/>
      <c r="UOK26" s="80"/>
      <c r="UOL26" s="80"/>
      <c r="UOM26" s="80"/>
      <c r="UON26" s="80"/>
      <c r="UOO26" s="80"/>
      <c r="UOP26" s="80"/>
      <c r="UOQ26" s="80"/>
      <c r="UOR26" s="80"/>
      <c r="UOS26" s="80"/>
      <c r="UOT26" s="80"/>
      <c r="UOU26" s="80"/>
      <c r="UOV26" s="80"/>
      <c r="UOW26" s="80"/>
      <c r="UOX26" s="80"/>
      <c r="UOY26" s="80"/>
      <c r="UOZ26" s="80"/>
      <c r="UPA26" s="80"/>
      <c r="UPB26" s="80"/>
      <c r="UPC26" s="80"/>
      <c r="UPD26" s="80"/>
      <c r="UPE26" s="80"/>
      <c r="UPF26" s="80"/>
      <c r="UPG26" s="80"/>
      <c r="UPH26" s="80"/>
      <c r="UPI26" s="80"/>
      <c r="UPJ26" s="80"/>
      <c r="UPK26" s="80"/>
      <c r="UPL26" s="80"/>
      <c r="UPM26" s="80"/>
      <c r="UPN26" s="80"/>
      <c r="UPO26" s="80"/>
      <c r="UPP26" s="80"/>
      <c r="UPQ26" s="80"/>
      <c r="UPR26" s="80"/>
      <c r="UPS26" s="80"/>
      <c r="UPT26" s="80"/>
      <c r="UPU26" s="80"/>
      <c r="UPV26" s="80"/>
      <c r="UPW26" s="80"/>
      <c r="UPX26" s="80"/>
      <c r="UPY26" s="80"/>
      <c r="UPZ26" s="80"/>
      <c r="UQA26" s="80"/>
      <c r="UQB26" s="80"/>
      <c r="UQC26" s="80"/>
      <c r="UQD26" s="80"/>
      <c r="UQE26" s="80"/>
      <c r="UQF26" s="80"/>
      <c r="UQG26" s="80"/>
      <c r="UQH26" s="80"/>
      <c r="UQI26" s="80"/>
      <c r="UQJ26" s="80"/>
      <c r="UQK26" s="80"/>
      <c r="UQL26" s="80"/>
      <c r="UQM26" s="80"/>
      <c r="UQN26" s="80"/>
      <c r="UQO26" s="80"/>
      <c r="UQP26" s="80"/>
      <c r="UQQ26" s="80"/>
      <c r="UQR26" s="80"/>
      <c r="UQS26" s="80"/>
      <c r="UQT26" s="80"/>
      <c r="UQU26" s="80"/>
      <c r="UQV26" s="80"/>
      <c r="UQW26" s="80"/>
      <c r="UQX26" s="80"/>
      <c r="UQY26" s="80"/>
      <c r="UQZ26" s="80"/>
      <c r="URA26" s="80"/>
      <c r="URB26" s="80"/>
      <c r="URC26" s="80"/>
      <c r="URD26" s="80"/>
      <c r="URE26" s="80"/>
      <c r="URF26" s="80"/>
      <c r="URG26" s="80"/>
      <c r="URH26" s="80"/>
      <c r="URI26" s="80"/>
      <c r="URJ26" s="80"/>
      <c r="URK26" s="80"/>
      <c r="URL26" s="80"/>
      <c r="URM26" s="80"/>
      <c r="URN26" s="80"/>
      <c r="URO26" s="80"/>
      <c r="URP26" s="80"/>
      <c r="URQ26" s="80"/>
      <c r="URR26" s="80"/>
      <c r="URS26" s="80"/>
      <c r="URT26" s="80"/>
      <c r="URU26" s="80"/>
      <c r="URV26" s="80"/>
      <c r="URW26" s="80"/>
      <c r="URX26" s="80"/>
      <c r="URY26" s="80"/>
      <c r="URZ26" s="80"/>
      <c r="USA26" s="80"/>
      <c r="USB26" s="80"/>
      <c r="USC26" s="80"/>
      <c r="USD26" s="80"/>
      <c r="USE26" s="80"/>
      <c r="USF26" s="80"/>
      <c r="USG26" s="80"/>
      <c r="USH26" s="80"/>
      <c r="USI26" s="80"/>
      <c r="USJ26" s="80"/>
      <c r="USK26" s="80"/>
      <c r="USL26" s="80"/>
      <c r="USM26" s="80"/>
      <c r="USN26" s="80"/>
      <c r="USO26" s="80"/>
      <c r="USP26" s="80"/>
      <c r="USQ26" s="80"/>
      <c r="USR26" s="80"/>
      <c r="USS26" s="80"/>
      <c r="UST26" s="80"/>
      <c r="USU26" s="80"/>
      <c r="USV26" s="80"/>
      <c r="USW26" s="80"/>
      <c r="USX26" s="80"/>
      <c r="USY26" s="80"/>
      <c r="USZ26" s="80"/>
      <c r="UTA26" s="80"/>
      <c r="UTB26" s="80"/>
      <c r="UTC26" s="80"/>
      <c r="UTD26" s="80"/>
      <c r="UTE26" s="80"/>
      <c r="UTF26" s="80"/>
      <c r="UTG26" s="80"/>
      <c r="UTH26" s="80"/>
      <c r="UTI26" s="80"/>
      <c r="UTJ26" s="80"/>
      <c r="UTK26" s="80"/>
      <c r="UTL26" s="80"/>
      <c r="UTM26" s="80"/>
      <c r="UTN26" s="80"/>
      <c r="UTO26" s="80"/>
      <c r="UTP26" s="80"/>
      <c r="UTQ26" s="80"/>
      <c r="UTR26" s="80"/>
      <c r="UTS26" s="80"/>
      <c r="UTT26" s="80"/>
      <c r="UTU26" s="80"/>
      <c r="UTV26" s="80"/>
      <c r="UTW26" s="80"/>
      <c r="UTX26" s="80"/>
      <c r="UTY26" s="80"/>
      <c r="UTZ26" s="80"/>
      <c r="UUA26" s="80"/>
      <c r="UUB26" s="80"/>
      <c r="UUC26" s="80"/>
      <c r="UUD26" s="80"/>
      <c r="UUE26" s="80"/>
      <c r="UUF26" s="80"/>
      <c r="UUG26" s="80"/>
      <c r="UUH26" s="80"/>
      <c r="UUI26" s="80"/>
      <c r="UUJ26" s="80"/>
      <c r="UUK26" s="80"/>
      <c r="UUL26" s="80"/>
      <c r="UUM26" s="80"/>
      <c r="UUN26" s="80"/>
      <c r="UUO26" s="80"/>
      <c r="UUP26" s="80"/>
      <c r="UUQ26" s="80"/>
      <c r="UUR26" s="80"/>
      <c r="UUS26" s="80"/>
      <c r="UUT26" s="80"/>
      <c r="UUU26" s="80"/>
      <c r="UUV26" s="80"/>
      <c r="UUW26" s="80"/>
      <c r="UUX26" s="80"/>
      <c r="UUY26" s="80"/>
      <c r="UUZ26" s="80"/>
      <c r="UVA26" s="80"/>
      <c r="UVB26" s="80"/>
      <c r="UVC26" s="80"/>
      <c r="UVD26" s="80"/>
      <c r="UVE26" s="80"/>
      <c r="UVF26" s="80"/>
      <c r="UVG26" s="80"/>
      <c r="UVH26" s="80"/>
      <c r="UVI26" s="80"/>
      <c r="UVJ26" s="80"/>
      <c r="UVK26" s="80"/>
      <c r="UVL26" s="80"/>
      <c r="UVM26" s="80"/>
      <c r="UVN26" s="80"/>
      <c r="UVO26" s="80"/>
      <c r="UVP26" s="80"/>
      <c r="UVQ26" s="80"/>
      <c r="UVR26" s="80"/>
      <c r="UVS26" s="80"/>
      <c r="UVT26" s="80"/>
      <c r="UVU26" s="80"/>
      <c r="UVV26" s="80"/>
      <c r="UVW26" s="80"/>
      <c r="UVX26" s="80"/>
      <c r="UVY26" s="80"/>
      <c r="UVZ26" s="80"/>
      <c r="UWA26" s="80"/>
      <c r="UWB26" s="80"/>
      <c r="UWC26" s="80"/>
      <c r="UWD26" s="80"/>
      <c r="UWE26" s="80"/>
      <c r="UWF26" s="80"/>
      <c r="UWG26" s="80"/>
      <c r="UWH26" s="80"/>
      <c r="UWI26" s="80"/>
      <c r="UWJ26" s="80"/>
      <c r="UWK26" s="80"/>
      <c r="UWL26" s="80"/>
      <c r="UWM26" s="80"/>
      <c r="UWN26" s="80"/>
      <c r="UWO26" s="80"/>
      <c r="UWP26" s="80"/>
      <c r="UWQ26" s="80"/>
      <c r="UWR26" s="80"/>
      <c r="UWS26" s="80"/>
      <c r="UWT26" s="80"/>
      <c r="UWU26" s="80"/>
      <c r="UWV26" s="80"/>
      <c r="UWW26" s="80"/>
      <c r="UWX26" s="80"/>
      <c r="UWY26" s="80"/>
      <c r="UWZ26" s="80"/>
      <c r="UXA26" s="80"/>
      <c r="UXB26" s="80"/>
      <c r="UXC26" s="80"/>
      <c r="UXD26" s="80"/>
      <c r="UXE26" s="80"/>
      <c r="UXF26" s="80"/>
      <c r="UXG26" s="80"/>
      <c r="UXH26" s="80"/>
      <c r="UXI26" s="80"/>
      <c r="UXJ26" s="80"/>
      <c r="UXK26" s="80"/>
      <c r="UXL26" s="80"/>
      <c r="UXM26" s="80"/>
      <c r="UXN26" s="80"/>
      <c r="UXO26" s="80"/>
      <c r="UXP26" s="80"/>
      <c r="UXQ26" s="80"/>
      <c r="UXR26" s="80"/>
      <c r="UXS26" s="80"/>
      <c r="UXT26" s="80"/>
      <c r="UXU26" s="80"/>
      <c r="UXV26" s="80"/>
      <c r="UXW26" s="80"/>
      <c r="UXX26" s="80"/>
      <c r="UXY26" s="80"/>
      <c r="UXZ26" s="80"/>
      <c r="UYA26" s="80"/>
      <c r="UYB26" s="80"/>
      <c r="UYC26" s="80"/>
      <c r="UYD26" s="80"/>
      <c r="UYE26" s="80"/>
      <c r="UYF26" s="80"/>
      <c r="UYG26" s="80"/>
      <c r="UYH26" s="80"/>
      <c r="UYI26" s="80"/>
      <c r="UYJ26" s="80"/>
      <c r="UYK26" s="80"/>
      <c r="UYL26" s="80"/>
      <c r="UYM26" s="80"/>
      <c r="UYN26" s="80"/>
      <c r="UYO26" s="80"/>
      <c r="UYP26" s="80"/>
      <c r="UYQ26" s="80"/>
      <c r="UYR26" s="80"/>
      <c r="UYS26" s="80"/>
      <c r="UYT26" s="80"/>
      <c r="UYU26" s="80"/>
      <c r="UYV26" s="80"/>
      <c r="UYW26" s="80"/>
      <c r="UYX26" s="80"/>
      <c r="UYY26" s="80"/>
      <c r="UYZ26" s="80"/>
      <c r="UZA26" s="80"/>
      <c r="UZB26" s="80"/>
      <c r="UZC26" s="80"/>
      <c r="UZD26" s="80"/>
      <c r="UZE26" s="80"/>
      <c r="UZF26" s="80"/>
      <c r="UZG26" s="80"/>
      <c r="UZH26" s="80"/>
      <c r="UZI26" s="80"/>
      <c r="UZJ26" s="80"/>
      <c r="UZK26" s="80"/>
      <c r="UZL26" s="80"/>
      <c r="UZM26" s="80"/>
      <c r="UZN26" s="80"/>
      <c r="UZO26" s="80"/>
      <c r="UZP26" s="80"/>
      <c r="UZQ26" s="80"/>
      <c r="UZR26" s="80"/>
      <c r="UZS26" s="80"/>
      <c r="UZT26" s="80"/>
      <c r="UZU26" s="80"/>
      <c r="UZV26" s="80"/>
      <c r="UZW26" s="80"/>
      <c r="UZX26" s="80"/>
      <c r="UZY26" s="80"/>
      <c r="UZZ26" s="80"/>
      <c r="VAA26" s="80"/>
      <c r="VAB26" s="80"/>
      <c r="VAC26" s="80"/>
      <c r="VAD26" s="80"/>
      <c r="VAE26" s="80"/>
      <c r="VAF26" s="80"/>
      <c r="VAG26" s="80"/>
      <c r="VAH26" s="80"/>
      <c r="VAI26" s="80"/>
      <c r="VAJ26" s="80"/>
      <c r="VAK26" s="80"/>
      <c r="VAL26" s="80"/>
      <c r="VAM26" s="80"/>
      <c r="VAN26" s="80"/>
      <c r="VAO26" s="80"/>
      <c r="VAP26" s="80"/>
      <c r="VAQ26" s="80"/>
      <c r="VAR26" s="80"/>
      <c r="VAS26" s="80"/>
      <c r="VAT26" s="80"/>
      <c r="VAU26" s="80"/>
      <c r="VAV26" s="80"/>
      <c r="VAW26" s="80"/>
      <c r="VAX26" s="80"/>
      <c r="VAY26" s="80"/>
      <c r="VAZ26" s="80"/>
      <c r="VBA26" s="80"/>
      <c r="VBB26" s="80"/>
      <c r="VBC26" s="80"/>
      <c r="VBD26" s="80"/>
      <c r="VBE26" s="80"/>
      <c r="VBF26" s="80"/>
      <c r="VBG26" s="80"/>
      <c r="VBH26" s="80"/>
      <c r="VBI26" s="80"/>
      <c r="VBJ26" s="80"/>
      <c r="VBK26" s="80"/>
      <c r="VBL26" s="80"/>
      <c r="VBM26" s="80"/>
      <c r="VBN26" s="80"/>
      <c r="VBO26" s="80"/>
      <c r="VBP26" s="80"/>
      <c r="VBQ26" s="80"/>
      <c r="VBR26" s="80"/>
      <c r="VBS26" s="80"/>
      <c r="VBT26" s="80"/>
      <c r="VBU26" s="80"/>
      <c r="VBV26" s="80"/>
      <c r="VBW26" s="80"/>
      <c r="VBX26" s="80"/>
      <c r="VBY26" s="80"/>
      <c r="VBZ26" s="80"/>
      <c r="VCA26" s="80"/>
      <c r="VCB26" s="80"/>
      <c r="VCC26" s="80"/>
      <c r="VCD26" s="80"/>
      <c r="VCE26" s="80"/>
      <c r="VCF26" s="80"/>
      <c r="VCG26" s="80"/>
      <c r="VCH26" s="80"/>
      <c r="VCI26" s="80"/>
      <c r="VCJ26" s="80"/>
      <c r="VCK26" s="80"/>
      <c r="VCL26" s="80"/>
      <c r="VCM26" s="80"/>
      <c r="VCN26" s="80"/>
      <c r="VCO26" s="80"/>
      <c r="VCP26" s="80"/>
      <c r="VCQ26" s="80"/>
      <c r="VCR26" s="80"/>
      <c r="VCS26" s="80"/>
      <c r="VCT26" s="80"/>
      <c r="VCU26" s="80"/>
      <c r="VCV26" s="80"/>
      <c r="VCW26" s="80"/>
      <c r="VCX26" s="80"/>
      <c r="VCY26" s="80"/>
      <c r="VCZ26" s="80"/>
      <c r="VDA26" s="80"/>
      <c r="VDB26" s="80"/>
      <c r="VDC26" s="80"/>
      <c r="VDD26" s="80"/>
      <c r="VDE26" s="80"/>
      <c r="VDF26" s="80"/>
      <c r="VDG26" s="80"/>
      <c r="VDH26" s="80"/>
      <c r="VDI26" s="80"/>
      <c r="VDJ26" s="80"/>
      <c r="VDK26" s="80"/>
      <c r="VDL26" s="80"/>
      <c r="VDM26" s="80"/>
      <c r="VDN26" s="80"/>
      <c r="VDO26" s="80"/>
      <c r="VDP26" s="80"/>
      <c r="VDQ26" s="80"/>
      <c r="VDR26" s="80"/>
      <c r="VDS26" s="80"/>
      <c r="VDT26" s="80"/>
      <c r="VDU26" s="80"/>
      <c r="VDV26" s="80"/>
      <c r="VDW26" s="80"/>
      <c r="VDX26" s="80"/>
      <c r="VDY26" s="80"/>
      <c r="VDZ26" s="80"/>
      <c r="VEA26" s="80"/>
      <c r="VEB26" s="80"/>
      <c r="VEC26" s="80"/>
      <c r="VED26" s="80"/>
      <c r="VEE26" s="80"/>
      <c r="VEF26" s="80"/>
      <c r="VEG26" s="80"/>
      <c r="VEH26" s="80"/>
      <c r="VEI26" s="80"/>
      <c r="VEJ26" s="80"/>
      <c r="VEK26" s="80"/>
      <c r="VEL26" s="80"/>
      <c r="VEM26" s="80"/>
      <c r="VEN26" s="80"/>
      <c r="VEO26" s="80"/>
      <c r="VEP26" s="80"/>
      <c r="VEQ26" s="80"/>
      <c r="VER26" s="80"/>
      <c r="VES26" s="80"/>
      <c r="VET26" s="80"/>
      <c r="VEU26" s="80"/>
      <c r="VEV26" s="80"/>
      <c r="VEW26" s="80"/>
      <c r="VEX26" s="80"/>
      <c r="VEY26" s="80"/>
      <c r="VEZ26" s="80"/>
      <c r="VFA26" s="80"/>
      <c r="VFB26" s="80"/>
      <c r="VFC26" s="80"/>
      <c r="VFD26" s="80"/>
      <c r="VFE26" s="80"/>
      <c r="VFF26" s="80"/>
      <c r="VFG26" s="80"/>
      <c r="VFH26" s="80"/>
      <c r="VFI26" s="80"/>
      <c r="VFJ26" s="80"/>
      <c r="VFK26" s="80"/>
      <c r="VFL26" s="80"/>
      <c r="VFM26" s="80"/>
      <c r="VFN26" s="80"/>
      <c r="VFO26" s="80"/>
      <c r="VFP26" s="80"/>
      <c r="VFQ26" s="80"/>
      <c r="VFR26" s="80"/>
      <c r="VFS26" s="80"/>
      <c r="VFT26" s="80"/>
      <c r="VFU26" s="80"/>
      <c r="VFV26" s="80"/>
      <c r="VFW26" s="80"/>
      <c r="VFX26" s="80"/>
      <c r="VFY26" s="80"/>
      <c r="VFZ26" s="80"/>
      <c r="VGA26" s="80"/>
      <c r="VGB26" s="80"/>
      <c r="VGC26" s="80"/>
      <c r="VGD26" s="80"/>
      <c r="VGE26" s="80"/>
      <c r="VGF26" s="80"/>
      <c r="VGG26" s="80"/>
      <c r="VGH26" s="80"/>
      <c r="VGI26" s="80"/>
      <c r="VGJ26" s="80"/>
      <c r="VGK26" s="80"/>
      <c r="VGL26" s="80"/>
      <c r="VGM26" s="80"/>
      <c r="VGN26" s="80"/>
      <c r="VGO26" s="80"/>
      <c r="VGP26" s="80"/>
      <c r="VGQ26" s="80"/>
      <c r="VGR26" s="80"/>
      <c r="VGS26" s="80"/>
      <c r="VGT26" s="80"/>
      <c r="VGU26" s="80"/>
      <c r="VGV26" s="80"/>
      <c r="VGW26" s="80"/>
      <c r="VGX26" s="80"/>
      <c r="VGY26" s="80"/>
      <c r="VGZ26" s="80"/>
      <c r="VHA26" s="80"/>
      <c r="VHB26" s="80"/>
      <c r="VHC26" s="80"/>
      <c r="VHD26" s="80"/>
      <c r="VHE26" s="80"/>
      <c r="VHF26" s="80"/>
      <c r="VHG26" s="80"/>
      <c r="VHH26" s="80"/>
      <c r="VHI26" s="80"/>
      <c r="VHJ26" s="80"/>
      <c r="VHK26" s="80"/>
      <c r="VHL26" s="80"/>
      <c r="VHM26" s="80"/>
      <c r="VHN26" s="80"/>
      <c r="VHO26" s="80"/>
      <c r="VHP26" s="80"/>
      <c r="VHQ26" s="80"/>
      <c r="VHR26" s="80"/>
      <c r="VHS26" s="80"/>
      <c r="VHT26" s="80"/>
      <c r="VHU26" s="80"/>
      <c r="VHV26" s="80"/>
      <c r="VHW26" s="80"/>
      <c r="VHX26" s="80"/>
      <c r="VHY26" s="80"/>
      <c r="VHZ26" s="80"/>
      <c r="VIA26" s="80"/>
      <c r="VIB26" s="80"/>
      <c r="VIC26" s="80"/>
      <c r="VID26" s="80"/>
      <c r="VIE26" s="80"/>
      <c r="VIF26" s="80"/>
      <c r="VIG26" s="80"/>
      <c r="VIH26" s="80"/>
      <c r="VII26" s="80"/>
      <c r="VIJ26" s="80"/>
      <c r="VIK26" s="80"/>
      <c r="VIL26" s="80"/>
      <c r="VIM26" s="80"/>
      <c r="VIN26" s="80"/>
      <c r="VIO26" s="80"/>
      <c r="VIP26" s="80"/>
      <c r="VIQ26" s="80"/>
      <c r="VIR26" s="80"/>
      <c r="VIS26" s="80"/>
      <c r="VIT26" s="80"/>
      <c r="VIU26" s="80"/>
      <c r="VIV26" s="80"/>
      <c r="VIW26" s="80"/>
      <c r="VIX26" s="80"/>
      <c r="VIY26" s="80"/>
      <c r="VIZ26" s="80"/>
      <c r="VJA26" s="80"/>
      <c r="VJB26" s="80"/>
      <c r="VJC26" s="80"/>
      <c r="VJD26" s="80"/>
      <c r="VJE26" s="80"/>
      <c r="VJF26" s="80"/>
      <c r="VJG26" s="80"/>
      <c r="VJH26" s="80"/>
      <c r="VJI26" s="80"/>
      <c r="VJJ26" s="80"/>
      <c r="VJK26" s="80"/>
      <c r="VJL26" s="80"/>
      <c r="VJM26" s="80"/>
      <c r="VJN26" s="80"/>
      <c r="VJO26" s="80"/>
      <c r="VJP26" s="80"/>
      <c r="VJQ26" s="80"/>
      <c r="VJR26" s="80"/>
      <c r="VJS26" s="80"/>
      <c r="VJT26" s="80"/>
      <c r="VJU26" s="80"/>
      <c r="VJV26" s="80"/>
      <c r="VJW26" s="80"/>
      <c r="VJX26" s="80"/>
      <c r="VJY26" s="80"/>
      <c r="VJZ26" s="80"/>
      <c r="VKA26" s="80"/>
      <c r="VKB26" s="80"/>
      <c r="VKC26" s="80"/>
      <c r="VKD26" s="80"/>
      <c r="VKE26" s="80"/>
      <c r="VKF26" s="80"/>
      <c r="VKG26" s="80"/>
      <c r="VKH26" s="80"/>
      <c r="VKI26" s="80"/>
      <c r="VKJ26" s="80"/>
      <c r="VKK26" s="80"/>
      <c r="VKL26" s="80"/>
      <c r="VKM26" s="80"/>
      <c r="VKN26" s="80"/>
      <c r="VKO26" s="80"/>
      <c r="VKP26" s="80"/>
      <c r="VKQ26" s="80"/>
      <c r="VKR26" s="80"/>
      <c r="VKS26" s="80"/>
      <c r="VKT26" s="80"/>
      <c r="VKU26" s="80"/>
      <c r="VKV26" s="80"/>
      <c r="VKW26" s="80"/>
      <c r="VKX26" s="80"/>
      <c r="VKY26" s="80"/>
      <c r="VKZ26" s="80"/>
      <c r="VLA26" s="80"/>
      <c r="VLB26" s="80"/>
      <c r="VLC26" s="80"/>
      <c r="VLD26" s="80"/>
      <c r="VLE26" s="80"/>
      <c r="VLF26" s="80"/>
      <c r="VLG26" s="80"/>
      <c r="VLH26" s="80"/>
      <c r="VLI26" s="80"/>
      <c r="VLJ26" s="80"/>
      <c r="VLK26" s="80"/>
      <c r="VLL26" s="80"/>
      <c r="VLM26" s="80"/>
      <c r="VLN26" s="80"/>
      <c r="VLO26" s="80"/>
      <c r="VLP26" s="80"/>
      <c r="VLQ26" s="80"/>
      <c r="VLR26" s="80"/>
      <c r="VLS26" s="80"/>
      <c r="VLT26" s="80"/>
      <c r="VLU26" s="80"/>
      <c r="VLV26" s="80"/>
      <c r="VLW26" s="80"/>
      <c r="VLX26" s="80"/>
      <c r="VLY26" s="80"/>
      <c r="VLZ26" s="80"/>
      <c r="VMA26" s="80"/>
      <c r="VMB26" s="80"/>
      <c r="VMC26" s="80"/>
      <c r="VMD26" s="80"/>
      <c r="VME26" s="80"/>
      <c r="VMF26" s="80"/>
      <c r="VMG26" s="80"/>
      <c r="VMH26" s="80"/>
      <c r="VMI26" s="80"/>
      <c r="VMJ26" s="80"/>
      <c r="VMK26" s="80"/>
      <c r="VML26" s="80"/>
      <c r="VMM26" s="80"/>
      <c r="VMN26" s="80"/>
      <c r="VMO26" s="80"/>
      <c r="VMP26" s="80"/>
      <c r="VMQ26" s="80"/>
      <c r="VMR26" s="80"/>
      <c r="VMS26" s="80"/>
      <c r="VMT26" s="80"/>
      <c r="VMU26" s="80"/>
      <c r="VMV26" s="80"/>
      <c r="VMW26" s="80"/>
      <c r="VMX26" s="80"/>
      <c r="VMY26" s="80"/>
      <c r="VMZ26" s="80"/>
      <c r="VNA26" s="80"/>
      <c r="VNB26" s="80"/>
      <c r="VNC26" s="80"/>
      <c r="VND26" s="80"/>
      <c r="VNE26" s="80"/>
      <c r="VNF26" s="80"/>
      <c r="VNG26" s="80"/>
      <c r="VNH26" s="80"/>
      <c r="VNI26" s="80"/>
      <c r="VNJ26" s="80"/>
      <c r="VNK26" s="80"/>
      <c r="VNL26" s="80"/>
      <c r="VNM26" s="80"/>
      <c r="VNN26" s="80"/>
      <c r="VNO26" s="80"/>
      <c r="VNP26" s="80"/>
      <c r="VNQ26" s="80"/>
      <c r="VNR26" s="80"/>
      <c r="VNS26" s="80"/>
      <c r="VNT26" s="80"/>
      <c r="VNU26" s="80"/>
      <c r="VNV26" s="80"/>
      <c r="VNW26" s="80"/>
      <c r="VNX26" s="80"/>
      <c r="VNY26" s="80"/>
      <c r="VNZ26" s="80"/>
      <c r="VOA26" s="80"/>
      <c r="VOB26" s="80"/>
      <c r="VOC26" s="80"/>
      <c r="VOD26" s="80"/>
      <c r="VOE26" s="80"/>
      <c r="VOF26" s="80"/>
      <c r="VOG26" s="80"/>
      <c r="VOH26" s="80"/>
      <c r="VOI26" s="80"/>
      <c r="VOJ26" s="80"/>
      <c r="VOK26" s="80"/>
      <c r="VOL26" s="80"/>
      <c r="VOM26" s="80"/>
      <c r="VON26" s="80"/>
      <c r="VOO26" s="80"/>
      <c r="VOP26" s="80"/>
      <c r="VOQ26" s="80"/>
      <c r="VOR26" s="80"/>
      <c r="VOS26" s="80"/>
      <c r="VOT26" s="80"/>
      <c r="VOU26" s="80"/>
      <c r="VOV26" s="80"/>
      <c r="VOW26" s="80"/>
      <c r="VOX26" s="80"/>
      <c r="VOY26" s="80"/>
      <c r="VOZ26" s="80"/>
      <c r="VPA26" s="80"/>
      <c r="VPB26" s="80"/>
      <c r="VPC26" s="80"/>
      <c r="VPD26" s="80"/>
      <c r="VPE26" s="80"/>
      <c r="VPF26" s="80"/>
      <c r="VPG26" s="80"/>
      <c r="VPH26" s="80"/>
      <c r="VPI26" s="80"/>
      <c r="VPJ26" s="80"/>
      <c r="VPK26" s="80"/>
      <c r="VPL26" s="80"/>
      <c r="VPM26" s="80"/>
      <c r="VPN26" s="80"/>
      <c r="VPO26" s="80"/>
      <c r="VPP26" s="80"/>
      <c r="VPQ26" s="80"/>
      <c r="VPR26" s="80"/>
      <c r="VPS26" s="80"/>
      <c r="VPT26" s="80"/>
      <c r="VPU26" s="80"/>
      <c r="VPV26" s="80"/>
      <c r="VPW26" s="80"/>
      <c r="VPX26" s="80"/>
      <c r="VPY26" s="80"/>
      <c r="VPZ26" s="80"/>
      <c r="VQA26" s="80"/>
      <c r="VQB26" s="80"/>
      <c r="VQC26" s="80"/>
      <c r="VQD26" s="80"/>
      <c r="VQE26" s="80"/>
      <c r="VQF26" s="80"/>
      <c r="VQG26" s="80"/>
      <c r="VQH26" s="80"/>
      <c r="VQI26" s="80"/>
      <c r="VQJ26" s="80"/>
      <c r="VQK26" s="80"/>
      <c r="VQL26" s="80"/>
      <c r="VQM26" s="80"/>
      <c r="VQN26" s="80"/>
      <c r="VQO26" s="80"/>
      <c r="VQP26" s="80"/>
      <c r="VQQ26" s="80"/>
      <c r="VQR26" s="80"/>
      <c r="VQS26" s="80"/>
      <c r="VQT26" s="80"/>
      <c r="VQU26" s="80"/>
      <c r="VQV26" s="80"/>
      <c r="VQW26" s="80"/>
      <c r="VQX26" s="80"/>
      <c r="VQY26" s="80"/>
      <c r="VQZ26" s="80"/>
      <c r="VRA26" s="80"/>
      <c r="VRB26" s="80"/>
      <c r="VRC26" s="80"/>
      <c r="VRD26" s="80"/>
      <c r="VRE26" s="80"/>
      <c r="VRF26" s="80"/>
      <c r="VRG26" s="80"/>
      <c r="VRH26" s="80"/>
      <c r="VRI26" s="80"/>
      <c r="VRJ26" s="80"/>
      <c r="VRK26" s="80"/>
      <c r="VRL26" s="80"/>
      <c r="VRM26" s="80"/>
      <c r="VRN26" s="80"/>
      <c r="VRO26" s="80"/>
      <c r="VRP26" s="80"/>
      <c r="VRQ26" s="80"/>
      <c r="VRR26" s="80"/>
      <c r="VRS26" s="80"/>
      <c r="VRT26" s="80"/>
      <c r="VRU26" s="80"/>
      <c r="VRV26" s="80"/>
      <c r="VRW26" s="80"/>
      <c r="VRX26" s="80"/>
      <c r="VRY26" s="80"/>
      <c r="VRZ26" s="80"/>
      <c r="VSA26" s="80"/>
      <c r="VSB26" s="80"/>
      <c r="VSC26" s="80"/>
      <c r="VSD26" s="80"/>
      <c r="VSE26" s="80"/>
      <c r="VSF26" s="80"/>
      <c r="VSG26" s="80"/>
      <c r="VSH26" s="80"/>
      <c r="VSI26" s="80"/>
      <c r="VSJ26" s="80"/>
      <c r="VSK26" s="80"/>
      <c r="VSL26" s="80"/>
      <c r="VSM26" s="80"/>
      <c r="VSN26" s="80"/>
      <c r="VSO26" s="80"/>
      <c r="VSP26" s="80"/>
      <c r="VSQ26" s="80"/>
      <c r="VSR26" s="80"/>
      <c r="VSS26" s="80"/>
      <c r="VST26" s="80"/>
      <c r="VSU26" s="80"/>
      <c r="VSV26" s="80"/>
      <c r="VSW26" s="80"/>
      <c r="VSX26" s="80"/>
      <c r="VSY26" s="80"/>
      <c r="VSZ26" s="80"/>
      <c r="VTA26" s="80"/>
      <c r="VTB26" s="80"/>
      <c r="VTC26" s="80"/>
      <c r="VTD26" s="80"/>
      <c r="VTE26" s="80"/>
      <c r="VTF26" s="80"/>
      <c r="VTG26" s="80"/>
      <c r="VTH26" s="80"/>
      <c r="VTI26" s="80"/>
      <c r="VTJ26" s="80"/>
      <c r="VTK26" s="80"/>
      <c r="VTL26" s="80"/>
      <c r="VTM26" s="80"/>
      <c r="VTN26" s="80"/>
      <c r="VTO26" s="80"/>
      <c r="VTP26" s="80"/>
      <c r="VTQ26" s="80"/>
      <c r="VTR26" s="80"/>
      <c r="VTS26" s="80"/>
      <c r="VTT26" s="80"/>
      <c r="VTU26" s="80"/>
      <c r="VTV26" s="80"/>
      <c r="VTW26" s="80"/>
      <c r="VTX26" s="80"/>
      <c r="VTY26" s="80"/>
      <c r="VTZ26" s="80"/>
      <c r="VUA26" s="80"/>
      <c r="VUB26" s="80"/>
      <c r="VUC26" s="80"/>
      <c r="VUD26" s="80"/>
      <c r="VUE26" s="80"/>
      <c r="VUF26" s="80"/>
      <c r="VUG26" s="80"/>
      <c r="VUH26" s="80"/>
      <c r="VUI26" s="80"/>
      <c r="VUJ26" s="80"/>
      <c r="VUK26" s="80"/>
      <c r="VUL26" s="80"/>
      <c r="VUM26" s="80"/>
      <c r="VUN26" s="80"/>
      <c r="VUO26" s="80"/>
      <c r="VUP26" s="80"/>
      <c r="VUQ26" s="80"/>
      <c r="VUR26" s="80"/>
      <c r="VUS26" s="80"/>
      <c r="VUT26" s="80"/>
      <c r="VUU26" s="80"/>
      <c r="VUV26" s="80"/>
      <c r="VUW26" s="80"/>
      <c r="VUX26" s="80"/>
      <c r="VUY26" s="80"/>
      <c r="VUZ26" s="80"/>
      <c r="VVA26" s="80"/>
      <c r="VVB26" s="80"/>
      <c r="VVC26" s="80"/>
      <c r="VVD26" s="80"/>
      <c r="VVE26" s="80"/>
      <c r="VVF26" s="80"/>
      <c r="VVG26" s="80"/>
      <c r="VVH26" s="80"/>
      <c r="VVI26" s="80"/>
      <c r="VVJ26" s="80"/>
      <c r="VVK26" s="80"/>
      <c r="VVL26" s="80"/>
      <c r="VVM26" s="80"/>
      <c r="VVN26" s="80"/>
      <c r="VVO26" s="80"/>
      <c r="VVP26" s="80"/>
      <c r="VVQ26" s="80"/>
      <c r="VVR26" s="80"/>
      <c r="VVS26" s="80"/>
      <c r="VVT26" s="80"/>
      <c r="VVU26" s="80"/>
      <c r="VVV26" s="80"/>
      <c r="VVW26" s="80"/>
      <c r="VVX26" s="80"/>
      <c r="VVY26" s="80"/>
      <c r="VVZ26" s="80"/>
      <c r="VWA26" s="80"/>
      <c r="VWB26" s="80"/>
      <c r="VWC26" s="80"/>
      <c r="VWD26" s="80"/>
      <c r="VWE26" s="80"/>
      <c r="VWF26" s="80"/>
      <c r="VWG26" s="80"/>
      <c r="VWH26" s="80"/>
      <c r="VWI26" s="80"/>
      <c r="VWJ26" s="80"/>
      <c r="VWK26" s="80"/>
      <c r="VWL26" s="80"/>
      <c r="VWM26" s="80"/>
      <c r="VWN26" s="80"/>
      <c r="VWO26" s="80"/>
      <c r="VWP26" s="80"/>
      <c r="VWQ26" s="80"/>
      <c r="VWR26" s="80"/>
      <c r="VWS26" s="80"/>
      <c r="VWT26" s="80"/>
      <c r="VWU26" s="80"/>
      <c r="VWV26" s="80"/>
      <c r="VWW26" s="80"/>
      <c r="VWX26" s="80"/>
      <c r="VWY26" s="80"/>
      <c r="VWZ26" s="80"/>
      <c r="VXA26" s="80"/>
      <c r="VXB26" s="80"/>
      <c r="VXC26" s="80"/>
      <c r="VXD26" s="80"/>
      <c r="VXE26" s="80"/>
      <c r="VXF26" s="80"/>
      <c r="VXG26" s="80"/>
      <c r="VXH26" s="80"/>
      <c r="VXI26" s="80"/>
      <c r="VXJ26" s="80"/>
      <c r="VXK26" s="80"/>
      <c r="VXL26" s="80"/>
      <c r="VXM26" s="80"/>
      <c r="VXN26" s="80"/>
      <c r="VXO26" s="80"/>
      <c r="VXP26" s="80"/>
      <c r="VXQ26" s="80"/>
      <c r="VXR26" s="80"/>
      <c r="VXS26" s="80"/>
      <c r="VXT26" s="80"/>
      <c r="VXU26" s="80"/>
      <c r="VXV26" s="80"/>
      <c r="VXW26" s="80"/>
      <c r="VXX26" s="80"/>
      <c r="VXY26" s="80"/>
      <c r="VXZ26" s="80"/>
      <c r="VYA26" s="80"/>
      <c r="VYB26" s="80"/>
      <c r="VYC26" s="80"/>
      <c r="VYD26" s="80"/>
      <c r="VYE26" s="80"/>
      <c r="VYF26" s="80"/>
      <c r="VYG26" s="80"/>
      <c r="VYH26" s="80"/>
      <c r="VYI26" s="80"/>
      <c r="VYJ26" s="80"/>
      <c r="VYK26" s="80"/>
      <c r="VYL26" s="80"/>
      <c r="VYM26" s="80"/>
      <c r="VYN26" s="80"/>
      <c r="VYO26" s="80"/>
      <c r="VYP26" s="80"/>
      <c r="VYQ26" s="80"/>
      <c r="VYR26" s="80"/>
      <c r="VYS26" s="80"/>
      <c r="VYT26" s="80"/>
      <c r="VYU26" s="80"/>
      <c r="VYV26" s="80"/>
      <c r="VYW26" s="80"/>
      <c r="VYX26" s="80"/>
      <c r="VYY26" s="80"/>
      <c r="VYZ26" s="80"/>
      <c r="VZA26" s="80"/>
      <c r="VZB26" s="80"/>
      <c r="VZC26" s="80"/>
      <c r="VZD26" s="80"/>
      <c r="VZE26" s="80"/>
      <c r="VZF26" s="80"/>
      <c r="VZG26" s="80"/>
      <c r="VZH26" s="80"/>
      <c r="VZI26" s="80"/>
      <c r="VZJ26" s="80"/>
      <c r="VZK26" s="80"/>
      <c r="VZL26" s="80"/>
      <c r="VZM26" s="80"/>
      <c r="VZN26" s="80"/>
      <c r="VZO26" s="80"/>
      <c r="VZP26" s="80"/>
      <c r="VZQ26" s="80"/>
      <c r="VZR26" s="80"/>
      <c r="VZS26" s="80"/>
      <c r="VZT26" s="80"/>
      <c r="VZU26" s="80"/>
      <c r="VZV26" s="80"/>
      <c r="VZW26" s="80"/>
      <c r="VZX26" s="80"/>
      <c r="VZY26" s="80"/>
      <c r="VZZ26" s="80"/>
      <c r="WAA26" s="80"/>
      <c r="WAB26" s="80"/>
      <c r="WAC26" s="80"/>
      <c r="WAD26" s="80"/>
      <c r="WAE26" s="80"/>
      <c r="WAF26" s="80"/>
      <c r="WAG26" s="80"/>
      <c r="WAH26" s="80"/>
      <c r="WAI26" s="80"/>
      <c r="WAJ26" s="80"/>
      <c r="WAK26" s="80"/>
      <c r="WAL26" s="80"/>
      <c r="WAM26" s="80"/>
      <c r="WAN26" s="80"/>
      <c r="WAO26" s="80"/>
      <c r="WAP26" s="80"/>
      <c r="WAQ26" s="80"/>
      <c r="WAR26" s="80"/>
      <c r="WAS26" s="80"/>
      <c r="WAT26" s="80"/>
      <c r="WAU26" s="80"/>
      <c r="WAV26" s="80"/>
      <c r="WAW26" s="80"/>
      <c r="WAX26" s="80"/>
      <c r="WAY26" s="80"/>
      <c r="WAZ26" s="80"/>
      <c r="WBA26" s="80"/>
      <c r="WBB26" s="80"/>
      <c r="WBC26" s="80"/>
      <c r="WBD26" s="80"/>
      <c r="WBE26" s="80"/>
      <c r="WBF26" s="80"/>
      <c r="WBG26" s="80"/>
      <c r="WBH26" s="80"/>
      <c r="WBI26" s="80"/>
      <c r="WBJ26" s="80"/>
      <c r="WBK26" s="80"/>
      <c r="WBL26" s="80"/>
      <c r="WBM26" s="80"/>
      <c r="WBN26" s="80"/>
      <c r="WBO26" s="80"/>
      <c r="WBP26" s="80"/>
      <c r="WBQ26" s="80"/>
      <c r="WBR26" s="80"/>
      <c r="WBS26" s="80"/>
      <c r="WBT26" s="80"/>
      <c r="WBU26" s="80"/>
      <c r="WBV26" s="80"/>
      <c r="WBW26" s="80"/>
      <c r="WBX26" s="80"/>
      <c r="WBY26" s="80"/>
      <c r="WBZ26" s="80"/>
      <c r="WCA26" s="80"/>
      <c r="WCB26" s="80"/>
      <c r="WCC26" s="80"/>
      <c r="WCD26" s="80"/>
      <c r="WCE26" s="80"/>
      <c r="WCF26" s="80"/>
      <c r="WCG26" s="80"/>
      <c r="WCH26" s="80"/>
      <c r="WCI26" s="80"/>
      <c r="WCJ26" s="80"/>
      <c r="WCK26" s="80"/>
      <c r="WCL26" s="80"/>
      <c r="WCM26" s="80"/>
      <c r="WCN26" s="80"/>
      <c r="WCO26" s="80"/>
      <c r="WCP26" s="80"/>
      <c r="WCQ26" s="80"/>
      <c r="WCR26" s="80"/>
      <c r="WCS26" s="80"/>
      <c r="WCT26" s="80"/>
      <c r="WCU26" s="80"/>
      <c r="WCV26" s="80"/>
      <c r="WCW26" s="80"/>
      <c r="WCX26" s="80"/>
      <c r="WCY26" s="80"/>
      <c r="WCZ26" s="80"/>
      <c r="WDA26" s="80"/>
      <c r="WDB26" s="80"/>
      <c r="WDC26" s="80"/>
      <c r="WDD26" s="80"/>
      <c r="WDE26" s="80"/>
      <c r="WDF26" s="80"/>
      <c r="WDG26" s="80"/>
      <c r="WDH26" s="80"/>
      <c r="WDI26" s="80"/>
      <c r="WDJ26" s="80"/>
      <c r="WDK26" s="80"/>
      <c r="WDL26" s="80"/>
      <c r="WDM26" s="80"/>
      <c r="WDN26" s="80"/>
      <c r="WDO26" s="80"/>
      <c r="WDP26" s="80"/>
      <c r="WDQ26" s="80"/>
      <c r="WDR26" s="80"/>
      <c r="WDS26" s="80"/>
      <c r="WDT26" s="80"/>
      <c r="WDU26" s="80"/>
      <c r="WDV26" s="80"/>
      <c r="WDW26" s="80"/>
      <c r="WDX26" s="80"/>
      <c r="WDY26" s="80"/>
      <c r="WDZ26" s="80"/>
      <c r="WEA26" s="80"/>
      <c r="WEB26" s="80"/>
      <c r="WEC26" s="80"/>
      <c r="WED26" s="80"/>
      <c r="WEE26" s="80"/>
      <c r="WEF26" s="80"/>
      <c r="WEG26" s="80"/>
      <c r="WEH26" s="80"/>
      <c r="WEI26" s="80"/>
      <c r="WEJ26" s="80"/>
      <c r="WEK26" s="80"/>
      <c r="WEL26" s="80"/>
      <c r="WEM26" s="80"/>
      <c r="WEN26" s="80"/>
      <c r="WEO26" s="80"/>
      <c r="WEP26" s="80"/>
      <c r="WEQ26" s="80"/>
      <c r="WER26" s="80"/>
      <c r="WES26" s="80"/>
      <c r="WET26" s="80"/>
      <c r="WEU26" s="80"/>
      <c r="WEV26" s="80"/>
      <c r="WEW26" s="80"/>
      <c r="WEX26" s="80"/>
      <c r="WEY26" s="80"/>
      <c r="WEZ26" s="80"/>
      <c r="WFA26" s="80"/>
      <c r="WFB26" s="80"/>
      <c r="WFC26" s="80"/>
      <c r="WFD26" s="80"/>
      <c r="WFE26" s="80"/>
      <c r="WFF26" s="80"/>
      <c r="WFG26" s="80"/>
      <c r="WFH26" s="80"/>
      <c r="WFI26" s="80"/>
      <c r="WFJ26" s="80"/>
      <c r="WFK26" s="80"/>
      <c r="WFL26" s="80"/>
      <c r="WFM26" s="80"/>
      <c r="WFN26" s="80"/>
      <c r="WFO26" s="80"/>
      <c r="WFP26" s="80"/>
      <c r="WFQ26" s="80"/>
      <c r="WFR26" s="80"/>
      <c r="WFS26" s="80"/>
      <c r="WFT26" s="80"/>
      <c r="WFU26" s="80"/>
      <c r="WFV26" s="80"/>
      <c r="WFW26" s="80"/>
      <c r="WFX26" s="80"/>
      <c r="WFY26" s="80"/>
      <c r="WFZ26" s="80"/>
      <c r="WGA26" s="80"/>
      <c r="WGB26" s="80"/>
      <c r="WGC26" s="80"/>
      <c r="WGD26" s="80"/>
      <c r="WGE26" s="80"/>
      <c r="WGF26" s="80"/>
      <c r="WGG26" s="80"/>
      <c r="WGH26" s="80"/>
      <c r="WGI26" s="80"/>
      <c r="WGJ26" s="80"/>
      <c r="WGK26" s="80"/>
      <c r="WGL26" s="80"/>
      <c r="WGM26" s="80"/>
      <c r="WGN26" s="80"/>
      <c r="WGO26" s="80"/>
      <c r="WGP26" s="80"/>
      <c r="WGQ26" s="80"/>
      <c r="WGR26" s="80"/>
      <c r="WGS26" s="80"/>
      <c r="WGT26" s="80"/>
      <c r="WGU26" s="80"/>
      <c r="WGV26" s="80"/>
      <c r="WGW26" s="80"/>
      <c r="WGX26" s="80"/>
      <c r="WGY26" s="80"/>
      <c r="WGZ26" s="80"/>
      <c r="WHA26" s="80"/>
      <c r="WHB26" s="80"/>
      <c r="WHC26" s="80"/>
      <c r="WHD26" s="80"/>
      <c r="WHE26" s="80"/>
      <c r="WHF26" s="80"/>
      <c r="WHG26" s="80"/>
      <c r="WHH26" s="80"/>
      <c r="WHI26" s="80"/>
      <c r="WHJ26" s="80"/>
      <c r="WHK26" s="80"/>
      <c r="WHL26" s="80"/>
      <c r="WHM26" s="80"/>
      <c r="WHN26" s="80"/>
      <c r="WHO26" s="80"/>
      <c r="WHP26" s="80"/>
      <c r="WHQ26" s="80"/>
      <c r="WHR26" s="80"/>
      <c r="WHS26" s="80"/>
      <c r="WHT26" s="80"/>
      <c r="WHU26" s="80"/>
      <c r="WHV26" s="80"/>
      <c r="WHW26" s="80"/>
      <c r="WHX26" s="80"/>
      <c r="WHY26" s="80"/>
      <c r="WHZ26" s="80"/>
      <c r="WIA26" s="80"/>
      <c r="WIB26" s="80"/>
      <c r="WIC26" s="80"/>
      <c r="WID26" s="80"/>
      <c r="WIE26" s="80"/>
      <c r="WIF26" s="80"/>
      <c r="WIG26" s="80"/>
      <c r="WIH26" s="80"/>
      <c r="WII26" s="80"/>
      <c r="WIJ26" s="80"/>
      <c r="WIK26" s="80"/>
      <c r="WIL26" s="80"/>
      <c r="WIM26" s="80"/>
      <c r="WIN26" s="80"/>
      <c r="WIO26" s="80"/>
      <c r="WIP26" s="80"/>
      <c r="WIQ26" s="80"/>
      <c r="WIR26" s="80"/>
      <c r="WIS26" s="80"/>
      <c r="WIT26" s="80"/>
      <c r="WIU26" s="80"/>
      <c r="WIV26" s="80"/>
      <c r="WIW26" s="80"/>
      <c r="WIX26" s="80"/>
      <c r="WIY26" s="80"/>
      <c r="WIZ26" s="80"/>
      <c r="WJA26" s="80"/>
      <c r="WJB26" s="80"/>
      <c r="WJC26" s="80"/>
      <c r="WJD26" s="80"/>
      <c r="WJE26" s="80"/>
      <c r="WJF26" s="80"/>
      <c r="WJG26" s="80"/>
      <c r="WJH26" s="80"/>
      <c r="WJI26" s="80"/>
      <c r="WJJ26" s="80"/>
      <c r="WJK26" s="80"/>
      <c r="WJL26" s="80"/>
      <c r="WJM26" s="80"/>
      <c r="WJN26" s="80"/>
      <c r="WJO26" s="80"/>
      <c r="WJP26" s="80"/>
      <c r="WJQ26" s="80"/>
      <c r="WJR26" s="80"/>
      <c r="WJS26" s="80"/>
      <c r="WJT26" s="80"/>
      <c r="WJU26" s="80"/>
      <c r="WJV26" s="80"/>
      <c r="WJW26" s="80"/>
      <c r="WJX26" s="80"/>
      <c r="WJY26" s="80"/>
      <c r="WJZ26" s="80"/>
      <c r="WKA26" s="80"/>
      <c r="WKB26" s="80"/>
      <c r="WKC26" s="80"/>
      <c r="WKD26" s="80"/>
      <c r="WKE26" s="80"/>
      <c r="WKF26" s="80"/>
      <c r="WKG26" s="80"/>
      <c r="WKH26" s="80"/>
      <c r="WKI26" s="80"/>
      <c r="WKJ26" s="80"/>
      <c r="WKK26" s="80"/>
      <c r="WKL26" s="80"/>
      <c r="WKM26" s="80"/>
      <c r="WKN26" s="80"/>
      <c r="WKO26" s="80"/>
      <c r="WKP26" s="80"/>
      <c r="WKQ26" s="80"/>
      <c r="WKR26" s="80"/>
      <c r="WKS26" s="80"/>
      <c r="WKT26" s="80"/>
      <c r="WKU26" s="80"/>
      <c r="WKV26" s="80"/>
      <c r="WKW26" s="80"/>
      <c r="WKX26" s="80"/>
      <c r="WKY26" s="80"/>
      <c r="WKZ26" s="80"/>
      <c r="WLA26" s="80"/>
      <c r="WLB26" s="80"/>
      <c r="WLC26" s="80"/>
      <c r="WLD26" s="80"/>
      <c r="WLE26" s="80"/>
      <c r="WLF26" s="80"/>
      <c r="WLG26" s="80"/>
      <c r="WLH26" s="80"/>
      <c r="WLI26" s="80"/>
      <c r="WLJ26" s="80"/>
      <c r="WLK26" s="80"/>
      <c r="WLL26" s="80"/>
      <c r="WLM26" s="80"/>
      <c r="WLN26" s="80"/>
      <c r="WLO26" s="80"/>
      <c r="WLP26" s="80"/>
      <c r="WLQ26" s="80"/>
      <c r="WLR26" s="80"/>
      <c r="WLS26" s="80"/>
      <c r="WLT26" s="80"/>
      <c r="WLU26" s="80"/>
      <c r="WLV26" s="80"/>
      <c r="WLW26" s="80"/>
      <c r="WLX26" s="80"/>
      <c r="WLY26" s="80"/>
      <c r="WLZ26" s="80"/>
      <c r="WMA26" s="80"/>
      <c r="WMB26" s="80"/>
      <c r="WMC26" s="80"/>
      <c r="WMD26" s="80"/>
      <c r="WME26" s="80"/>
      <c r="WMF26" s="80"/>
      <c r="WMG26" s="80"/>
      <c r="WMH26" s="80"/>
      <c r="WMI26" s="80"/>
      <c r="WMJ26" s="80"/>
      <c r="WMK26" s="80"/>
      <c r="WML26" s="80"/>
      <c r="WMM26" s="80"/>
      <c r="WMN26" s="80"/>
      <c r="WMO26" s="80"/>
      <c r="WMP26" s="80"/>
      <c r="WMQ26" s="80"/>
      <c r="WMR26" s="80"/>
      <c r="WMS26" s="80"/>
      <c r="WMT26" s="80"/>
      <c r="WMU26" s="80"/>
      <c r="WMV26" s="80"/>
      <c r="WMW26" s="80"/>
      <c r="WMX26" s="80"/>
      <c r="WMY26" s="80"/>
      <c r="WMZ26" s="80"/>
      <c r="WNA26" s="80"/>
      <c r="WNB26" s="80"/>
      <c r="WNC26" s="80"/>
      <c r="WND26" s="80"/>
      <c r="WNE26" s="80"/>
      <c r="WNF26" s="80"/>
      <c r="WNG26" s="80"/>
      <c r="WNH26" s="80"/>
      <c r="WNI26" s="80"/>
      <c r="WNJ26" s="80"/>
      <c r="WNK26" s="80"/>
      <c r="WNL26" s="80"/>
      <c r="WNM26" s="80"/>
      <c r="WNN26" s="80"/>
      <c r="WNO26" s="80"/>
      <c r="WNP26" s="80"/>
      <c r="WNQ26" s="80"/>
      <c r="WNR26" s="80"/>
      <c r="WNS26" s="80"/>
      <c r="WNT26" s="80"/>
      <c r="WNU26" s="80"/>
      <c r="WNV26" s="80"/>
      <c r="WNW26" s="80"/>
      <c r="WNX26" s="80"/>
      <c r="WNY26" s="80"/>
      <c r="WNZ26" s="80"/>
      <c r="WOA26" s="80"/>
      <c r="WOB26" s="80"/>
      <c r="WOC26" s="80"/>
      <c r="WOD26" s="80"/>
      <c r="WOE26" s="80"/>
      <c r="WOF26" s="80"/>
      <c r="WOG26" s="80"/>
      <c r="WOH26" s="80"/>
      <c r="WOI26" s="80"/>
      <c r="WOJ26" s="80"/>
      <c r="WOK26" s="80"/>
      <c r="WOL26" s="80"/>
      <c r="WOM26" s="80"/>
      <c r="WON26" s="80"/>
      <c r="WOO26" s="80"/>
      <c r="WOP26" s="80"/>
      <c r="WOQ26" s="80"/>
      <c r="WOR26" s="80"/>
      <c r="WOS26" s="80"/>
      <c r="WOT26" s="80"/>
      <c r="WOU26" s="80"/>
      <c r="WOV26" s="80"/>
      <c r="WOW26" s="80"/>
      <c r="WOX26" s="80"/>
      <c r="WOY26" s="80"/>
      <c r="WOZ26" s="80"/>
      <c r="WPA26" s="80"/>
      <c r="WPB26" s="80"/>
      <c r="WPC26" s="80"/>
      <c r="WPD26" s="80"/>
      <c r="WPE26" s="80"/>
      <c r="WPF26" s="80"/>
      <c r="WPG26" s="80"/>
      <c r="WPH26" s="80"/>
      <c r="WPI26" s="80"/>
      <c r="WPJ26" s="80"/>
      <c r="WPK26" s="80"/>
      <c r="WPL26" s="80"/>
      <c r="WPM26" s="80"/>
      <c r="WPN26" s="80"/>
      <c r="WPO26" s="80"/>
      <c r="WPP26" s="80"/>
      <c r="WPQ26" s="80"/>
      <c r="WPR26" s="80"/>
      <c r="WPS26" s="80"/>
      <c r="WPT26" s="80"/>
      <c r="WPU26" s="80"/>
      <c r="WPV26" s="80"/>
      <c r="WPW26" s="80"/>
      <c r="WPX26" s="80"/>
      <c r="WPY26" s="80"/>
      <c r="WPZ26" s="80"/>
      <c r="WQA26" s="80"/>
      <c r="WQB26" s="80"/>
      <c r="WQC26" s="80"/>
      <c r="WQD26" s="80"/>
      <c r="WQE26" s="80"/>
      <c r="WQF26" s="80"/>
      <c r="WQG26" s="80"/>
      <c r="WQH26" s="80"/>
      <c r="WQI26" s="80"/>
      <c r="WQJ26" s="80"/>
      <c r="WQK26" s="80"/>
      <c r="WQL26" s="80"/>
      <c r="WQM26" s="80"/>
      <c r="WQN26" s="80"/>
      <c r="WQO26" s="80"/>
      <c r="WQP26" s="80"/>
      <c r="WQQ26" s="80"/>
      <c r="WQR26" s="80"/>
      <c r="WQS26" s="80"/>
      <c r="WQT26" s="80"/>
      <c r="WQU26" s="80"/>
      <c r="WQV26" s="80"/>
      <c r="WQW26" s="80"/>
      <c r="WQX26" s="80"/>
      <c r="WQY26" s="80"/>
      <c r="WQZ26" s="80"/>
      <c r="WRA26" s="80"/>
      <c r="WRB26" s="80"/>
      <c r="WRC26" s="80"/>
      <c r="WRD26" s="80"/>
      <c r="WRE26" s="80"/>
      <c r="WRF26" s="80"/>
      <c r="WRG26" s="80"/>
      <c r="WRH26" s="80"/>
      <c r="WRI26" s="80"/>
      <c r="WRJ26" s="80"/>
      <c r="WRK26" s="80"/>
      <c r="WRL26" s="80"/>
      <c r="WRM26" s="80"/>
      <c r="WRN26" s="80"/>
      <c r="WRO26" s="80"/>
      <c r="WRP26" s="80"/>
      <c r="WRQ26" s="80"/>
      <c r="WRR26" s="80"/>
      <c r="WRS26" s="80"/>
      <c r="WRT26" s="80"/>
      <c r="WRU26" s="80"/>
      <c r="WRV26" s="80"/>
      <c r="WRW26" s="80"/>
      <c r="WRX26" s="80"/>
      <c r="WRY26" s="80"/>
      <c r="WRZ26" s="80"/>
      <c r="WSA26" s="80"/>
      <c r="WSB26" s="80"/>
      <c r="WSC26" s="80"/>
      <c r="WSD26" s="80"/>
      <c r="WSE26" s="80"/>
      <c r="WSF26" s="80"/>
      <c r="WSG26" s="80"/>
      <c r="WSH26" s="80"/>
      <c r="WSI26" s="80"/>
      <c r="WSJ26" s="80"/>
      <c r="WSK26" s="80"/>
      <c r="WSL26" s="80"/>
      <c r="WSM26" s="80"/>
      <c r="WSN26" s="80"/>
      <c r="WSO26" s="80"/>
      <c r="WSP26" s="80"/>
      <c r="WSQ26" s="80"/>
      <c r="WSR26" s="80"/>
      <c r="WSS26" s="80"/>
      <c r="WST26" s="80"/>
      <c r="WSU26" s="80"/>
      <c r="WSV26" s="80"/>
      <c r="WSW26" s="80"/>
      <c r="WSX26" s="80"/>
      <c r="WSY26" s="80"/>
      <c r="WSZ26" s="80"/>
      <c r="WTA26" s="80"/>
      <c r="WTB26" s="80"/>
      <c r="WTC26" s="80"/>
      <c r="WTD26" s="80"/>
      <c r="WTE26" s="80"/>
      <c r="WTF26" s="80"/>
      <c r="WTG26" s="80"/>
      <c r="WTH26" s="80"/>
      <c r="WTI26" s="80"/>
      <c r="WTJ26" s="80"/>
      <c r="WTK26" s="80"/>
      <c r="WTL26" s="80"/>
      <c r="WTM26" s="80"/>
      <c r="WTN26" s="80"/>
      <c r="WTO26" s="80"/>
      <c r="WTP26" s="80"/>
      <c r="WTQ26" s="80"/>
      <c r="WTR26" s="80"/>
      <c r="WTS26" s="80"/>
      <c r="WTT26" s="80"/>
      <c r="WTU26" s="80"/>
      <c r="WTV26" s="80"/>
      <c r="WTW26" s="80"/>
      <c r="WTX26" s="80"/>
      <c r="WTY26" s="80"/>
      <c r="WTZ26" s="80"/>
      <c r="WUA26" s="80"/>
      <c r="WUB26" s="80"/>
      <c r="WUC26" s="80"/>
      <c r="WUD26" s="80"/>
      <c r="WUE26" s="80"/>
      <c r="WUF26" s="80"/>
      <c r="WUG26" s="80"/>
      <c r="WUH26" s="80"/>
      <c r="WUI26" s="80"/>
      <c r="WUJ26" s="80"/>
      <c r="WUK26" s="80"/>
      <c r="WUL26" s="80"/>
      <c r="WUM26" s="80"/>
      <c r="WUN26" s="80"/>
      <c r="WUO26" s="80"/>
      <c r="WUP26" s="80"/>
      <c r="WUQ26" s="80"/>
      <c r="WUR26" s="80"/>
      <c r="WUS26" s="80"/>
      <c r="WUT26" s="80"/>
      <c r="WUU26" s="80"/>
      <c r="WUV26" s="80"/>
      <c r="WUW26" s="80"/>
      <c r="WUX26" s="80"/>
      <c r="WUY26" s="80"/>
      <c r="WUZ26" s="80"/>
      <c r="WVA26" s="80"/>
      <c r="WVB26" s="80"/>
      <c r="WVC26" s="80"/>
      <c r="WVD26" s="80"/>
      <c r="WVE26" s="80"/>
      <c r="WVF26" s="80"/>
      <c r="WVG26" s="80"/>
      <c r="WVH26" s="80"/>
      <c r="WVI26" s="80"/>
      <c r="WVJ26" s="80"/>
      <c r="WVK26" s="80"/>
      <c r="WVL26" s="80"/>
      <c r="WVM26" s="80"/>
      <c r="WVN26" s="80"/>
      <c r="WVO26" s="80"/>
      <c r="WVP26" s="80"/>
      <c r="WVQ26" s="80"/>
      <c r="WVR26" s="80"/>
      <c r="WVS26" s="80"/>
      <c r="WVT26" s="80"/>
      <c r="WVU26" s="80"/>
      <c r="WVV26" s="80"/>
      <c r="WVW26" s="80"/>
      <c r="WVX26" s="80"/>
      <c r="WVY26" s="80"/>
      <c r="WVZ26" s="80"/>
      <c r="WWA26" s="80"/>
      <c r="WWB26" s="80"/>
      <c r="WWC26" s="80"/>
      <c r="WWD26" s="80"/>
      <c r="WWE26" s="80"/>
      <c r="WWF26" s="80"/>
      <c r="WWG26" s="80"/>
      <c r="WWH26" s="80"/>
      <c r="WWI26" s="80"/>
      <c r="WWJ26" s="80"/>
      <c r="WWK26" s="80"/>
      <c r="WWL26" s="80"/>
      <c r="WWM26" s="80"/>
      <c r="WWN26" s="80"/>
      <c r="WWO26" s="80"/>
      <c r="WWP26" s="80"/>
      <c r="WWQ26" s="80"/>
      <c r="WWR26" s="80"/>
      <c r="WWS26" s="80"/>
      <c r="WWT26" s="80"/>
      <c r="WWU26" s="80"/>
      <c r="WWV26" s="80"/>
      <c r="WWW26" s="80"/>
      <c r="WWX26" s="80"/>
      <c r="WWY26" s="80"/>
      <c r="WWZ26" s="80"/>
      <c r="WXA26" s="80"/>
      <c r="WXB26" s="80"/>
      <c r="WXC26" s="80"/>
      <c r="WXD26" s="80"/>
      <c r="WXE26" s="80"/>
      <c r="WXF26" s="80"/>
      <c r="WXG26" s="80"/>
      <c r="WXH26" s="80"/>
      <c r="WXI26" s="80"/>
      <c r="WXJ26" s="80"/>
      <c r="WXK26" s="80"/>
      <c r="WXL26" s="80"/>
      <c r="WXM26" s="80"/>
      <c r="WXN26" s="80"/>
      <c r="WXO26" s="80"/>
      <c r="WXP26" s="80"/>
      <c r="WXQ26" s="80"/>
      <c r="WXR26" s="80"/>
      <c r="WXS26" s="80"/>
      <c r="WXT26" s="80"/>
      <c r="WXU26" s="80"/>
      <c r="WXV26" s="80"/>
      <c r="WXW26" s="80"/>
      <c r="WXX26" s="80"/>
      <c r="WXY26" s="80"/>
      <c r="WXZ26" s="80"/>
      <c r="WYA26" s="80"/>
      <c r="WYB26" s="80"/>
      <c r="WYC26" s="80"/>
      <c r="WYD26" s="80"/>
      <c r="WYE26" s="80"/>
      <c r="WYF26" s="80"/>
      <c r="WYG26" s="80"/>
      <c r="WYH26" s="80"/>
      <c r="WYI26" s="80"/>
      <c r="WYJ26" s="80"/>
      <c r="WYK26" s="80"/>
      <c r="WYL26" s="80"/>
      <c r="WYM26" s="80"/>
      <c r="WYN26" s="80"/>
      <c r="WYO26" s="80"/>
      <c r="WYP26" s="80"/>
      <c r="WYQ26" s="80"/>
      <c r="WYR26" s="80"/>
      <c r="WYS26" s="80"/>
      <c r="WYT26" s="80"/>
      <c r="WYU26" s="80"/>
      <c r="WYV26" s="80"/>
      <c r="WYW26" s="80"/>
      <c r="WYX26" s="80"/>
      <c r="WYY26" s="80"/>
      <c r="WYZ26" s="80"/>
      <c r="WZA26" s="80"/>
      <c r="WZB26" s="80"/>
      <c r="WZC26" s="80"/>
      <c r="WZD26" s="80"/>
      <c r="WZE26" s="80"/>
      <c r="WZF26" s="80"/>
      <c r="WZG26" s="80"/>
      <c r="WZH26" s="80"/>
      <c r="WZI26" s="80"/>
      <c r="WZJ26" s="80"/>
      <c r="WZK26" s="80"/>
      <c r="WZL26" s="80"/>
      <c r="WZM26" s="80"/>
      <c r="WZN26" s="80"/>
      <c r="WZO26" s="80"/>
      <c r="WZP26" s="80"/>
      <c r="WZQ26" s="80"/>
      <c r="WZR26" s="80"/>
      <c r="WZS26" s="80"/>
      <c r="WZT26" s="80"/>
      <c r="WZU26" s="80"/>
      <c r="WZV26" s="80"/>
      <c r="WZW26" s="80"/>
      <c r="WZX26" s="80"/>
      <c r="WZY26" s="80"/>
      <c r="WZZ26" s="80"/>
      <c r="XAA26" s="80"/>
      <c r="XAB26" s="80"/>
      <c r="XAC26" s="80"/>
      <c r="XAD26" s="80"/>
      <c r="XAE26" s="80"/>
      <c r="XAF26" s="80"/>
      <c r="XAG26" s="80"/>
      <c r="XAH26" s="80"/>
      <c r="XAI26" s="80"/>
      <c r="XAJ26" s="80"/>
      <c r="XAK26" s="80"/>
      <c r="XAL26" s="80"/>
      <c r="XAM26" s="80"/>
      <c r="XAN26" s="80"/>
      <c r="XAO26" s="80"/>
      <c r="XAP26" s="80"/>
      <c r="XAQ26" s="80"/>
      <c r="XAR26" s="80"/>
      <c r="XAS26" s="80"/>
      <c r="XAT26" s="80"/>
      <c r="XAU26" s="80"/>
      <c r="XAV26" s="80"/>
      <c r="XAW26" s="80"/>
      <c r="XAX26" s="80"/>
      <c r="XAY26" s="80"/>
      <c r="XAZ26" s="80"/>
      <c r="XBA26" s="80"/>
      <c r="XBB26" s="80"/>
      <c r="XBC26" s="80"/>
      <c r="XBD26" s="80"/>
      <c r="XBE26" s="80"/>
      <c r="XBF26" s="80"/>
      <c r="XBG26" s="80"/>
      <c r="XBH26" s="80"/>
      <c r="XBI26" s="80"/>
      <c r="XBJ26" s="80"/>
      <c r="XBK26" s="80"/>
      <c r="XBL26" s="80"/>
      <c r="XBM26" s="80"/>
      <c r="XBN26" s="80"/>
      <c r="XBO26" s="80"/>
      <c r="XBP26" s="80"/>
      <c r="XBQ26" s="80"/>
      <c r="XBR26" s="80"/>
      <c r="XBS26" s="80"/>
      <c r="XBT26" s="80"/>
      <c r="XBU26" s="80"/>
      <c r="XBV26" s="80"/>
      <c r="XBW26" s="80"/>
      <c r="XBX26" s="80"/>
      <c r="XBY26" s="80"/>
      <c r="XBZ26" s="80"/>
      <c r="XCA26" s="80"/>
      <c r="XCB26" s="80"/>
      <c r="XCC26" s="80"/>
      <c r="XCD26" s="80"/>
      <c r="XCE26" s="80"/>
      <c r="XCF26" s="80"/>
      <c r="XCG26" s="80"/>
      <c r="XCH26" s="80"/>
      <c r="XCI26" s="80"/>
      <c r="XCJ26" s="80"/>
      <c r="XCK26" s="80"/>
      <c r="XCL26" s="80"/>
      <c r="XCM26" s="80"/>
      <c r="XCN26" s="80"/>
      <c r="XCO26" s="80"/>
      <c r="XCP26" s="80"/>
      <c r="XCQ26" s="80"/>
      <c r="XCR26" s="80"/>
      <c r="XCS26" s="80"/>
      <c r="XCT26" s="80"/>
      <c r="XCU26" s="80"/>
      <c r="XCV26" s="80"/>
      <c r="XCW26" s="80"/>
      <c r="XCX26" s="80"/>
      <c r="XCY26" s="80"/>
      <c r="XCZ26" s="80"/>
      <c r="XDA26" s="80"/>
      <c r="XDB26" s="80"/>
      <c r="XDC26" s="80"/>
      <c r="XDD26" s="80"/>
      <c r="XDE26" s="80"/>
      <c r="XDF26" s="80"/>
      <c r="XDG26" s="80"/>
      <c r="XDH26" s="80"/>
      <c r="XDI26" s="80"/>
      <c r="XDJ26" s="80"/>
      <c r="XDK26" s="80"/>
      <c r="XDL26" s="80"/>
      <c r="XDM26" s="80"/>
      <c r="XDN26" s="80"/>
      <c r="XDO26" s="80"/>
      <c r="XDP26" s="80"/>
      <c r="XDQ26" s="80"/>
      <c r="XDR26" s="80"/>
      <c r="XDS26" s="80"/>
      <c r="XDT26" s="80"/>
      <c r="XDU26" s="80"/>
      <c r="XDV26" s="80"/>
      <c r="XDW26" s="80"/>
      <c r="XDX26" s="80"/>
      <c r="XDY26" s="80"/>
      <c r="XDZ26" s="80"/>
      <c r="XEA26" s="80"/>
      <c r="XEB26" s="80"/>
      <c r="XEC26" s="80"/>
      <c r="XED26" s="80"/>
      <c r="XEE26" s="80"/>
      <c r="XEF26" s="80"/>
      <c r="XEG26" s="80"/>
      <c r="XEH26" s="80"/>
      <c r="XEI26" s="80"/>
      <c r="XEJ26" s="80"/>
      <c r="XEK26" s="80"/>
      <c r="XEL26" s="80"/>
      <c r="XEM26" s="80"/>
      <c r="XEN26" s="80"/>
      <c r="XEO26" s="80"/>
      <c r="XEP26" s="80"/>
      <c r="XEQ26" s="80"/>
      <c r="XER26" s="80"/>
      <c r="XES26" s="80"/>
      <c r="XET26" s="80"/>
    </row>
    <row r="27" spans="1:16374" s="53" customFormat="1" x14ac:dyDescent="0.25">
      <c r="A27" s="56" t="s">
        <v>117</v>
      </c>
      <c r="B27" s="97" t="s">
        <v>56</v>
      </c>
      <c r="C27" s="98">
        <f>'Avante 10-12-18'!E50</f>
        <v>122586.25</v>
      </c>
      <c r="D27" s="25">
        <f t="shared" si="0"/>
        <v>8.4547180332184738E-2</v>
      </c>
      <c r="E27" s="80"/>
      <c r="F27" s="144" t="s">
        <v>158</v>
      </c>
      <c r="G27" s="98">
        <f>$H$19*$H$27</f>
        <v>0</v>
      </c>
      <c r="H27" s="142">
        <v>2E-3</v>
      </c>
      <c r="I27"/>
      <c r="J27"/>
      <c r="K27" s="80"/>
      <c r="L27" s="80"/>
      <c r="M27" s="80"/>
      <c r="N27" s="586"/>
      <c r="O27" s="586"/>
      <c r="P27" s="586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80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0"/>
      <c r="FR27" s="80"/>
      <c r="FS27" s="80"/>
      <c r="FT27" s="80"/>
      <c r="FU27" s="80"/>
      <c r="FV27" s="80"/>
      <c r="FW27" s="80"/>
      <c r="FX27" s="80"/>
      <c r="FY27" s="80"/>
      <c r="FZ27" s="80"/>
      <c r="GA27" s="80"/>
      <c r="GB27" s="80"/>
      <c r="GC27" s="80"/>
      <c r="GD27" s="80"/>
      <c r="GE27" s="80"/>
      <c r="GF27" s="80"/>
      <c r="GG27" s="80"/>
      <c r="GH27" s="80"/>
      <c r="GI27" s="80"/>
      <c r="GJ27" s="80"/>
      <c r="GK27" s="80"/>
      <c r="GL27" s="80"/>
      <c r="GM27" s="80"/>
      <c r="GN27" s="80"/>
      <c r="GO27" s="80"/>
      <c r="GP27" s="80"/>
      <c r="GQ27" s="80"/>
      <c r="GR27" s="80"/>
      <c r="GS27" s="80"/>
      <c r="GT27" s="80"/>
      <c r="GU27" s="80"/>
      <c r="GV27" s="80"/>
      <c r="GW27" s="80"/>
      <c r="GX27" s="80"/>
      <c r="GY27" s="80"/>
      <c r="GZ27" s="80"/>
      <c r="HA27" s="80"/>
      <c r="HB27" s="80"/>
      <c r="HC27" s="80"/>
      <c r="HD27" s="80"/>
      <c r="HE27" s="80"/>
      <c r="HF27" s="80"/>
      <c r="HG27" s="80"/>
      <c r="HH27" s="80"/>
      <c r="HI27" s="80"/>
      <c r="HJ27" s="80"/>
      <c r="HK27" s="80"/>
      <c r="HL27" s="80"/>
      <c r="HM27" s="80"/>
      <c r="HN27" s="80"/>
      <c r="HO27" s="80"/>
      <c r="HP27" s="80"/>
      <c r="HQ27" s="80"/>
      <c r="HR27" s="80"/>
      <c r="HS27" s="80"/>
      <c r="HT27" s="80"/>
      <c r="HU27" s="80"/>
      <c r="HV27" s="80"/>
      <c r="HW27" s="80"/>
      <c r="HX27" s="80"/>
      <c r="HY27" s="80"/>
      <c r="HZ27" s="80"/>
      <c r="IA27" s="80"/>
      <c r="IB27" s="80"/>
      <c r="IC27" s="80"/>
      <c r="ID27" s="80"/>
      <c r="IE27" s="80"/>
      <c r="IF27" s="80"/>
      <c r="IG27" s="80"/>
      <c r="IH27" s="80"/>
      <c r="II27" s="80"/>
      <c r="IJ27" s="80"/>
      <c r="IK27" s="80"/>
      <c r="IL27" s="80"/>
      <c r="IM27" s="80"/>
      <c r="IN27" s="80"/>
      <c r="IO27" s="80"/>
      <c r="IP27" s="80"/>
      <c r="IQ27" s="80"/>
      <c r="IR27" s="80"/>
      <c r="IS27" s="80"/>
      <c r="IT27" s="80"/>
      <c r="IU27" s="80"/>
      <c r="IV27" s="80"/>
      <c r="IW27" s="80"/>
      <c r="IX27" s="80"/>
      <c r="IY27" s="80"/>
      <c r="IZ27" s="80"/>
      <c r="JA27" s="80"/>
      <c r="JB27" s="80"/>
      <c r="JC27" s="80"/>
      <c r="JD27" s="80"/>
      <c r="JE27" s="80"/>
      <c r="JF27" s="80"/>
      <c r="JG27" s="80"/>
      <c r="JH27" s="80"/>
      <c r="JI27" s="80"/>
      <c r="JJ27" s="80"/>
      <c r="JK27" s="80"/>
      <c r="JL27" s="80"/>
      <c r="JM27" s="80"/>
      <c r="JN27" s="80"/>
      <c r="JO27" s="80"/>
      <c r="JP27" s="80"/>
      <c r="JQ27" s="80"/>
      <c r="JR27" s="80"/>
      <c r="JS27" s="80"/>
      <c r="JT27" s="80"/>
      <c r="JU27" s="80"/>
      <c r="JV27" s="80"/>
      <c r="JW27" s="80"/>
      <c r="JX27" s="80"/>
      <c r="JY27" s="80"/>
      <c r="JZ27" s="80"/>
      <c r="KA27" s="80"/>
      <c r="KB27" s="80"/>
      <c r="KC27" s="80"/>
      <c r="KD27" s="80"/>
      <c r="KE27" s="80"/>
      <c r="KF27" s="80"/>
      <c r="KG27" s="80"/>
      <c r="KH27" s="80"/>
      <c r="KI27" s="80"/>
      <c r="KJ27" s="80"/>
      <c r="KK27" s="80"/>
      <c r="KL27" s="80"/>
      <c r="KM27" s="80"/>
      <c r="KN27" s="80"/>
      <c r="KO27" s="80"/>
      <c r="KP27" s="80"/>
      <c r="KQ27" s="80"/>
      <c r="KR27" s="80"/>
      <c r="KS27" s="80"/>
      <c r="KT27" s="80"/>
      <c r="KU27" s="80"/>
      <c r="KV27" s="80"/>
      <c r="KW27" s="80"/>
      <c r="KX27" s="80"/>
      <c r="KY27" s="80"/>
      <c r="KZ27" s="80"/>
      <c r="LA27" s="80"/>
      <c r="LB27" s="80"/>
      <c r="LC27" s="80"/>
      <c r="LD27" s="80"/>
      <c r="LE27" s="80"/>
      <c r="LF27" s="80"/>
      <c r="LG27" s="80"/>
      <c r="LH27" s="80"/>
      <c r="LI27" s="80"/>
      <c r="LJ27" s="80"/>
      <c r="LK27" s="80"/>
      <c r="LL27" s="80"/>
      <c r="LM27" s="80"/>
      <c r="LN27" s="80"/>
      <c r="LO27" s="80"/>
      <c r="LP27" s="80"/>
      <c r="LQ27" s="80"/>
      <c r="LR27" s="80"/>
      <c r="LS27" s="80"/>
      <c r="LT27" s="80"/>
      <c r="LU27" s="80"/>
      <c r="LV27" s="80"/>
      <c r="LW27" s="80"/>
      <c r="LX27" s="80"/>
      <c r="LY27" s="80"/>
      <c r="LZ27" s="80"/>
      <c r="MA27" s="80"/>
      <c r="MB27" s="80"/>
      <c r="MC27" s="80"/>
      <c r="MD27" s="80"/>
      <c r="ME27" s="80"/>
      <c r="MF27" s="80"/>
      <c r="MG27" s="80"/>
      <c r="MH27" s="80"/>
      <c r="MI27" s="80"/>
      <c r="MJ27" s="80"/>
      <c r="MK27" s="80"/>
      <c r="ML27" s="80"/>
      <c r="MM27" s="80"/>
      <c r="MN27" s="80"/>
      <c r="MO27" s="80"/>
      <c r="MP27" s="80"/>
      <c r="MQ27" s="80"/>
      <c r="MR27" s="80"/>
      <c r="MS27" s="80"/>
      <c r="MT27" s="80"/>
      <c r="MU27" s="80"/>
      <c r="MV27" s="80"/>
      <c r="MW27" s="80"/>
      <c r="MX27" s="80"/>
      <c r="MY27" s="80"/>
      <c r="MZ27" s="80"/>
      <c r="NA27" s="80"/>
      <c r="NB27" s="80"/>
      <c r="NC27" s="80"/>
      <c r="ND27" s="80"/>
      <c r="NE27" s="80"/>
      <c r="NF27" s="80"/>
      <c r="NG27" s="80"/>
      <c r="NH27" s="80"/>
      <c r="NI27" s="80"/>
      <c r="NJ27" s="80"/>
      <c r="NK27" s="80"/>
      <c r="NL27" s="80"/>
      <c r="NM27" s="80"/>
      <c r="NN27" s="80"/>
      <c r="NO27" s="80"/>
      <c r="NP27" s="80"/>
      <c r="NQ27" s="80"/>
      <c r="NR27" s="80"/>
      <c r="NS27" s="80"/>
      <c r="NT27" s="80"/>
      <c r="NU27" s="80"/>
      <c r="NV27" s="80"/>
      <c r="NW27" s="80"/>
      <c r="NX27" s="80"/>
      <c r="NY27" s="80"/>
      <c r="NZ27" s="80"/>
      <c r="OA27" s="80"/>
      <c r="OB27" s="80"/>
      <c r="OC27" s="80"/>
      <c r="OD27" s="80"/>
      <c r="OE27" s="80"/>
      <c r="OF27" s="80"/>
      <c r="OG27" s="80"/>
      <c r="OH27" s="80"/>
      <c r="OI27" s="80"/>
      <c r="OJ27" s="80"/>
      <c r="OK27" s="80"/>
      <c r="OL27" s="80"/>
      <c r="OM27" s="80"/>
      <c r="ON27" s="80"/>
      <c r="OO27" s="80"/>
      <c r="OP27" s="80"/>
      <c r="OQ27" s="80"/>
      <c r="OR27" s="80"/>
      <c r="OS27" s="80"/>
      <c r="OT27" s="80"/>
      <c r="OU27" s="80"/>
      <c r="OV27" s="80"/>
      <c r="OW27" s="80"/>
      <c r="OX27" s="80"/>
      <c r="OY27" s="80"/>
      <c r="OZ27" s="80"/>
      <c r="PA27" s="80"/>
      <c r="PB27" s="80"/>
      <c r="PC27" s="80"/>
      <c r="PD27" s="80"/>
      <c r="PE27" s="80"/>
      <c r="PF27" s="80"/>
      <c r="PG27" s="80"/>
      <c r="PH27" s="80"/>
      <c r="PI27" s="80"/>
      <c r="PJ27" s="80"/>
      <c r="PK27" s="80"/>
      <c r="PL27" s="80"/>
      <c r="PM27" s="80"/>
      <c r="PN27" s="80"/>
      <c r="PO27" s="80"/>
      <c r="PP27" s="80"/>
      <c r="PQ27" s="80"/>
      <c r="PR27" s="80"/>
      <c r="PS27" s="80"/>
      <c r="PT27" s="80"/>
      <c r="PU27" s="80"/>
      <c r="PV27" s="80"/>
      <c r="PW27" s="80"/>
      <c r="PX27" s="80"/>
      <c r="PY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DB27" s="80"/>
      <c r="ADC27" s="80"/>
      <c r="ADD27" s="80"/>
      <c r="ADE27" s="80"/>
      <c r="ADF27" s="80"/>
      <c r="ADG27" s="80"/>
      <c r="ADH27" s="80"/>
      <c r="ADI27" s="80"/>
      <c r="ADJ27" s="80"/>
      <c r="ADK27" s="80"/>
      <c r="ADL27" s="80"/>
      <c r="ADM27" s="80"/>
      <c r="ADN27" s="80"/>
      <c r="ADO27" s="80"/>
      <c r="ADP27" s="80"/>
      <c r="ADQ27" s="80"/>
      <c r="ADR27" s="80"/>
      <c r="ADS27" s="80"/>
      <c r="ADT27" s="80"/>
      <c r="ADU27" s="80"/>
      <c r="ADV27" s="80"/>
      <c r="ADW27" s="80"/>
      <c r="ADX27" s="80"/>
      <c r="ADY27" s="80"/>
      <c r="ADZ27" s="80"/>
      <c r="AEA27" s="80"/>
      <c r="AEB27" s="80"/>
      <c r="AEC27" s="80"/>
      <c r="AED27" s="80"/>
      <c r="AEE27" s="80"/>
      <c r="AEF27" s="80"/>
      <c r="AEG27" s="80"/>
      <c r="AEH27" s="80"/>
      <c r="AEI27" s="80"/>
      <c r="AEJ27" s="80"/>
      <c r="AEK27" s="80"/>
      <c r="AEL27" s="80"/>
      <c r="AEM27" s="80"/>
      <c r="AEN27" s="80"/>
      <c r="AEO27" s="80"/>
      <c r="AEP27" s="80"/>
      <c r="AEQ27" s="80"/>
      <c r="AER27" s="80"/>
      <c r="AES27" s="80"/>
      <c r="AET27" s="80"/>
      <c r="AEU27" s="80"/>
      <c r="AEV27" s="80"/>
      <c r="AEW27" s="80"/>
      <c r="AEX27" s="80"/>
      <c r="AEY27" s="80"/>
      <c r="AEZ27" s="80"/>
      <c r="AFA27" s="80"/>
      <c r="AFB27" s="80"/>
      <c r="AFC27" s="80"/>
      <c r="AFD27" s="80"/>
      <c r="AFE27" s="80"/>
      <c r="AFF27" s="80"/>
      <c r="AFG27" s="80"/>
      <c r="AFH27" s="80"/>
      <c r="AFI27" s="80"/>
      <c r="AFJ27" s="80"/>
      <c r="AFK27" s="80"/>
      <c r="AFL27" s="80"/>
      <c r="AFM27" s="80"/>
      <c r="AFN27" s="80"/>
      <c r="AFO27" s="80"/>
      <c r="AFP27" s="80"/>
      <c r="AFQ27" s="80"/>
      <c r="AFR27" s="80"/>
      <c r="AFS27" s="80"/>
      <c r="AFT27" s="80"/>
      <c r="AFU27" s="80"/>
      <c r="AFV27" s="80"/>
      <c r="AFW27" s="80"/>
      <c r="AFX27" s="80"/>
      <c r="AFY27" s="80"/>
      <c r="AFZ27" s="80"/>
      <c r="AGA27" s="80"/>
      <c r="AGB27" s="80"/>
      <c r="AGC27" s="80"/>
      <c r="AGD27" s="80"/>
      <c r="AGE27" s="80"/>
      <c r="AGF27" s="80"/>
      <c r="AGG27" s="80"/>
      <c r="AGH27" s="80"/>
      <c r="AGI27" s="80"/>
      <c r="AGJ27" s="80"/>
      <c r="AGK27" s="80"/>
      <c r="AGL27" s="80"/>
      <c r="AGM27" s="80"/>
      <c r="AGN27" s="80"/>
      <c r="AGO27" s="80"/>
      <c r="AGP27" s="80"/>
      <c r="AGQ27" s="80"/>
      <c r="AGR27" s="80"/>
      <c r="AGS27" s="80"/>
      <c r="AGT27" s="80"/>
      <c r="AGU27" s="80"/>
      <c r="AGV27" s="80"/>
      <c r="AGW27" s="80"/>
      <c r="AGX27" s="80"/>
      <c r="AGY27" s="80"/>
      <c r="AGZ27" s="80"/>
      <c r="AHA27" s="80"/>
      <c r="AHB27" s="80"/>
      <c r="AHC27" s="80"/>
      <c r="AHD27" s="80"/>
      <c r="AHE27" s="80"/>
      <c r="AHF27" s="80"/>
      <c r="AHG27" s="80"/>
      <c r="AHH27" s="80"/>
      <c r="AHI27" s="80"/>
      <c r="AHJ27" s="80"/>
      <c r="AHK27" s="80"/>
      <c r="AHL27" s="80"/>
      <c r="AHM27" s="80"/>
      <c r="AHN27" s="80"/>
      <c r="AHO27" s="80"/>
      <c r="AHP27" s="80"/>
      <c r="AHQ27" s="80"/>
      <c r="AHR27" s="80"/>
      <c r="AHS27" s="80"/>
      <c r="AHT27" s="80"/>
      <c r="AHU27" s="80"/>
      <c r="AHV27" s="80"/>
      <c r="AHW27" s="80"/>
      <c r="AHX27" s="80"/>
      <c r="AHY27" s="80"/>
      <c r="AHZ27" s="80"/>
      <c r="AIA27" s="80"/>
      <c r="AIB27" s="80"/>
      <c r="AIC27" s="80"/>
      <c r="AID27" s="80"/>
      <c r="AIE27" s="80"/>
      <c r="AIF27" s="80"/>
      <c r="AIG27" s="80"/>
      <c r="AIH27" s="80"/>
      <c r="AII27" s="80"/>
      <c r="AIJ27" s="80"/>
      <c r="AIK27" s="80"/>
      <c r="AIL27" s="80"/>
      <c r="AIM27" s="80"/>
      <c r="AIN27" s="80"/>
      <c r="AIO27" s="80"/>
      <c r="AIP27" s="80"/>
      <c r="AIQ27" s="80"/>
      <c r="AIR27" s="80"/>
      <c r="AIS27" s="80"/>
      <c r="AIT27" s="80"/>
      <c r="AIU27" s="80"/>
      <c r="AIV27" s="80"/>
      <c r="AIW27" s="80"/>
      <c r="AIX27" s="80"/>
      <c r="AIY27" s="80"/>
      <c r="AIZ27" s="80"/>
      <c r="AJA27" s="80"/>
      <c r="AJB27" s="80"/>
      <c r="AJC27" s="80"/>
      <c r="AJD27" s="80"/>
      <c r="AJE27" s="80"/>
      <c r="AJF27" s="80"/>
      <c r="AJG27" s="80"/>
      <c r="AJH27" s="80"/>
      <c r="AJI27" s="80"/>
      <c r="AJJ27" s="80"/>
      <c r="AJK27" s="80"/>
      <c r="AJL27" s="80"/>
      <c r="AJM27" s="80"/>
      <c r="AJN27" s="80"/>
      <c r="AJO27" s="80"/>
      <c r="AJP27" s="80"/>
      <c r="AJQ27" s="80"/>
      <c r="AJR27" s="80"/>
      <c r="AJS27" s="80"/>
      <c r="AJT27" s="80"/>
      <c r="AJU27" s="80"/>
      <c r="AJV27" s="80"/>
      <c r="AJW27" s="80"/>
      <c r="AJX27" s="80"/>
      <c r="AJY27" s="80"/>
      <c r="AJZ27" s="80"/>
      <c r="AKA27" s="80"/>
      <c r="AKB27" s="80"/>
      <c r="AKC27" s="80"/>
      <c r="AKD27" s="80"/>
      <c r="AKE27" s="80"/>
      <c r="AKF27" s="80"/>
      <c r="AKG27" s="80"/>
      <c r="AKH27" s="80"/>
      <c r="AKI27" s="80"/>
      <c r="AKJ27" s="80"/>
      <c r="AKK27" s="80"/>
      <c r="AKL27" s="80"/>
      <c r="AKM27" s="80"/>
      <c r="AKN27" s="80"/>
      <c r="AKO27" s="80"/>
      <c r="AKP27" s="80"/>
      <c r="AKQ27" s="80"/>
      <c r="AKR27" s="80"/>
      <c r="AKS27" s="80"/>
      <c r="AKT27" s="80"/>
      <c r="AKU27" s="80"/>
      <c r="AKV27" s="80"/>
      <c r="AKW27" s="80"/>
      <c r="AKX27" s="80"/>
      <c r="AKY27" s="80"/>
      <c r="AKZ27" s="80"/>
      <c r="ALA27" s="80"/>
      <c r="ALB27" s="80"/>
      <c r="ALC27" s="80"/>
      <c r="ALD27" s="80"/>
      <c r="ALE27" s="80"/>
      <c r="ALF27" s="80"/>
      <c r="ALG27" s="80"/>
      <c r="ALH27" s="80"/>
      <c r="ALI27" s="80"/>
      <c r="ALJ27" s="80"/>
      <c r="ALK27" s="80"/>
      <c r="ALL27" s="80"/>
      <c r="ALM27" s="80"/>
      <c r="ALN27" s="80"/>
      <c r="ALO27" s="80"/>
      <c r="ALP27" s="80"/>
      <c r="ALQ27" s="80"/>
      <c r="ALR27" s="80"/>
      <c r="ALS27" s="80"/>
      <c r="ALT27" s="80"/>
      <c r="ALU27" s="80"/>
      <c r="ALV27" s="80"/>
      <c r="ALW27" s="80"/>
      <c r="ALX27" s="80"/>
      <c r="ALY27" s="80"/>
      <c r="ALZ27" s="80"/>
      <c r="AMA27" s="80"/>
      <c r="AMB27" s="80"/>
      <c r="AMC27" s="80"/>
      <c r="AMD27" s="80"/>
      <c r="AME27" s="80"/>
      <c r="AMF27" s="80"/>
      <c r="AMG27" s="80"/>
      <c r="AMH27" s="80"/>
      <c r="AMI27" s="80"/>
      <c r="AMJ27" s="80"/>
      <c r="AMK27" s="80"/>
      <c r="AML27" s="80"/>
      <c r="AMM27" s="80"/>
      <c r="AMN27" s="80"/>
      <c r="AMO27" s="80"/>
      <c r="AMP27" s="80"/>
      <c r="AMQ27" s="80"/>
      <c r="AMR27" s="80"/>
      <c r="AMS27" s="80"/>
      <c r="AMT27" s="80"/>
      <c r="AMU27" s="80"/>
      <c r="AMV27" s="80"/>
      <c r="AMW27" s="80"/>
      <c r="AMX27" s="80"/>
      <c r="AMY27" s="80"/>
      <c r="AMZ27" s="80"/>
      <c r="ANA27" s="80"/>
      <c r="ANB27" s="80"/>
      <c r="ANC27" s="80"/>
      <c r="AND27" s="80"/>
      <c r="ANE27" s="80"/>
      <c r="ANF27" s="80"/>
      <c r="ANG27" s="80"/>
      <c r="ANH27" s="80"/>
      <c r="ANI27" s="80"/>
      <c r="ANJ27" s="80"/>
      <c r="ANK27" s="80"/>
      <c r="ANL27" s="80"/>
      <c r="ANM27" s="80"/>
      <c r="ANN27" s="80"/>
      <c r="ANO27" s="80"/>
      <c r="ANP27" s="80"/>
      <c r="ANQ27" s="80"/>
      <c r="ANR27" s="80"/>
      <c r="ANS27" s="80"/>
      <c r="ANT27" s="80"/>
      <c r="ANU27" s="80"/>
      <c r="ANV27" s="80"/>
      <c r="ANW27" s="80"/>
      <c r="ANX27" s="80"/>
      <c r="ANY27" s="80"/>
      <c r="ANZ27" s="80"/>
      <c r="AOA27" s="80"/>
      <c r="AOB27" s="80"/>
      <c r="AOC27" s="80"/>
      <c r="AOD27" s="80"/>
      <c r="AOE27" s="80"/>
      <c r="AOF27" s="80"/>
      <c r="AOG27" s="80"/>
      <c r="AOH27" s="80"/>
      <c r="AOI27" s="80"/>
      <c r="AOJ27" s="80"/>
      <c r="AOK27" s="80"/>
      <c r="AOL27" s="80"/>
      <c r="AOM27" s="80"/>
      <c r="AON27" s="80"/>
      <c r="AOO27" s="80"/>
      <c r="AOP27" s="80"/>
      <c r="AOQ27" s="80"/>
      <c r="AOR27" s="80"/>
      <c r="AOS27" s="80"/>
      <c r="AOT27" s="80"/>
      <c r="AOU27" s="80"/>
      <c r="AOV27" s="80"/>
      <c r="AOW27" s="80"/>
      <c r="AOX27" s="80"/>
      <c r="AOY27" s="80"/>
      <c r="AOZ27" s="80"/>
      <c r="APA27" s="80"/>
      <c r="APB27" s="80"/>
      <c r="APC27" s="80"/>
      <c r="APD27" s="80"/>
      <c r="APE27" s="80"/>
      <c r="APF27" s="80"/>
      <c r="APG27" s="80"/>
      <c r="APH27" s="80"/>
      <c r="API27" s="80"/>
      <c r="APJ27" s="80"/>
      <c r="APK27" s="80"/>
      <c r="APL27" s="80"/>
      <c r="APM27" s="80"/>
      <c r="APN27" s="80"/>
      <c r="APO27" s="80"/>
      <c r="APP27" s="80"/>
      <c r="APQ27" s="80"/>
      <c r="APR27" s="80"/>
      <c r="APS27" s="80"/>
      <c r="APT27" s="80"/>
      <c r="APU27" s="80"/>
      <c r="APV27" s="80"/>
      <c r="APW27" s="80"/>
      <c r="APX27" s="80"/>
      <c r="APY27" s="80"/>
      <c r="APZ27" s="80"/>
      <c r="AQA27" s="80"/>
      <c r="AQB27" s="80"/>
      <c r="AQC27" s="80"/>
      <c r="AQD27" s="80"/>
      <c r="AQE27" s="80"/>
      <c r="AQF27" s="80"/>
      <c r="AQG27" s="80"/>
      <c r="AQH27" s="80"/>
      <c r="AQI27" s="80"/>
      <c r="AQJ27" s="80"/>
      <c r="AQK27" s="80"/>
      <c r="AQL27" s="80"/>
      <c r="AQM27" s="80"/>
      <c r="AQN27" s="80"/>
      <c r="AQO27" s="80"/>
      <c r="AQP27" s="80"/>
      <c r="AQQ27" s="80"/>
      <c r="AQR27" s="80"/>
      <c r="AQS27" s="80"/>
      <c r="AQT27" s="80"/>
      <c r="AQU27" s="80"/>
      <c r="AQV27" s="80"/>
      <c r="AQW27" s="80"/>
      <c r="AQX27" s="80"/>
      <c r="AQY27" s="80"/>
      <c r="AQZ27" s="80"/>
      <c r="ARA27" s="80"/>
      <c r="ARB27" s="80"/>
      <c r="ARC27" s="80"/>
      <c r="ARD27" s="80"/>
      <c r="ARE27" s="80"/>
      <c r="ARF27" s="80"/>
      <c r="ARG27" s="80"/>
      <c r="ARH27" s="80"/>
      <c r="ARI27" s="80"/>
      <c r="ARJ27" s="80"/>
      <c r="ARK27" s="80"/>
      <c r="ARL27" s="80"/>
      <c r="ARM27" s="80"/>
      <c r="ARN27" s="80"/>
      <c r="ARO27" s="80"/>
      <c r="ARP27" s="80"/>
      <c r="ARQ27" s="80"/>
      <c r="ARR27" s="80"/>
      <c r="ARS27" s="80"/>
      <c r="ART27" s="80"/>
      <c r="ARU27" s="80"/>
      <c r="ARV27" s="80"/>
      <c r="ARW27" s="80"/>
      <c r="ARX27" s="80"/>
      <c r="ARY27" s="80"/>
      <c r="ARZ27" s="80"/>
      <c r="ASA27" s="80"/>
      <c r="ASB27" s="80"/>
      <c r="ASC27" s="80"/>
      <c r="ASD27" s="80"/>
      <c r="ASE27" s="80"/>
      <c r="ASF27" s="80"/>
      <c r="ASG27" s="80"/>
      <c r="ASH27" s="80"/>
      <c r="ASI27" s="80"/>
      <c r="ASJ27" s="80"/>
      <c r="ASK27" s="80"/>
      <c r="ASL27" s="80"/>
      <c r="ASM27" s="80"/>
      <c r="ASN27" s="80"/>
      <c r="ASO27" s="80"/>
      <c r="ASP27" s="80"/>
      <c r="ASQ27" s="80"/>
      <c r="ASR27" s="80"/>
      <c r="ASS27" s="80"/>
      <c r="AST27" s="80"/>
      <c r="ASU27" s="80"/>
      <c r="ASV27" s="80"/>
      <c r="ASW27" s="80"/>
      <c r="ASX27" s="80"/>
      <c r="ASY27" s="80"/>
      <c r="ASZ27" s="80"/>
      <c r="ATA27" s="80"/>
      <c r="ATB27" s="80"/>
      <c r="ATC27" s="80"/>
      <c r="ATD27" s="80"/>
      <c r="ATE27" s="80"/>
      <c r="ATF27" s="80"/>
      <c r="ATG27" s="80"/>
      <c r="ATH27" s="80"/>
      <c r="ATI27" s="80"/>
      <c r="ATJ27" s="80"/>
      <c r="ATK27" s="80"/>
      <c r="ATL27" s="80"/>
      <c r="ATM27" s="80"/>
      <c r="ATN27" s="80"/>
      <c r="ATO27" s="80"/>
      <c r="ATP27" s="80"/>
      <c r="ATQ27" s="80"/>
      <c r="ATR27" s="80"/>
      <c r="ATS27" s="80"/>
      <c r="ATT27" s="80"/>
      <c r="ATU27" s="80"/>
      <c r="ATV27" s="80"/>
      <c r="ATW27" s="80"/>
      <c r="ATX27" s="80"/>
      <c r="ATY27" s="80"/>
      <c r="ATZ27" s="80"/>
      <c r="AUA27" s="80"/>
      <c r="AUB27" s="80"/>
      <c r="AUC27" s="80"/>
      <c r="AUD27" s="80"/>
      <c r="AUE27" s="80"/>
      <c r="AUF27" s="80"/>
      <c r="AUG27" s="80"/>
      <c r="AUH27" s="80"/>
      <c r="AUI27" s="80"/>
      <c r="AUJ27" s="80"/>
      <c r="AUK27" s="80"/>
      <c r="AUL27" s="80"/>
      <c r="AUM27" s="80"/>
      <c r="AUN27" s="80"/>
      <c r="AUO27" s="80"/>
      <c r="AUP27" s="80"/>
      <c r="AUQ27" s="80"/>
      <c r="AUR27" s="80"/>
      <c r="AUS27" s="80"/>
      <c r="AUT27" s="80"/>
      <c r="AUU27" s="80"/>
      <c r="AUV27" s="80"/>
      <c r="AUW27" s="80"/>
      <c r="AUX27" s="80"/>
      <c r="AUY27" s="80"/>
      <c r="AUZ27" s="80"/>
      <c r="AVA27" s="80"/>
      <c r="AVB27" s="80"/>
      <c r="AVC27" s="80"/>
      <c r="AVD27" s="80"/>
      <c r="AVE27" s="80"/>
      <c r="AVF27" s="80"/>
      <c r="AVG27" s="80"/>
      <c r="AVH27" s="80"/>
      <c r="AVI27" s="80"/>
      <c r="AVJ27" s="80"/>
      <c r="AVK27" s="80"/>
      <c r="AVL27" s="80"/>
      <c r="AVM27" s="80"/>
      <c r="AVN27" s="80"/>
      <c r="AVO27" s="80"/>
      <c r="AVP27" s="80"/>
      <c r="AVQ27" s="80"/>
      <c r="AVR27" s="80"/>
      <c r="AVS27" s="80"/>
      <c r="AVT27" s="80"/>
      <c r="AVU27" s="80"/>
      <c r="AVV27" s="80"/>
      <c r="AVW27" s="80"/>
      <c r="AVX27" s="80"/>
      <c r="AVY27" s="80"/>
      <c r="AVZ27" s="80"/>
      <c r="AWA27" s="80"/>
      <c r="AWB27" s="80"/>
      <c r="AWC27" s="80"/>
      <c r="AWD27" s="80"/>
      <c r="AWE27" s="80"/>
      <c r="AWF27" s="80"/>
      <c r="AWG27" s="80"/>
      <c r="AWH27" s="80"/>
      <c r="AWI27" s="80"/>
      <c r="AWJ27" s="80"/>
      <c r="AWK27" s="80"/>
      <c r="AWL27" s="80"/>
      <c r="AWM27" s="80"/>
      <c r="AWN27" s="80"/>
      <c r="AWO27" s="80"/>
      <c r="AWP27" s="80"/>
      <c r="AWQ27" s="80"/>
      <c r="AWR27" s="80"/>
      <c r="AWS27" s="80"/>
      <c r="AWT27" s="80"/>
      <c r="AWU27" s="80"/>
      <c r="AWV27" s="80"/>
      <c r="AWW27" s="80"/>
      <c r="AWX27" s="80"/>
      <c r="AWY27" s="80"/>
      <c r="AWZ27" s="80"/>
      <c r="AXA27" s="80"/>
      <c r="AXB27" s="80"/>
      <c r="AXC27" s="80"/>
      <c r="AXD27" s="80"/>
      <c r="AXE27" s="80"/>
      <c r="AXF27" s="80"/>
      <c r="AXG27" s="80"/>
      <c r="AXH27" s="80"/>
      <c r="AXI27" s="80"/>
      <c r="AXJ27" s="80"/>
      <c r="AXK27" s="80"/>
      <c r="AXL27" s="80"/>
      <c r="AXM27" s="80"/>
      <c r="AXN27" s="80"/>
      <c r="AXO27" s="80"/>
      <c r="AXP27" s="80"/>
      <c r="AXQ27" s="80"/>
      <c r="AXR27" s="80"/>
      <c r="AXS27" s="80"/>
      <c r="AXT27" s="80"/>
      <c r="AXU27" s="80"/>
      <c r="AXV27" s="80"/>
      <c r="AXW27" s="80"/>
      <c r="AXX27" s="80"/>
      <c r="AXY27" s="80"/>
      <c r="AXZ27" s="80"/>
      <c r="AYA27" s="80"/>
      <c r="AYB27" s="80"/>
      <c r="AYC27" s="80"/>
      <c r="AYD27" s="80"/>
      <c r="AYE27" s="80"/>
      <c r="AYF27" s="80"/>
      <c r="AYG27" s="80"/>
      <c r="AYH27" s="80"/>
      <c r="AYI27" s="80"/>
      <c r="AYJ27" s="80"/>
      <c r="AYK27" s="80"/>
      <c r="AYL27" s="80"/>
      <c r="AYM27" s="80"/>
      <c r="AYN27" s="80"/>
      <c r="AYO27" s="80"/>
      <c r="AYP27" s="80"/>
      <c r="AYQ27" s="80"/>
      <c r="AYR27" s="80"/>
      <c r="AYS27" s="80"/>
      <c r="AYT27" s="80"/>
      <c r="AYU27" s="80"/>
      <c r="AYV27" s="80"/>
      <c r="AYW27" s="80"/>
      <c r="AYX27" s="80"/>
      <c r="AYY27" s="80"/>
      <c r="AYZ27" s="80"/>
      <c r="AZA27" s="80"/>
      <c r="AZB27" s="80"/>
      <c r="AZC27" s="80"/>
      <c r="AZD27" s="80"/>
      <c r="AZE27" s="80"/>
      <c r="AZF27" s="80"/>
      <c r="AZG27" s="80"/>
      <c r="AZH27" s="80"/>
      <c r="AZI27" s="80"/>
      <c r="AZJ27" s="80"/>
      <c r="AZK27" s="80"/>
      <c r="AZL27" s="80"/>
      <c r="AZM27" s="80"/>
      <c r="AZN27" s="80"/>
      <c r="AZO27" s="80"/>
      <c r="AZP27" s="80"/>
      <c r="AZQ27" s="80"/>
      <c r="AZR27" s="80"/>
      <c r="AZS27" s="80"/>
      <c r="AZT27" s="80"/>
      <c r="AZU27" s="80"/>
      <c r="AZV27" s="80"/>
      <c r="AZW27" s="80"/>
      <c r="AZX27" s="80"/>
      <c r="AZY27" s="80"/>
      <c r="AZZ27" s="80"/>
      <c r="BAA27" s="80"/>
      <c r="BAB27" s="80"/>
      <c r="BAC27" s="80"/>
      <c r="BAD27" s="80"/>
      <c r="BAE27" s="80"/>
      <c r="BAF27" s="80"/>
      <c r="BAG27" s="80"/>
      <c r="BAH27" s="80"/>
      <c r="BAI27" s="80"/>
      <c r="BAJ27" s="80"/>
      <c r="BAK27" s="80"/>
      <c r="BAL27" s="80"/>
      <c r="BAM27" s="80"/>
      <c r="BAN27" s="80"/>
      <c r="BAO27" s="80"/>
      <c r="BAP27" s="80"/>
      <c r="BAQ27" s="80"/>
      <c r="BAR27" s="80"/>
      <c r="BAS27" s="80"/>
      <c r="BAT27" s="80"/>
      <c r="BAU27" s="80"/>
      <c r="BAV27" s="80"/>
      <c r="BAW27" s="80"/>
      <c r="BAX27" s="80"/>
      <c r="BAY27" s="80"/>
      <c r="BAZ27" s="80"/>
      <c r="BBA27" s="80"/>
      <c r="BBB27" s="80"/>
      <c r="BBC27" s="80"/>
      <c r="BBD27" s="80"/>
      <c r="BBE27" s="80"/>
      <c r="BBF27" s="80"/>
      <c r="BBG27" s="80"/>
      <c r="BBH27" s="80"/>
      <c r="BBI27" s="80"/>
      <c r="BBJ27" s="80"/>
      <c r="BBK27" s="80"/>
      <c r="BBL27" s="80"/>
      <c r="BBM27" s="80"/>
      <c r="BBN27" s="80"/>
      <c r="BBO27" s="80"/>
      <c r="BBP27" s="80"/>
      <c r="BBQ27" s="80"/>
      <c r="BBR27" s="80"/>
      <c r="BBS27" s="80"/>
      <c r="BBT27" s="80"/>
      <c r="BBU27" s="80"/>
      <c r="BBV27" s="80"/>
      <c r="BBW27" s="80"/>
      <c r="BBX27" s="80"/>
      <c r="BBY27" s="80"/>
      <c r="BBZ27" s="80"/>
      <c r="BCA27" s="80"/>
      <c r="BCB27" s="80"/>
      <c r="BCC27" s="80"/>
      <c r="BCD27" s="80"/>
      <c r="BCE27" s="80"/>
      <c r="BCF27" s="80"/>
      <c r="BCG27" s="80"/>
      <c r="BCH27" s="80"/>
      <c r="BCI27" s="80"/>
      <c r="BCJ27" s="80"/>
      <c r="BCK27" s="80"/>
      <c r="BCL27" s="80"/>
      <c r="BCM27" s="80"/>
      <c r="BCN27" s="80"/>
      <c r="BCO27" s="80"/>
      <c r="BCP27" s="80"/>
      <c r="BCQ27" s="80"/>
      <c r="BCR27" s="80"/>
      <c r="BCS27" s="80"/>
      <c r="BCT27" s="80"/>
      <c r="BCU27" s="80"/>
      <c r="BCV27" s="80"/>
      <c r="BCW27" s="80"/>
      <c r="BCX27" s="80"/>
      <c r="BCY27" s="80"/>
      <c r="BCZ27" s="80"/>
      <c r="BDA27" s="80"/>
      <c r="BDB27" s="80"/>
      <c r="BDC27" s="80"/>
      <c r="BDD27" s="80"/>
      <c r="BDE27" s="80"/>
      <c r="BDF27" s="80"/>
      <c r="BDG27" s="80"/>
      <c r="BDH27" s="80"/>
      <c r="BDI27" s="80"/>
      <c r="BDJ27" s="80"/>
      <c r="BDK27" s="80"/>
      <c r="BDL27" s="80"/>
      <c r="BDM27" s="80"/>
      <c r="BDN27" s="80"/>
      <c r="BDO27" s="80"/>
      <c r="BDP27" s="80"/>
      <c r="BDQ27" s="80"/>
      <c r="BDR27" s="80"/>
      <c r="BDS27" s="80"/>
      <c r="BDT27" s="80"/>
      <c r="BDU27" s="80"/>
      <c r="BDV27" s="80"/>
      <c r="BDW27" s="80"/>
      <c r="BDX27" s="80"/>
      <c r="BDY27" s="80"/>
      <c r="BDZ27" s="80"/>
      <c r="BEA27" s="80"/>
      <c r="BEB27" s="80"/>
      <c r="BEC27" s="80"/>
      <c r="BED27" s="80"/>
      <c r="BEE27" s="80"/>
      <c r="BEF27" s="80"/>
      <c r="BEG27" s="80"/>
      <c r="BEH27" s="80"/>
      <c r="BEI27" s="80"/>
      <c r="BEJ27" s="80"/>
      <c r="BEK27" s="80"/>
      <c r="BEL27" s="80"/>
      <c r="BEM27" s="80"/>
      <c r="BEN27" s="80"/>
      <c r="BEO27" s="80"/>
      <c r="BEP27" s="80"/>
      <c r="BEQ27" s="80"/>
      <c r="BER27" s="80"/>
      <c r="BES27" s="80"/>
      <c r="BET27" s="80"/>
      <c r="BEU27" s="80"/>
      <c r="BEV27" s="80"/>
      <c r="BEW27" s="80"/>
      <c r="BEX27" s="80"/>
      <c r="BEY27" s="80"/>
      <c r="BEZ27" s="80"/>
      <c r="BFA27" s="80"/>
      <c r="BFB27" s="80"/>
      <c r="BFC27" s="80"/>
      <c r="BFD27" s="80"/>
      <c r="BFE27" s="80"/>
      <c r="BFF27" s="80"/>
      <c r="BFG27" s="80"/>
      <c r="BFH27" s="80"/>
      <c r="BFI27" s="80"/>
      <c r="BFJ27" s="80"/>
      <c r="BFK27" s="80"/>
      <c r="BFL27" s="80"/>
      <c r="BFM27" s="80"/>
      <c r="BFN27" s="80"/>
      <c r="BFO27" s="80"/>
      <c r="BFP27" s="80"/>
      <c r="BFQ27" s="80"/>
      <c r="BFR27" s="80"/>
      <c r="BFS27" s="80"/>
      <c r="BFT27" s="80"/>
      <c r="BFU27" s="80"/>
      <c r="BFV27" s="80"/>
      <c r="BFW27" s="80"/>
      <c r="BFX27" s="80"/>
      <c r="BFY27" s="80"/>
      <c r="BFZ27" s="80"/>
      <c r="BGA27" s="80"/>
      <c r="BGB27" s="80"/>
      <c r="BGC27" s="80"/>
      <c r="BGD27" s="80"/>
      <c r="BGE27" s="80"/>
      <c r="BGF27" s="80"/>
      <c r="BGG27" s="80"/>
      <c r="BGH27" s="80"/>
      <c r="BGI27" s="80"/>
      <c r="BGJ27" s="80"/>
      <c r="BGK27" s="80"/>
      <c r="BGL27" s="80"/>
      <c r="BGM27" s="80"/>
      <c r="BGN27" s="80"/>
      <c r="BGO27" s="80"/>
      <c r="BGP27" s="80"/>
      <c r="BGQ27" s="80"/>
      <c r="BGR27" s="80"/>
      <c r="BGS27" s="80"/>
      <c r="BGT27" s="80"/>
      <c r="BGU27" s="80"/>
      <c r="BGV27" s="80"/>
      <c r="BGW27" s="80"/>
      <c r="BGX27" s="80"/>
      <c r="BGY27" s="80"/>
      <c r="BGZ27" s="80"/>
      <c r="BHA27" s="80"/>
      <c r="BHB27" s="80"/>
      <c r="BHC27" s="80"/>
      <c r="BHD27" s="80"/>
      <c r="BHE27" s="80"/>
      <c r="BHF27" s="80"/>
      <c r="BHG27" s="80"/>
      <c r="BHH27" s="80"/>
      <c r="BHI27" s="80"/>
      <c r="BHJ27" s="80"/>
      <c r="BHK27" s="80"/>
      <c r="BHL27" s="80"/>
      <c r="BHM27" s="80"/>
      <c r="BHN27" s="80"/>
      <c r="BHO27" s="80"/>
      <c r="BHP27" s="80"/>
      <c r="BHQ27" s="80"/>
      <c r="BHR27" s="80"/>
      <c r="BHS27" s="80"/>
      <c r="BHT27" s="80"/>
      <c r="BHU27" s="80"/>
      <c r="BHV27" s="80"/>
      <c r="BHW27" s="80"/>
      <c r="BHX27" s="80"/>
      <c r="BHY27" s="80"/>
      <c r="BHZ27" s="80"/>
      <c r="BIA27" s="80"/>
      <c r="BIB27" s="80"/>
      <c r="BIC27" s="80"/>
      <c r="BID27" s="80"/>
      <c r="BIE27" s="80"/>
      <c r="BIF27" s="80"/>
      <c r="BIG27" s="80"/>
      <c r="BIH27" s="80"/>
      <c r="BII27" s="80"/>
      <c r="BIJ27" s="80"/>
      <c r="BIK27" s="80"/>
      <c r="BIL27" s="80"/>
      <c r="BIM27" s="80"/>
      <c r="BIN27" s="80"/>
      <c r="BIO27" s="80"/>
      <c r="BIP27" s="80"/>
      <c r="BIQ27" s="80"/>
      <c r="BIR27" s="80"/>
      <c r="BIS27" s="80"/>
      <c r="BIT27" s="80"/>
      <c r="BIU27" s="80"/>
      <c r="BIV27" s="80"/>
      <c r="BIW27" s="80"/>
      <c r="BIX27" s="80"/>
      <c r="BIY27" s="80"/>
      <c r="BIZ27" s="80"/>
      <c r="BJA27" s="80"/>
      <c r="BJB27" s="80"/>
      <c r="BJC27" s="80"/>
      <c r="BJD27" s="80"/>
      <c r="BJE27" s="80"/>
      <c r="BJF27" s="80"/>
      <c r="BJG27" s="80"/>
      <c r="BJH27" s="80"/>
      <c r="BJI27" s="80"/>
      <c r="BJJ27" s="80"/>
      <c r="BJK27" s="80"/>
      <c r="BJL27" s="80"/>
      <c r="BJM27" s="80"/>
      <c r="BJN27" s="80"/>
      <c r="BJO27" s="80"/>
      <c r="BJP27" s="80"/>
      <c r="BJQ27" s="80"/>
      <c r="BJR27" s="80"/>
      <c r="BJS27" s="80"/>
      <c r="BJT27" s="80"/>
      <c r="BJU27" s="80"/>
      <c r="BJV27" s="80"/>
      <c r="BJW27" s="80"/>
      <c r="BJX27" s="80"/>
      <c r="BJY27" s="80"/>
      <c r="BJZ27" s="80"/>
      <c r="BKA27" s="80"/>
      <c r="BKB27" s="80"/>
      <c r="BKC27" s="80"/>
      <c r="BKD27" s="80"/>
      <c r="BKE27" s="80"/>
      <c r="BKF27" s="80"/>
      <c r="BKG27" s="80"/>
      <c r="BKH27" s="80"/>
      <c r="BKI27" s="80"/>
      <c r="BKJ27" s="80"/>
      <c r="BKK27" s="80"/>
      <c r="BKL27" s="80"/>
      <c r="BKM27" s="80"/>
      <c r="BKN27" s="80"/>
      <c r="BKO27" s="80"/>
      <c r="BKP27" s="80"/>
      <c r="BKQ27" s="80"/>
      <c r="BKR27" s="80"/>
      <c r="BKS27" s="80"/>
      <c r="BKT27" s="80"/>
      <c r="BKU27" s="80"/>
      <c r="BKV27" s="80"/>
      <c r="BKW27" s="80"/>
      <c r="BKX27" s="80"/>
      <c r="BKY27" s="80"/>
      <c r="BKZ27" s="80"/>
      <c r="BLA27" s="80"/>
      <c r="BLB27" s="80"/>
      <c r="BLC27" s="80"/>
      <c r="BLD27" s="80"/>
      <c r="BLE27" s="80"/>
      <c r="BLF27" s="80"/>
      <c r="BLG27" s="80"/>
      <c r="BLH27" s="80"/>
      <c r="BLI27" s="80"/>
      <c r="BLJ27" s="80"/>
      <c r="BLK27" s="80"/>
      <c r="BLL27" s="80"/>
      <c r="BLM27" s="80"/>
      <c r="BLN27" s="80"/>
      <c r="BLO27" s="80"/>
      <c r="BLP27" s="80"/>
      <c r="BLQ27" s="80"/>
      <c r="BLR27" s="80"/>
      <c r="BLS27" s="80"/>
      <c r="BLT27" s="80"/>
      <c r="BLU27" s="80"/>
      <c r="BLV27" s="80"/>
      <c r="BLW27" s="80"/>
      <c r="BLX27" s="80"/>
      <c r="BLY27" s="80"/>
      <c r="BLZ27" s="80"/>
      <c r="BMA27" s="80"/>
      <c r="BMB27" s="80"/>
      <c r="BMC27" s="80"/>
      <c r="BMD27" s="80"/>
      <c r="BME27" s="80"/>
      <c r="BMF27" s="80"/>
      <c r="BMG27" s="80"/>
      <c r="BMH27" s="80"/>
      <c r="BMI27" s="80"/>
      <c r="BMJ27" s="80"/>
      <c r="BMK27" s="80"/>
      <c r="BML27" s="80"/>
      <c r="BMM27" s="80"/>
      <c r="BMN27" s="80"/>
      <c r="BMO27" s="80"/>
      <c r="BMP27" s="80"/>
      <c r="BMQ27" s="80"/>
      <c r="BMR27" s="80"/>
      <c r="BMS27" s="80"/>
      <c r="BMT27" s="80"/>
      <c r="BMU27" s="80"/>
      <c r="BMV27" s="80"/>
      <c r="BMW27" s="80"/>
      <c r="BMX27" s="80"/>
      <c r="BMY27" s="80"/>
      <c r="BMZ27" s="80"/>
      <c r="BNA27" s="80"/>
      <c r="BNB27" s="80"/>
      <c r="BNC27" s="80"/>
      <c r="BND27" s="80"/>
      <c r="BNE27" s="80"/>
      <c r="BNF27" s="80"/>
      <c r="BNG27" s="80"/>
      <c r="BNH27" s="80"/>
      <c r="BNI27" s="80"/>
      <c r="BNJ27" s="80"/>
      <c r="BNK27" s="80"/>
      <c r="BNL27" s="80"/>
      <c r="BNM27" s="80"/>
      <c r="BNN27" s="80"/>
      <c r="BNO27" s="80"/>
      <c r="BNP27" s="80"/>
      <c r="BNQ27" s="80"/>
      <c r="BNR27" s="80"/>
      <c r="BNS27" s="80"/>
      <c r="BNT27" s="80"/>
      <c r="BNU27" s="80"/>
      <c r="BNV27" s="80"/>
      <c r="BNW27" s="80"/>
      <c r="BNX27" s="80"/>
      <c r="BNY27" s="80"/>
      <c r="BNZ27" s="80"/>
      <c r="BOA27" s="80"/>
      <c r="BOB27" s="80"/>
      <c r="BOC27" s="80"/>
      <c r="BOD27" s="80"/>
      <c r="BOE27" s="80"/>
      <c r="BOF27" s="80"/>
      <c r="BOG27" s="80"/>
      <c r="BOH27" s="80"/>
      <c r="BOI27" s="80"/>
      <c r="BOJ27" s="80"/>
      <c r="BOK27" s="80"/>
      <c r="BOL27" s="80"/>
      <c r="BOM27" s="80"/>
      <c r="BON27" s="80"/>
      <c r="BOO27" s="80"/>
      <c r="BOP27" s="80"/>
      <c r="BOQ27" s="80"/>
      <c r="BOR27" s="80"/>
      <c r="BOS27" s="80"/>
      <c r="BOT27" s="80"/>
      <c r="BOU27" s="80"/>
      <c r="BOV27" s="80"/>
      <c r="BOW27" s="80"/>
      <c r="BOX27" s="80"/>
      <c r="BOY27" s="80"/>
      <c r="BOZ27" s="80"/>
      <c r="BPA27" s="80"/>
      <c r="BPB27" s="80"/>
      <c r="BPC27" s="80"/>
      <c r="BPD27" s="80"/>
      <c r="BPE27" s="80"/>
      <c r="BPF27" s="80"/>
      <c r="BPG27" s="80"/>
      <c r="BPH27" s="80"/>
      <c r="BPI27" s="80"/>
      <c r="BPJ27" s="80"/>
      <c r="BPK27" s="80"/>
      <c r="BPL27" s="80"/>
      <c r="BPM27" s="80"/>
      <c r="BPN27" s="80"/>
      <c r="BPO27" s="80"/>
      <c r="BPP27" s="80"/>
      <c r="BPQ27" s="80"/>
      <c r="BPR27" s="80"/>
      <c r="BPS27" s="80"/>
      <c r="BPT27" s="80"/>
      <c r="BPU27" s="80"/>
      <c r="BPV27" s="80"/>
      <c r="BPW27" s="80"/>
      <c r="BPX27" s="80"/>
      <c r="BPY27" s="80"/>
      <c r="BPZ27" s="80"/>
      <c r="BQA27" s="80"/>
      <c r="BQB27" s="80"/>
      <c r="BQC27" s="80"/>
      <c r="BQD27" s="80"/>
      <c r="BQE27" s="80"/>
      <c r="BQF27" s="80"/>
      <c r="BQG27" s="80"/>
      <c r="BQH27" s="80"/>
      <c r="BQI27" s="80"/>
      <c r="BQJ27" s="80"/>
      <c r="BQK27" s="80"/>
      <c r="BQL27" s="80"/>
      <c r="BQM27" s="80"/>
      <c r="BQN27" s="80"/>
      <c r="BQO27" s="80"/>
      <c r="BQP27" s="80"/>
      <c r="BQQ27" s="80"/>
      <c r="BQR27" s="80"/>
      <c r="BQS27" s="80"/>
      <c r="BQT27" s="80"/>
      <c r="BQU27" s="80"/>
      <c r="BQV27" s="80"/>
      <c r="BQW27" s="80"/>
      <c r="BQX27" s="80"/>
      <c r="BQY27" s="80"/>
      <c r="BQZ27" s="80"/>
      <c r="BRA27" s="80"/>
      <c r="BRB27" s="80"/>
      <c r="BRC27" s="80"/>
      <c r="BRD27" s="80"/>
      <c r="BRE27" s="80"/>
      <c r="BRF27" s="80"/>
      <c r="BRG27" s="80"/>
      <c r="BRH27" s="80"/>
      <c r="BRI27" s="80"/>
      <c r="BRJ27" s="80"/>
      <c r="BRK27" s="80"/>
      <c r="BRL27" s="80"/>
      <c r="BRM27" s="80"/>
      <c r="BRN27" s="80"/>
      <c r="BRO27" s="80"/>
      <c r="BRP27" s="80"/>
      <c r="BRQ27" s="80"/>
      <c r="BRR27" s="80"/>
      <c r="BRS27" s="80"/>
      <c r="BRT27" s="80"/>
      <c r="BRU27" s="80"/>
      <c r="BRV27" s="80"/>
      <c r="BRW27" s="80"/>
      <c r="BRX27" s="80"/>
      <c r="BRY27" s="80"/>
      <c r="BRZ27" s="80"/>
      <c r="BSA27" s="80"/>
      <c r="BSB27" s="80"/>
      <c r="BSC27" s="80"/>
      <c r="BSD27" s="80"/>
      <c r="BSE27" s="80"/>
      <c r="BSF27" s="80"/>
      <c r="BSG27" s="80"/>
      <c r="BSH27" s="80"/>
      <c r="BSI27" s="80"/>
      <c r="BSJ27" s="80"/>
      <c r="BSK27" s="80"/>
      <c r="BSL27" s="80"/>
      <c r="BSM27" s="80"/>
      <c r="BSN27" s="80"/>
      <c r="BSO27" s="80"/>
      <c r="BSP27" s="80"/>
      <c r="BSQ27" s="80"/>
      <c r="BSR27" s="80"/>
      <c r="BSS27" s="80"/>
      <c r="BST27" s="80"/>
      <c r="BSU27" s="80"/>
      <c r="BSV27" s="80"/>
      <c r="BSW27" s="80"/>
      <c r="BSX27" s="80"/>
      <c r="BSY27" s="80"/>
      <c r="BSZ27" s="80"/>
      <c r="BTA27" s="80"/>
      <c r="BTB27" s="80"/>
      <c r="BTC27" s="80"/>
      <c r="BTD27" s="80"/>
      <c r="BTE27" s="80"/>
      <c r="BTF27" s="80"/>
      <c r="BTG27" s="80"/>
      <c r="BTH27" s="80"/>
      <c r="BTI27" s="80"/>
      <c r="BTJ27" s="80"/>
      <c r="BTK27" s="80"/>
      <c r="BTL27" s="80"/>
      <c r="BTM27" s="80"/>
      <c r="BTN27" s="80"/>
      <c r="BTO27" s="80"/>
      <c r="BTP27" s="80"/>
      <c r="BTQ27" s="80"/>
      <c r="BTR27" s="80"/>
      <c r="BTS27" s="80"/>
      <c r="BTT27" s="80"/>
      <c r="BTU27" s="80"/>
      <c r="BTV27" s="80"/>
      <c r="BTW27" s="80"/>
      <c r="BTX27" s="80"/>
      <c r="BTY27" s="80"/>
      <c r="BTZ27" s="80"/>
      <c r="BUA27" s="80"/>
      <c r="BUB27" s="80"/>
      <c r="BUC27" s="80"/>
      <c r="BUD27" s="80"/>
      <c r="BUE27" s="80"/>
      <c r="BUF27" s="80"/>
      <c r="BUG27" s="80"/>
      <c r="BUH27" s="80"/>
      <c r="BUI27" s="80"/>
      <c r="BUJ27" s="80"/>
      <c r="BUK27" s="80"/>
      <c r="BUL27" s="80"/>
      <c r="BUM27" s="80"/>
      <c r="BUN27" s="80"/>
      <c r="BUO27" s="80"/>
      <c r="BUP27" s="80"/>
      <c r="BUQ27" s="80"/>
      <c r="BUR27" s="80"/>
      <c r="BUS27" s="80"/>
      <c r="BUT27" s="80"/>
      <c r="BUU27" s="80"/>
      <c r="BUV27" s="80"/>
      <c r="BUW27" s="80"/>
      <c r="BUX27" s="80"/>
      <c r="BUY27" s="80"/>
      <c r="BUZ27" s="80"/>
      <c r="BVA27" s="80"/>
      <c r="BVB27" s="80"/>
      <c r="BVC27" s="80"/>
      <c r="BVD27" s="80"/>
      <c r="BVE27" s="80"/>
      <c r="BVF27" s="80"/>
      <c r="BVG27" s="80"/>
      <c r="BVH27" s="80"/>
      <c r="BVI27" s="80"/>
      <c r="BVJ27" s="80"/>
      <c r="BVK27" s="80"/>
      <c r="BVL27" s="80"/>
      <c r="BVM27" s="80"/>
      <c r="BVN27" s="80"/>
      <c r="BVO27" s="80"/>
      <c r="BVP27" s="80"/>
      <c r="BVQ27" s="80"/>
      <c r="BVR27" s="80"/>
      <c r="BVS27" s="80"/>
      <c r="BVT27" s="80"/>
      <c r="BVU27" s="80"/>
      <c r="BVV27" s="80"/>
      <c r="BVW27" s="80"/>
      <c r="BVX27" s="80"/>
      <c r="BVY27" s="80"/>
      <c r="BVZ27" s="80"/>
      <c r="BWA27" s="80"/>
      <c r="BWB27" s="80"/>
      <c r="BWC27" s="80"/>
      <c r="BWD27" s="80"/>
      <c r="BWE27" s="80"/>
      <c r="BWF27" s="80"/>
      <c r="BWG27" s="80"/>
      <c r="BWH27" s="80"/>
      <c r="BWI27" s="80"/>
      <c r="BWJ27" s="80"/>
      <c r="BWK27" s="80"/>
      <c r="BWL27" s="80"/>
      <c r="BWM27" s="80"/>
      <c r="BWN27" s="80"/>
      <c r="BWO27" s="80"/>
      <c r="BWP27" s="80"/>
      <c r="BWQ27" s="80"/>
      <c r="BWR27" s="80"/>
      <c r="BWS27" s="80"/>
      <c r="BWT27" s="80"/>
      <c r="BWU27" s="80"/>
      <c r="BWV27" s="80"/>
      <c r="BWW27" s="80"/>
      <c r="BWX27" s="80"/>
      <c r="BWY27" s="80"/>
      <c r="BWZ27" s="80"/>
      <c r="BXA27" s="80"/>
      <c r="BXB27" s="80"/>
      <c r="BXC27" s="80"/>
      <c r="BXD27" s="80"/>
      <c r="BXE27" s="80"/>
      <c r="BXF27" s="80"/>
      <c r="BXG27" s="80"/>
      <c r="BXH27" s="80"/>
      <c r="BXI27" s="80"/>
      <c r="BXJ27" s="80"/>
      <c r="BXK27" s="80"/>
      <c r="BXL27" s="80"/>
      <c r="BXM27" s="80"/>
      <c r="BXN27" s="80"/>
      <c r="BXO27" s="80"/>
      <c r="BXP27" s="80"/>
      <c r="BXQ27" s="80"/>
      <c r="BXR27" s="80"/>
      <c r="BXS27" s="80"/>
      <c r="BXT27" s="80"/>
      <c r="BXU27" s="80"/>
      <c r="BXV27" s="80"/>
      <c r="BXW27" s="80"/>
      <c r="BXX27" s="80"/>
      <c r="BXY27" s="80"/>
      <c r="BXZ27" s="80"/>
      <c r="BYA27" s="80"/>
      <c r="BYB27" s="80"/>
      <c r="BYC27" s="80"/>
      <c r="BYD27" s="80"/>
      <c r="BYE27" s="80"/>
      <c r="BYF27" s="80"/>
      <c r="BYG27" s="80"/>
      <c r="BYH27" s="80"/>
      <c r="BYI27" s="80"/>
      <c r="BYJ27" s="80"/>
      <c r="BYK27" s="80"/>
      <c r="BYL27" s="80"/>
      <c r="BYM27" s="80"/>
      <c r="BYN27" s="80"/>
      <c r="BYO27" s="80"/>
      <c r="BYP27" s="80"/>
      <c r="BYQ27" s="80"/>
      <c r="BYR27" s="80"/>
      <c r="BYS27" s="80"/>
      <c r="BYT27" s="80"/>
      <c r="BYU27" s="80"/>
      <c r="BYV27" s="80"/>
      <c r="BYW27" s="80"/>
      <c r="BYX27" s="80"/>
      <c r="BYY27" s="80"/>
      <c r="BYZ27" s="80"/>
      <c r="BZA27" s="80"/>
      <c r="BZB27" s="80"/>
      <c r="BZC27" s="80"/>
      <c r="BZD27" s="80"/>
      <c r="BZE27" s="80"/>
      <c r="BZF27" s="80"/>
      <c r="BZG27" s="80"/>
      <c r="BZH27" s="80"/>
      <c r="BZI27" s="80"/>
      <c r="BZJ27" s="80"/>
      <c r="BZK27" s="80"/>
      <c r="BZL27" s="80"/>
      <c r="BZM27" s="80"/>
      <c r="BZN27" s="80"/>
      <c r="BZO27" s="80"/>
      <c r="BZP27" s="80"/>
      <c r="BZQ27" s="80"/>
      <c r="BZR27" s="80"/>
      <c r="BZS27" s="80"/>
      <c r="BZT27" s="80"/>
      <c r="BZU27" s="80"/>
      <c r="BZV27" s="80"/>
      <c r="BZW27" s="80"/>
      <c r="BZX27" s="80"/>
      <c r="BZY27" s="80"/>
      <c r="BZZ27" s="80"/>
      <c r="CAA27" s="80"/>
      <c r="CAB27" s="80"/>
      <c r="CAC27" s="80"/>
      <c r="CAD27" s="80"/>
      <c r="CAE27" s="80"/>
      <c r="CAF27" s="80"/>
      <c r="CAG27" s="80"/>
      <c r="CAH27" s="80"/>
      <c r="CAI27" s="80"/>
      <c r="CAJ27" s="80"/>
      <c r="CAK27" s="80"/>
      <c r="CAL27" s="80"/>
      <c r="CAM27" s="80"/>
      <c r="CAN27" s="80"/>
      <c r="CAO27" s="80"/>
      <c r="CAP27" s="80"/>
      <c r="CAQ27" s="80"/>
      <c r="CAR27" s="80"/>
      <c r="CAS27" s="80"/>
      <c r="CAT27" s="80"/>
      <c r="CAU27" s="80"/>
      <c r="CAV27" s="80"/>
      <c r="CAW27" s="80"/>
      <c r="CAX27" s="80"/>
      <c r="CAY27" s="80"/>
      <c r="CAZ27" s="80"/>
      <c r="CBA27" s="80"/>
      <c r="CBB27" s="80"/>
      <c r="CBC27" s="80"/>
      <c r="CBD27" s="80"/>
      <c r="CBE27" s="80"/>
      <c r="CBF27" s="80"/>
      <c r="CBG27" s="80"/>
      <c r="CBH27" s="80"/>
      <c r="CBI27" s="80"/>
      <c r="CBJ27" s="80"/>
      <c r="CBK27" s="80"/>
      <c r="CBL27" s="80"/>
      <c r="CBM27" s="80"/>
      <c r="CBN27" s="80"/>
      <c r="CBO27" s="80"/>
      <c r="CBP27" s="80"/>
      <c r="CBQ27" s="80"/>
      <c r="CBR27" s="80"/>
      <c r="CBS27" s="80"/>
      <c r="CBT27" s="80"/>
      <c r="CBU27" s="80"/>
      <c r="CBV27" s="80"/>
      <c r="CBW27" s="80"/>
      <c r="CBX27" s="80"/>
      <c r="CBY27" s="80"/>
      <c r="CBZ27" s="80"/>
      <c r="CCA27" s="80"/>
      <c r="CCB27" s="80"/>
      <c r="CCC27" s="80"/>
      <c r="CCD27" s="80"/>
      <c r="CCE27" s="80"/>
      <c r="CCF27" s="80"/>
      <c r="CCG27" s="80"/>
      <c r="CCH27" s="80"/>
      <c r="CCI27" s="80"/>
      <c r="CCJ27" s="80"/>
      <c r="CCK27" s="80"/>
      <c r="CCL27" s="80"/>
      <c r="CCM27" s="80"/>
      <c r="CCN27" s="80"/>
      <c r="CCO27" s="80"/>
      <c r="CCP27" s="80"/>
      <c r="CCQ27" s="80"/>
      <c r="CCR27" s="80"/>
      <c r="CCS27" s="80"/>
      <c r="CCT27" s="80"/>
      <c r="CCU27" s="80"/>
      <c r="CCV27" s="80"/>
      <c r="CCW27" s="80"/>
      <c r="CCX27" s="80"/>
      <c r="CCY27" s="80"/>
      <c r="CCZ27" s="80"/>
      <c r="CDA27" s="80"/>
      <c r="CDB27" s="80"/>
      <c r="CDC27" s="80"/>
      <c r="CDD27" s="80"/>
      <c r="CDE27" s="80"/>
      <c r="CDF27" s="80"/>
      <c r="CDG27" s="80"/>
      <c r="CDH27" s="80"/>
      <c r="CDI27" s="80"/>
      <c r="CDJ27" s="80"/>
      <c r="CDK27" s="80"/>
      <c r="CDL27" s="80"/>
      <c r="CDM27" s="80"/>
      <c r="CDN27" s="80"/>
      <c r="CDO27" s="80"/>
      <c r="CDP27" s="80"/>
      <c r="CDQ27" s="80"/>
      <c r="CDR27" s="80"/>
      <c r="CDS27" s="80"/>
      <c r="CDT27" s="80"/>
      <c r="CDU27" s="80"/>
      <c r="CDV27" s="80"/>
      <c r="CDW27" s="80"/>
      <c r="CDX27" s="80"/>
      <c r="CDY27" s="80"/>
      <c r="CDZ27" s="80"/>
      <c r="CEA27" s="80"/>
      <c r="CEB27" s="80"/>
      <c r="CEC27" s="80"/>
      <c r="CED27" s="80"/>
      <c r="CEE27" s="80"/>
      <c r="CEF27" s="80"/>
      <c r="CEG27" s="80"/>
      <c r="CEH27" s="80"/>
      <c r="CEI27" s="80"/>
      <c r="CEJ27" s="80"/>
      <c r="CEK27" s="80"/>
      <c r="CEL27" s="80"/>
      <c r="CEM27" s="80"/>
      <c r="CEN27" s="80"/>
      <c r="CEO27" s="80"/>
      <c r="CEP27" s="80"/>
      <c r="CEQ27" s="80"/>
      <c r="CER27" s="80"/>
      <c r="CES27" s="80"/>
      <c r="CET27" s="80"/>
      <c r="CEU27" s="80"/>
      <c r="CEV27" s="80"/>
      <c r="CEW27" s="80"/>
      <c r="CEX27" s="80"/>
      <c r="CEY27" s="80"/>
      <c r="CEZ27" s="80"/>
      <c r="CFA27" s="80"/>
      <c r="CFB27" s="80"/>
      <c r="CFC27" s="80"/>
      <c r="CFD27" s="80"/>
      <c r="CFE27" s="80"/>
      <c r="CFF27" s="80"/>
      <c r="CFG27" s="80"/>
      <c r="CFH27" s="80"/>
      <c r="CFI27" s="80"/>
      <c r="CFJ27" s="80"/>
      <c r="CFK27" s="80"/>
      <c r="CFL27" s="80"/>
      <c r="CFM27" s="80"/>
      <c r="CFN27" s="80"/>
      <c r="CFO27" s="80"/>
      <c r="CFP27" s="80"/>
      <c r="CFQ27" s="80"/>
      <c r="CFR27" s="80"/>
      <c r="CFS27" s="80"/>
      <c r="CFT27" s="80"/>
      <c r="CFU27" s="80"/>
      <c r="CFV27" s="80"/>
      <c r="CFW27" s="80"/>
      <c r="CFX27" s="80"/>
      <c r="CFY27" s="80"/>
      <c r="CFZ27" s="80"/>
      <c r="CGA27" s="80"/>
      <c r="CGB27" s="80"/>
      <c r="CGC27" s="80"/>
      <c r="CGD27" s="80"/>
      <c r="CGE27" s="80"/>
      <c r="CGF27" s="80"/>
      <c r="CGG27" s="80"/>
      <c r="CGH27" s="80"/>
      <c r="CGI27" s="80"/>
      <c r="CGJ27" s="80"/>
      <c r="CGK27" s="80"/>
      <c r="CGL27" s="80"/>
      <c r="CGM27" s="80"/>
      <c r="CGN27" s="80"/>
      <c r="CGO27" s="80"/>
      <c r="CGP27" s="80"/>
      <c r="CGQ27" s="80"/>
      <c r="CGR27" s="80"/>
      <c r="CGS27" s="80"/>
      <c r="CGT27" s="80"/>
      <c r="CGU27" s="80"/>
      <c r="CGV27" s="80"/>
      <c r="CGW27" s="80"/>
      <c r="CGX27" s="80"/>
      <c r="CGY27" s="80"/>
      <c r="CGZ27" s="80"/>
      <c r="CHA27" s="80"/>
      <c r="CHB27" s="80"/>
      <c r="CHC27" s="80"/>
      <c r="CHD27" s="80"/>
      <c r="CHE27" s="80"/>
      <c r="CHF27" s="80"/>
      <c r="CHG27" s="80"/>
      <c r="CHH27" s="80"/>
      <c r="CHI27" s="80"/>
      <c r="CHJ27" s="80"/>
      <c r="CHK27" s="80"/>
      <c r="CHL27" s="80"/>
      <c r="CHM27" s="80"/>
      <c r="CHN27" s="80"/>
      <c r="CHO27" s="80"/>
      <c r="CHP27" s="80"/>
      <c r="CHQ27" s="80"/>
      <c r="CHR27" s="80"/>
      <c r="CHS27" s="80"/>
      <c r="CHT27" s="80"/>
      <c r="CHU27" s="80"/>
      <c r="CHV27" s="80"/>
      <c r="CHW27" s="80"/>
      <c r="CHX27" s="80"/>
      <c r="CHY27" s="80"/>
      <c r="CHZ27" s="80"/>
      <c r="CIA27" s="80"/>
      <c r="CIB27" s="80"/>
      <c r="CIC27" s="80"/>
      <c r="CID27" s="80"/>
      <c r="CIE27" s="80"/>
      <c r="CIF27" s="80"/>
      <c r="CIG27" s="80"/>
      <c r="CIH27" s="80"/>
      <c r="CII27" s="80"/>
      <c r="CIJ27" s="80"/>
      <c r="CIK27" s="80"/>
      <c r="CIL27" s="80"/>
      <c r="CIM27" s="80"/>
      <c r="CIN27" s="80"/>
      <c r="CIO27" s="80"/>
      <c r="CIP27" s="80"/>
      <c r="CIQ27" s="80"/>
      <c r="CIR27" s="80"/>
      <c r="CIS27" s="80"/>
      <c r="CIT27" s="80"/>
      <c r="CIU27" s="80"/>
      <c r="CIV27" s="80"/>
      <c r="CIW27" s="80"/>
      <c r="CIX27" s="80"/>
      <c r="CIY27" s="80"/>
      <c r="CIZ27" s="80"/>
      <c r="CJA27" s="80"/>
      <c r="CJB27" s="80"/>
      <c r="CJC27" s="80"/>
      <c r="CJD27" s="80"/>
      <c r="CJE27" s="80"/>
      <c r="CJF27" s="80"/>
      <c r="CJG27" s="80"/>
      <c r="CJH27" s="80"/>
      <c r="CJI27" s="80"/>
      <c r="CJJ27" s="80"/>
      <c r="CJK27" s="80"/>
      <c r="CJL27" s="80"/>
      <c r="CJM27" s="80"/>
      <c r="CJN27" s="80"/>
      <c r="CJO27" s="80"/>
      <c r="CJP27" s="80"/>
      <c r="CJQ27" s="80"/>
      <c r="CJR27" s="80"/>
      <c r="CJS27" s="80"/>
      <c r="CJT27" s="80"/>
      <c r="CJU27" s="80"/>
      <c r="CJV27" s="80"/>
      <c r="CJW27" s="80"/>
      <c r="CJX27" s="80"/>
      <c r="CJY27" s="80"/>
      <c r="CJZ27" s="80"/>
      <c r="CKA27" s="80"/>
      <c r="CKB27" s="80"/>
      <c r="CKC27" s="80"/>
      <c r="CKD27" s="80"/>
      <c r="CKE27" s="80"/>
      <c r="CKF27" s="80"/>
      <c r="CKG27" s="80"/>
      <c r="CKH27" s="80"/>
      <c r="CKI27" s="80"/>
      <c r="CKJ27" s="80"/>
      <c r="CKK27" s="80"/>
      <c r="CKL27" s="80"/>
      <c r="CKM27" s="80"/>
      <c r="CKN27" s="80"/>
      <c r="CKO27" s="80"/>
      <c r="CKP27" s="80"/>
      <c r="CKQ27" s="80"/>
      <c r="CKR27" s="80"/>
      <c r="CKS27" s="80"/>
      <c r="CKT27" s="80"/>
      <c r="CKU27" s="80"/>
      <c r="CKV27" s="80"/>
      <c r="CKW27" s="80"/>
      <c r="CKX27" s="80"/>
      <c r="CKY27" s="80"/>
      <c r="CKZ27" s="80"/>
      <c r="CLA27" s="80"/>
      <c r="CLB27" s="80"/>
      <c r="CLC27" s="80"/>
      <c r="CLD27" s="80"/>
      <c r="CLE27" s="80"/>
      <c r="CLF27" s="80"/>
      <c r="CLG27" s="80"/>
      <c r="CLH27" s="80"/>
      <c r="CLI27" s="80"/>
      <c r="CLJ27" s="80"/>
      <c r="CLK27" s="80"/>
      <c r="CLL27" s="80"/>
      <c r="CLM27" s="80"/>
      <c r="CLN27" s="80"/>
      <c r="CLO27" s="80"/>
      <c r="CLP27" s="80"/>
      <c r="CLQ27" s="80"/>
      <c r="CLR27" s="80"/>
      <c r="CLS27" s="80"/>
      <c r="CLT27" s="80"/>
      <c r="CLU27" s="80"/>
      <c r="CLV27" s="80"/>
      <c r="CLW27" s="80"/>
      <c r="CLX27" s="80"/>
      <c r="CLY27" s="80"/>
      <c r="CLZ27" s="80"/>
      <c r="CMA27" s="80"/>
      <c r="CMB27" s="80"/>
      <c r="CMC27" s="80"/>
      <c r="CMD27" s="80"/>
      <c r="CME27" s="80"/>
      <c r="CMF27" s="80"/>
      <c r="CMG27" s="80"/>
      <c r="CMH27" s="80"/>
      <c r="CMI27" s="80"/>
      <c r="CMJ27" s="80"/>
      <c r="CMK27" s="80"/>
      <c r="CML27" s="80"/>
      <c r="CMM27" s="80"/>
      <c r="CMN27" s="80"/>
      <c r="CMO27" s="80"/>
      <c r="CMP27" s="80"/>
      <c r="CMQ27" s="80"/>
      <c r="CMR27" s="80"/>
      <c r="CMS27" s="80"/>
      <c r="CMT27" s="80"/>
      <c r="CMU27" s="80"/>
      <c r="CMV27" s="80"/>
      <c r="CMW27" s="80"/>
      <c r="CMX27" s="80"/>
      <c r="CMY27" s="80"/>
      <c r="CMZ27" s="80"/>
      <c r="CNA27" s="80"/>
      <c r="CNB27" s="80"/>
      <c r="CNC27" s="80"/>
      <c r="CND27" s="80"/>
      <c r="CNE27" s="80"/>
      <c r="CNF27" s="80"/>
      <c r="CNG27" s="80"/>
      <c r="CNH27" s="80"/>
      <c r="CNI27" s="80"/>
      <c r="CNJ27" s="80"/>
      <c r="CNK27" s="80"/>
      <c r="CNL27" s="80"/>
      <c r="CNM27" s="80"/>
      <c r="CNN27" s="80"/>
      <c r="CNO27" s="80"/>
      <c r="CNP27" s="80"/>
      <c r="CNQ27" s="80"/>
      <c r="CNR27" s="80"/>
      <c r="CNS27" s="80"/>
      <c r="CNT27" s="80"/>
      <c r="CNU27" s="80"/>
      <c r="CNV27" s="80"/>
      <c r="CNW27" s="80"/>
      <c r="CNX27" s="80"/>
      <c r="CNY27" s="80"/>
      <c r="CNZ27" s="80"/>
      <c r="COA27" s="80"/>
      <c r="COB27" s="80"/>
      <c r="COC27" s="80"/>
      <c r="COD27" s="80"/>
      <c r="COE27" s="80"/>
      <c r="COF27" s="80"/>
      <c r="COG27" s="80"/>
      <c r="COH27" s="80"/>
      <c r="COI27" s="80"/>
      <c r="COJ27" s="80"/>
      <c r="COK27" s="80"/>
      <c r="COL27" s="80"/>
      <c r="COM27" s="80"/>
      <c r="CON27" s="80"/>
      <c r="COO27" s="80"/>
      <c r="COP27" s="80"/>
      <c r="COQ27" s="80"/>
      <c r="COR27" s="80"/>
      <c r="COS27" s="80"/>
      <c r="COT27" s="80"/>
      <c r="COU27" s="80"/>
      <c r="COV27" s="80"/>
      <c r="COW27" s="80"/>
      <c r="COX27" s="80"/>
      <c r="COY27" s="80"/>
      <c r="COZ27" s="80"/>
      <c r="CPA27" s="80"/>
      <c r="CPB27" s="80"/>
      <c r="CPC27" s="80"/>
      <c r="CPD27" s="80"/>
      <c r="CPE27" s="80"/>
      <c r="CPF27" s="80"/>
      <c r="CPG27" s="80"/>
      <c r="CPH27" s="80"/>
      <c r="CPI27" s="80"/>
      <c r="CPJ27" s="80"/>
      <c r="CPK27" s="80"/>
      <c r="CPL27" s="80"/>
      <c r="CPM27" s="80"/>
      <c r="CPN27" s="80"/>
      <c r="CPO27" s="80"/>
      <c r="CPP27" s="80"/>
      <c r="CPQ27" s="80"/>
      <c r="CPR27" s="80"/>
      <c r="CPS27" s="80"/>
      <c r="CPT27" s="80"/>
      <c r="CPU27" s="80"/>
      <c r="CPV27" s="80"/>
      <c r="CPW27" s="80"/>
      <c r="CPX27" s="80"/>
      <c r="CPY27" s="80"/>
      <c r="CPZ27" s="80"/>
      <c r="CQA27" s="80"/>
      <c r="CQB27" s="80"/>
      <c r="CQC27" s="80"/>
      <c r="CQD27" s="80"/>
      <c r="CQE27" s="80"/>
      <c r="CQF27" s="80"/>
      <c r="CQG27" s="80"/>
      <c r="CQH27" s="80"/>
      <c r="CQI27" s="80"/>
      <c r="CQJ27" s="80"/>
      <c r="CQK27" s="80"/>
      <c r="CQL27" s="80"/>
      <c r="CQM27" s="80"/>
      <c r="CQN27" s="80"/>
      <c r="CQO27" s="80"/>
      <c r="CQP27" s="80"/>
      <c r="CQQ27" s="80"/>
      <c r="CQR27" s="80"/>
      <c r="CQS27" s="80"/>
      <c r="CQT27" s="80"/>
      <c r="CQU27" s="80"/>
      <c r="CQV27" s="80"/>
      <c r="CQW27" s="80"/>
      <c r="CQX27" s="80"/>
      <c r="CQY27" s="80"/>
      <c r="CQZ27" s="80"/>
      <c r="CRA27" s="80"/>
      <c r="CRB27" s="80"/>
      <c r="CRC27" s="80"/>
      <c r="CRD27" s="80"/>
      <c r="CRE27" s="80"/>
      <c r="CRF27" s="80"/>
      <c r="CRG27" s="80"/>
      <c r="CRH27" s="80"/>
      <c r="CRI27" s="80"/>
      <c r="CRJ27" s="80"/>
      <c r="CRK27" s="80"/>
      <c r="CRL27" s="80"/>
      <c r="CRM27" s="80"/>
      <c r="CRN27" s="80"/>
      <c r="CRO27" s="80"/>
      <c r="CRP27" s="80"/>
      <c r="CRQ27" s="80"/>
      <c r="CRR27" s="80"/>
      <c r="CRS27" s="80"/>
      <c r="CRT27" s="80"/>
      <c r="CRU27" s="80"/>
      <c r="CRV27" s="80"/>
      <c r="CRW27" s="80"/>
      <c r="CRX27" s="80"/>
      <c r="CRY27" s="80"/>
      <c r="CRZ27" s="80"/>
      <c r="CSA27" s="80"/>
      <c r="CSB27" s="80"/>
      <c r="CSC27" s="80"/>
      <c r="CSD27" s="80"/>
      <c r="CSE27" s="80"/>
      <c r="CSF27" s="80"/>
      <c r="CSG27" s="80"/>
      <c r="CSH27" s="80"/>
      <c r="CSI27" s="80"/>
      <c r="CSJ27" s="80"/>
      <c r="CSK27" s="80"/>
      <c r="CSL27" s="80"/>
      <c r="CSM27" s="80"/>
      <c r="CSN27" s="80"/>
      <c r="CSO27" s="80"/>
      <c r="CSP27" s="80"/>
      <c r="CSQ27" s="80"/>
      <c r="CSR27" s="80"/>
      <c r="CSS27" s="80"/>
      <c r="CST27" s="80"/>
      <c r="CSU27" s="80"/>
      <c r="CSV27" s="80"/>
      <c r="CSW27" s="80"/>
      <c r="CSX27" s="80"/>
      <c r="CSY27" s="80"/>
      <c r="CSZ27" s="80"/>
      <c r="CTA27" s="80"/>
      <c r="CTB27" s="80"/>
      <c r="CTC27" s="80"/>
      <c r="CTD27" s="80"/>
      <c r="CTE27" s="80"/>
      <c r="CTF27" s="80"/>
      <c r="CTG27" s="80"/>
      <c r="CTH27" s="80"/>
      <c r="CTI27" s="80"/>
      <c r="CTJ27" s="80"/>
      <c r="CTK27" s="80"/>
      <c r="CTL27" s="80"/>
      <c r="CTM27" s="80"/>
      <c r="CTN27" s="80"/>
      <c r="CTO27" s="80"/>
      <c r="CTP27" s="80"/>
      <c r="CTQ27" s="80"/>
      <c r="CTR27" s="80"/>
      <c r="CTS27" s="80"/>
      <c r="CTT27" s="80"/>
      <c r="CTU27" s="80"/>
      <c r="CTV27" s="80"/>
      <c r="CTW27" s="80"/>
      <c r="CTX27" s="80"/>
      <c r="CTY27" s="80"/>
      <c r="CTZ27" s="80"/>
      <c r="CUA27" s="80"/>
      <c r="CUB27" s="80"/>
      <c r="CUC27" s="80"/>
      <c r="CUD27" s="80"/>
      <c r="CUE27" s="80"/>
      <c r="CUF27" s="80"/>
      <c r="CUG27" s="80"/>
      <c r="CUH27" s="80"/>
      <c r="CUI27" s="80"/>
      <c r="CUJ27" s="80"/>
      <c r="CUK27" s="80"/>
      <c r="CUL27" s="80"/>
      <c r="CUM27" s="80"/>
      <c r="CUN27" s="80"/>
      <c r="CUO27" s="80"/>
      <c r="CUP27" s="80"/>
      <c r="CUQ27" s="80"/>
      <c r="CUR27" s="80"/>
      <c r="CUS27" s="80"/>
      <c r="CUT27" s="80"/>
      <c r="CUU27" s="80"/>
      <c r="CUV27" s="80"/>
      <c r="CUW27" s="80"/>
      <c r="CUX27" s="80"/>
      <c r="CUY27" s="80"/>
      <c r="CUZ27" s="80"/>
      <c r="CVA27" s="80"/>
      <c r="CVB27" s="80"/>
      <c r="CVC27" s="80"/>
      <c r="CVD27" s="80"/>
      <c r="CVE27" s="80"/>
      <c r="CVF27" s="80"/>
      <c r="CVG27" s="80"/>
      <c r="CVH27" s="80"/>
      <c r="CVI27" s="80"/>
      <c r="CVJ27" s="80"/>
      <c r="CVK27" s="80"/>
      <c r="CVL27" s="80"/>
      <c r="CVM27" s="80"/>
      <c r="CVN27" s="80"/>
      <c r="CVO27" s="80"/>
      <c r="CVP27" s="80"/>
      <c r="CVQ27" s="80"/>
      <c r="CVR27" s="80"/>
      <c r="CVS27" s="80"/>
      <c r="CVT27" s="80"/>
      <c r="CVU27" s="80"/>
      <c r="CVV27" s="80"/>
      <c r="CVW27" s="80"/>
      <c r="CVX27" s="80"/>
      <c r="CVY27" s="80"/>
      <c r="CVZ27" s="80"/>
      <c r="CWA27" s="80"/>
      <c r="CWB27" s="80"/>
      <c r="CWC27" s="80"/>
      <c r="CWD27" s="80"/>
      <c r="CWE27" s="80"/>
      <c r="CWF27" s="80"/>
      <c r="CWG27" s="80"/>
      <c r="CWH27" s="80"/>
      <c r="CWI27" s="80"/>
      <c r="CWJ27" s="80"/>
      <c r="CWK27" s="80"/>
      <c r="CWL27" s="80"/>
      <c r="CWM27" s="80"/>
      <c r="CWN27" s="80"/>
      <c r="CWO27" s="80"/>
      <c r="CWP27" s="80"/>
      <c r="CWQ27" s="80"/>
      <c r="CWR27" s="80"/>
      <c r="CWS27" s="80"/>
      <c r="CWT27" s="80"/>
      <c r="CWU27" s="80"/>
      <c r="CWV27" s="80"/>
      <c r="CWW27" s="80"/>
      <c r="CWX27" s="80"/>
      <c r="CWY27" s="80"/>
      <c r="CWZ27" s="80"/>
      <c r="CXA27" s="80"/>
      <c r="CXB27" s="80"/>
      <c r="CXC27" s="80"/>
      <c r="CXD27" s="80"/>
      <c r="CXE27" s="80"/>
      <c r="CXF27" s="80"/>
      <c r="CXG27" s="80"/>
      <c r="CXH27" s="80"/>
      <c r="CXI27" s="80"/>
      <c r="CXJ27" s="80"/>
      <c r="CXK27" s="80"/>
      <c r="CXL27" s="80"/>
      <c r="CXM27" s="80"/>
      <c r="CXN27" s="80"/>
      <c r="CXO27" s="80"/>
      <c r="CXP27" s="80"/>
      <c r="CXQ27" s="80"/>
      <c r="CXR27" s="80"/>
      <c r="CXS27" s="80"/>
      <c r="CXT27" s="80"/>
      <c r="CXU27" s="80"/>
      <c r="CXV27" s="80"/>
      <c r="CXW27" s="80"/>
      <c r="CXX27" s="80"/>
      <c r="CXY27" s="80"/>
      <c r="CXZ27" s="80"/>
      <c r="CYA27" s="80"/>
      <c r="CYB27" s="80"/>
      <c r="CYC27" s="80"/>
      <c r="CYD27" s="80"/>
      <c r="CYE27" s="80"/>
      <c r="CYF27" s="80"/>
      <c r="CYG27" s="80"/>
      <c r="CYH27" s="80"/>
      <c r="CYI27" s="80"/>
      <c r="CYJ27" s="80"/>
      <c r="CYK27" s="80"/>
      <c r="CYL27" s="80"/>
      <c r="CYM27" s="80"/>
      <c r="CYN27" s="80"/>
      <c r="CYO27" s="80"/>
      <c r="CYP27" s="80"/>
      <c r="CYQ27" s="80"/>
      <c r="CYR27" s="80"/>
      <c r="CYS27" s="80"/>
      <c r="CYT27" s="80"/>
      <c r="CYU27" s="80"/>
      <c r="CYV27" s="80"/>
      <c r="CYW27" s="80"/>
      <c r="CYX27" s="80"/>
      <c r="CYY27" s="80"/>
      <c r="CYZ27" s="80"/>
      <c r="CZA27" s="80"/>
      <c r="CZB27" s="80"/>
      <c r="CZC27" s="80"/>
      <c r="CZD27" s="80"/>
      <c r="CZE27" s="80"/>
      <c r="CZF27" s="80"/>
      <c r="CZG27" s="80"/>
      <c r="CZH27" s="80"/>
      <c r="CZI27" s="80"/>
      <c r="CZJ27" s="80"/>
      <c r="CZK27" s="80"/>
      <c r="CZL27" s="80"/>
      <c r="CZM27" s="80"/>
      <c r="CZN27" s="80"/>
      <c r="CZO27" s="80"/>
      <c r="CZP27" s="80"/>
      <c r="CZQ27" s="80"/>
      <c r="CZR27" s="80"/>
      <c r="CZS27" s="80"/>
      <c r="CZT27" s="80"/>
      <c r="CZU27" s="80"/>
      <c r="CZV27" s="80"/>
      <c r="CZW27" s="80"/>
      <c r="CZX27" s="80"/>
      <c r="CZY27" s="80"/>
      <c r="CZZ27" s="80"/>
      <c r="DAA27" s="80"/>
      <c r="DAB27" s="80"/>
      <c r="DAC27" s="80"/>
      <c r="DAD27" s="80"/>
      <c r="DAE27" s="80"/>
      <c r="DAF27" s="80"/>
      <c r="DAG27" s="80"/>
      <c r="DAH27" s="80"/>
      <c r="DAI27" s="80"/>
      <c r="DAJ27" s="80"/>
      <c r="DAK27" s="80"/>
      <c r="DAL27" s="80"/>
      <c r="DAM27" s="80"/>
      <c r="DAN27" s="80"/>
      <c r="DAO27" s="80"/>
      <c r="DAP27" s="80"/>
      <c r="DAQ27" s="80"/>
      <c r="DAR27" s="80"/>
      <c r="DAS27" s="80"/>
      <c r="DAT27" s="80"/>
      <c r="DAU27" s="80"/>
      <c r="DAV27" s="80"/>
      <c r="DAW27" s="80"/>
      <c r="DAX27" s="80"/>
      <c r="DAY27" s="80"/>
      <c r="DAZ27" s="80"/>
      <c r="DBA27" s="80"/>
      <c r="DBB27" s="80"/>
      <c r="DBC27" s="80"/>
      <c r="DBD27" s="80"/>
      <c r="DBE27" s="80"/>
      <c r="DBF27" s="80"/>
      <c r="DBG27" s="80"/>
      <c r="DBH27" s="80"/>
      <c r="DBI27" s="80"/>
      <c r="DBJ27" s="80"/>
      <c r="DBK27" s="80"/>
      <c r="DBL27" s="80"/>
      <c r="DBM27" s="80"/>
      <c r="DBN27" s="80"/>
      <c r="DBO27" s="80"/>
      <c r="DBP27" s="80"/>
      <c r="DBQ27" s="80"/>
      <c r="DBR27" s="80"/>
      <c r="DBS27" s="80"/>
      <c r="DBT27" s="80"/>
      <c r="DBU27" s="80"/>
      <c r="DBV27" s="80"/>
      <c r="DBW27" s="80"/>
      <c r="DBX27" s="80"/>
      <c r="DBY27" s="80"/>
      <c r="DBZ27" s="80"/>
      <c r="DCA27" s="80"/>
      <c r="DCB27" s="80"/>
      <c r="DCC27" s="80"/>
      <c r="DCD27" s="80"/>
      <c r="DCE27" s="80"/>
      <c r="DCF27" s="80"/>
      <c r="DCG27" s="80"/>
      <c r="DCH27" s="80"/>
      <c r="DCI27" s="80"/>
      <c r="DCJ27" s="80"/>
      <c r="DCK27" s="80"/>
      <c r="DCL27" s="80"/>
      <c r="DCM27" s="80"/>
      <c r="DCN27" s="80"/>
      <c r="DCO27" s="80"/>
      <c r="DCP27" s="80"/>
      <c r="DCQ27" s="80"/>
      <c r="DCR27" s="80"/>
      <c r="DCS27" s="80"/>
      <c r="DCT27" s="80"/>
      <c r="DCU27" s="80"/>
      <c r="DCV27" s="80"/>
      <c r="DCW27" s="80"/>
      <c r="DCX27" s="80"/>
      <c r="DCY27" s="80"/>
      <c r="DCZ27" s="80"/>
      <c r="DDA27" s="80"/>
      <c r="DDB27" s="80"/>
      <c r="DDC27" s="80"/>
      <c r="DDD27" s="80"/>
      <c r="DDE27" s="80"/>
      <c r="DDF27" s="80"/>
      <c r="DDG27" s="80"/>
      <c r="DDH27" s="80"/>
      <c r="DDI27" s="80"/>
      <c r="DDJ27" s="80"/>
      <c r="DDK27" s="80"/>
      <c r="DDL27" s="80"/>
      <c r="DDM27" s="80"/>
      <c r="DDN27" s="80"/>
      <c r="DDO27" s="80"/>
      <c r="DDP27" s="80"/>
      <c r="DDQ27" s="80"/>
      <c r="DDR27" s="80"/>
      <c r="DDS27" s="80"/>
      <c r="DDT27" s="80"/>
      <c r="DDU27" s="80"/>
      <c r="DDV27" s="80"/>
      <c r="DDW27" s="80"/>
      <c r="DDX27" s="80"/>
      <c r="DDY27" s="80"/>
      <c r="DDZ27" s="80"/>
      <c r="DEA27" s="80"/>
      <c r="DEB27" s="80"/>
      <c r="DEC27" s="80"/>
      <c r="DED27" s="80"/>
      <c r="DEE27" s="80"/>
      <c r="DEF27" s="80"/>
      <c r="DEG27" s="80"/>
      <c r="DEH27" s="80"/>
      <c r="DEI27" s="80"/>
      <c r="DEJ27" s="80"/>
      <c r="DEK27" s="80"/>
      <c r="DEL27" s="80"/>
      <c r="DEM27" s="80"/>
      <c r="DEN27" s="80"/>
      <c r="DEO27" s="80"/>
      <c r="DEP27" s="80"/>
      <c r="DEQ27" s="80"/>
      <c r="DER27" s="80"/>
      <c r="DES27" s="80"/>
      <c r="DET27" s="80"/>
      <c r="DEU27" s="80"/>
      <c r="DEV27" s="80"/>
      <c r="DEW27" s="80"/>
      <c r="DEX27" s="80"/>
      <c r="DEY27" s="80"/>
      <c r="DEZ27" s="80"/>
      <c r="DFA27" s="80"/>
      <c r="DFB27" s="80"/>
      <c r="DFC27" s="80"/>
      <c r="DFD27" s="80"/>
      <c r="DFE27" s="80"/>
      <c r="DFF27" s="80"/>
      <c r="DFG27" s="80"/>
      <c r="DFH27" s="80"/>
      <c r="DFI27" s="80"/>
      <c r="DFJ27" s="80"/>
      <c r="DFK27" s="80"/>
      <c r="DFL27" s="80"/>
      <c r="DFM27" s="80"/>
      <c r="DFN27" s="80"/>
      <c r="DFO27" s="80"/>
      <c r="DFP27" s="80"/>
      <c r="DFQ27" s="80"/>
      <c r="DFR27" s="80"/>
      <c r="DFS27" s="80"/>
      <c r="DFT27" s="80"/>
      <c r="DFU27" s="80"/>
      <c r="DFV27" s="80"/>
      <c r="DFW27" s="80"/>
      <c r="DFX27" s="80"/>
      <c r="DFY27" s="80"/>
      <c r="DFZ27" s="80"/>
      <c r="DGA27" s="80"/>
      <c r="DGB27" s="80"/>
      <c r="DGC27" s="80"/>
      <c r="DGD27" s="80"/>
      <c r="DGE27" s="80"/>
      <c r="DGF27" s="80"/>
      <c r="DGG27" s="80"/>
      <c r="DGH27" s="80"/>
      <c r="DGI27" s="80"/>
      <c r="DGJ27" s="80"/>
      <c r="DGK27" s="80"/>
      <c r="DGL27" s="80"/>
      <c r="DGM27" s="80"/>
      <c r="DGN27" s="80"/>
      <c r="DGO27" s="80"/>
      <c r="DGP27" s="80"/>
      <c r="DGQ27" s="80"/>
      <c r="DGR27" s="80"/>
      <c r="DGS27" s="80"/>
      <c r="DGT27" s="80"/>
      <c r="DGU27" s="80"/>
      <c r="DGV27" s="80"/>
      <c r="DGW27" s="80"/>
      <c r="DGX27" s="80"/>
      <c r="DGY27" s="80"/>
      <c r="DGZ27" s="80"/>
      <c r="DHA27" s="80"/>
      <c r="DHB27" s="80"/>
      <c r="DHC27" s="80"/>
      <c r="DHD27" s="80"/>
      <c r="DHE27" s="80"/>
      <c r="DHF27" s="80"/>
      <c r="DHG27" s="80"/>
      <c r="DHH27" s="80"/>
      <c r="DHI27" s="80"/>
      <c r="DHJ27" s="80"/>
      <c r="DHK27" s="80"/>
      <c r="DHL27" s="80"/>
      <c r="DHM27" s="80"/>
      <c r="DHN27" s="80"/>
      <c r="DHO27" s="80"/>
      <c r="DHP27" s="80"/>
      <c r="DHQ27" s="80"/>
      <c r="DHR27" s="80"/>
      <c r="DHS27" s="80"/>
      <c r="DHT27" s="80"/>
      <c r="DHU27" s="80"/>
      <c r="DHV27" s="80"/>
      <c r="DHW27" s="80"/>
      <c r="DHX27" s="80"/>
      <c r="DHY27" s="80"/>
      <c r="DHZ27" s="80"/>
      <c r="DIA27" s="80"/>
      <c r="DIB27" s="80"/>
      <c r="DIC27" s="80"/>
      <c r="DID27" s="80"/>
      <c r="DIE27" s="80"/>
      <c r="DIF27" s="80"/>
      <c r="DIG27" s="80"/>
      <c r="DIH27" s="80"/>
      <c r="DII27" s="80"/>
      <c r="DIJ27" s="80"/>
      <c r="DIK27" s="80"/>
      <c r="DIL27" s="80"/>
      <c r="DIM27" s="80"/>
      <c r="DIN27" s="80"/>
      <c r="DIO27" s="80"/>
      <c r="DIP27" s="80"/>
      <c r="DIQ27" s="80"/>
      <c r="DIR27" s="80"/>
      <c r="DIS27" s="80"/>
      <c r="DIT27" s="80"/>
      <c r="DIU27" s="80"/>
      <c r="DIV27" s="80"/>
      <c r="DIW27" s="80"/>
      <c r="DIX27" s="80"/>
      <c r="DIY27" s="80"/>
      <c r="DIZ27" s="80"/>
      <c r="DJA27" s="80"/>
      <c r="DJB27" s="80"/>
      <c r="DJC27" s="80"/>
      <c r="DJD27" s="80"/>
      <c r="DJE27" s="80"/>
      <c r="DJF27" s="80"/>
      <c r="DJG27" s="80"/>
      <c r="DJH27" s="80"/>
      <c r="DJI27" s="80"/>
      <c r="DJJ27" s="80"/>
      <c r="DJK27" s="80"/>
      <c r="DJL27" s="80"/>
      <c r="DJM27" s="80"/>
      <c r="DJN27" s="80"/>
      <c r="DJO27" s="80"/>
      <c r="DJP27" s="80"/>
      <c r="DJQ27" s="80"/>
      <c r="DJR27" s="80"/>
      <c r="DJS27" s="80"/>
      <c r="DJT27" s="80"/>
      <c r="DJU27" s="80"/>
      <c r="DJV27" s="80"/>
      <c r="DJW27" s="80"/>
      <c r="DJX27" s="80"/>
      <c r="DJY27" s="80"/>
      <c r="DJZ27" s="80"/>
      <c r="DKA27" s="80"/>
      <c r="DKB27" s="80"/>
      <c r="DKC27" s="80"/>
      <c r="DKD27" s="80"/>
      <c r="DKE27" s="80"/>
      <c r="DKF27" s="80"/>
      <c r="DKG27" s="80"/>
      <c r="DKH27" s="80"/>
      <c r="DKI27" s="80"/>
      <c r="DKJ27" s="80"/>
      <c r="DKK27" s="80"/>
      <c r="DKL27" s="80"/>
      <c r="DKM27" s="80"/>
      <c r="DKN27" s="80"/>
      <c r="DKO27" s="80"/>
      <c r="DKP27" s="80"/>
      <c r="DKQ27" s="80"/>
      <c r="DKR27" s="80"/>
      <c r="DKS27" s="80"/>
      <c r="DKT27" s="80"/>
      <c r="DKU27" s="80"/>
      <c r="DKV27" s="80"/>
      <c r="DKW27" s="80"/>
      <c r="DKX27" s="80"/>
      <c r="DKY27" s="80"/>
      <c r="DKZ27" s="80"/>
      <c r="DLA27" s="80"/>
      <c r="DLB27" s="80"/>
      <c r="DLC27" s="80"/>
      <c r="DLD27" s="80"/>
      <c r="DLE27" s="80"/>
      <c r="DLF27" s="80"/>
      <c r="DLG27" s="80"/>
      <c r="DLH27" s="80"/>
      <c r="DLI27" s="80"/>
      <c r="DLJ27" s="80"/>
      <c r="DLK27" s="80"/>
      <c r="DLL27" s="80"/>
      <c r="DLM27" s="80"/>
      <c r="DLN27" s="80"/>
      <c r="DLO27" s="80"/>
      <c r="DLP27" s="80"/>
      <c r="DLQ27" s="80"/>
      <c r="DLR27" s="80"/>
      <c r="DLS27" s="80"/>
      <c r="DLT27" s="80"/>
      <c r="DLU27" s="80"/>
      <c r="DLV27" s="80"/>
      <c r="DLW27" s="80"/>
      <c r="DLX27" s="80"/>
      <c r="DLY27" s="80"/>
      <c r="DLZ27" s="80"/>
      <c r="DMA27" s="80"/>
      <c r="DMB27" s="80"/>
      <c r="DMC27" s="80"/>
      <c r="DMD27" s="80"/>
      <c r="DME27" s="80"/>
      <c r="DMF27" s="80"/>
      <c r="DMG27" s="80"/>
      <c r="DMH27" s="80"/>
      <c r="DMI27" s="80"/>
      <c r="DMJ27" s="80"/>
      <c r="DMK27" s="80"/>
      <c r="DML27" s="80"/>
      <c r="DMM27" s="80"/>
      <c r="DMN27" s="80"/>
      <c r="DMO27" s="80"/>
      <c r="DMP27" s="80"/>
      <c r="DMQ27" s="80"/>
      <c r="DMR27" s="80"/>
      <c r="DMS27" s="80"/>
      <c r="DMT27" s="80"/>
      <c r="DMU27" s="80"/>
      <c r="DMV27" s="80"/>
      <c r="DMW27" s="80"/>
      <c r="DMX27" s="80"/>
      <c r="DMY27" s="80"/>
      <c r="DMZ27" s="80"/>
      <c r="DNA27" s="80"/>
      <c r="DNB27" s="80"/>
      <c r="DNC27" s="80"/>
      <c r="DND27" s="80"/>
      <c r="DNE27" s="80"/>
      <c r="DNF27" s="80"/>
      <c r="DNG27" s="80"/>
      <c r="DNH27" s="80"/>
      <c r="DNI27" s="80"/>
      <c r="DNJ27" s="80"/>
      <c r="DNK27" s="80"/>
      <c r="DNL27" s="80"/>
      <c r="DNM27" s="80"/>
      <c r="DNN27" s="80"/>
      <c r="DNO27" s="80"/>
      <c r="DNP27" s="80"/>
      <c r="DNQ27" s="80"/>
      <c r="DNR27" s="80"/>
      <c r="DNS27" s="80"/>
      <c r="DNT27" s="80"/>
      <c r="DNU27" s="80"/>
      <c r="DNV27" s="80"/>
      <c r="DNW27" s="80"/>
      <c r="DNX27" s="80"/>
      <c r="DNY27" s="80"/>
      <c r="DNZ27" s="80"/>
      <c r="DOA27" s="80"/>
      <c r="DOB27" s="80"/>
      <c r="DOC27" s="80"/>
      <c r="DOD27" s="80"/>
      <c r="DOE27" s="80"/>
      <c r="DOF27" s="80"/>
      <c r="DOG27" s="80"/>
      <c r="DOH27" s="80"/>
      <c r="DOI27" s="80"/>
      <c r="DOJ27" s="80"/>
      <c r="DOK27" s="80"/>
      <c r="DOL27" s="80"/>
      <c r="DOM27" s="80"/>
      <c r="DON27" s="80"/>
      <c r="DOO27" s="80"/>
      <c r="DOP27" s="80"/>
      <c r="DOQ27" s="80"/>
      <c r="DOR27" s="80"/>
      <c r="DOS27" s="80"/>
      <c r="DOT27" s="80"/>
      <c r="DOU27" s="80"/>
      <c r="DOV27" s="80"/>
      <c r="DOW27" s="80"/>
      <c r="DOX27" s="80"/>
      <c r="DOY27" s="80"/>
      <c r="DOZ27" s="80"/>
      <c r="DPA27" s="80"/>
      <c r="DPB27" s="80"/>
      <c r="DPC27" s="80"/>
      <c r="DPD27" s="80"/>
      <c r="DPE27" s="80"/>
      <c r="DPF27" s="80"/>
      <c r="DPG27" s="80"/>
      <c r="DPH27" s="80"/>
      <c r="DPI27" s="80"/>
      <c r="DPJ27" s="80"/>
      <c r="DPK27" s="80"/>
      <c r="DPL27" s="80"/>
      <c r="DPM27" s="80"/>
      <c r="DPN27" s="80"/>
      <c r="DPO27" s="80"/>
      <c r="DPP27" s="80"/>
      <c r="DPQ27" s="80"/>
      <c r="DPR27" s="80"/>
      <c r="DPS27" s="80"/>
      <c r="DPT27" s="80"/>
      <c r="DPU27" s="80"/>
      <c r="DPV27" s="80"/>
      <c r="DPW27" s="80"/>
      <c r="DPX27" s="80"/>
      <c r="DPY27" s="80"/>
      <c r="DPZ27" s="80"/>
      <c r="DQA27" s="80"/>
      <c r="DQB27" s="80"/>
      <c r="DQC27" s="80"/>
      <c r="DQD27" s="80"/>
      <c r="DQE27" s="80"/>
      <c r="DQF27" s="80"/>
      <c r="DQG27" s="80"/>
      <c r="DQH27" s="80"/>
      <c r="DQI27" s="80"/>
      <c r="DQJ27" s="80"/>
      <c r="DQK27" s="80"/>
      <c r="DQL27" s="80"/>
      <c r="DQM27" s="80"/>
      <c r="DQN27" s="80"/>
      <c r="DQO27" s="80"/>
      <c r="DQP27" s="80"/>
      <c r="DQQ27" s="80"/>
      <c r="DQR27" s="80"/>
      <c r="DQS27" s="80"/>
      <c r="DQT27" s="80"/>
      <c r="DQU27" s="80"/>
      <c r="DQV27" s="80"/>
      <c r="DQW27" s="80"/>
      <c r="DQX27" s="80"/>
      <c r="DQY27" s="80"/>
      <c r="DQZ27" s="80"/>
      <c r="DRA27" s="80"/>
      <c r="DRB27" s="80"/>
      <c r="DRC27" s="80"/>
      <c r="DRD27" s="80"/>
      <c r="DRE27" s="80"/>
      <c r="DRF27" s="80"/>
      <c r="DRG27" s="80"/>
      <c r="DRH27" s="80"/>
      <c r="DRI27" s="80"/>
      <c r="DRJ27" s="80"/>
      <c r="DRK27" s="80"/>
      <c r="DRL27" s="80"/>
      <c r="DRM27" s="80"/>
      <c r="DRN27" s="80"/>
      <c r="DRO27" s="80"/>
      <c r="DRP27" s="80"/>
      <c r="DRQ27" s="80"/>
      <c r="DRR27" s="80"/>
      <c r="DRS27" s="80"/>
      <c r="DRT27" s="80"/>
      <c r="DRU27" s="80"/>
      <c r="DRV27" s="80"/>
      <c r="DRW27" s="80"/>
      <c r="DRX27" s="80"/>
      <c r="DRY27" s="80"/>
      <c r="DRZ27" s="80"/>
      <c r="DSA27" s="80"/>
      <c r="DSB27" s="80"/>
      <c r="DSC27" s="80"/>
      <c r="DSD27" s="80"/>
      <c r="DSE27" s="80"/>
      <c r="DSF27" s="80"/>
      <c r="DSG27" s="80"/>
      <c r="DSH27" s="80"/>
      <c r="DSI27" s="80"/>
      <c r="DSJ27" s="80"/>
      <c r="DSK27" s="80"/>
      <c r="DSL27" s="80"/>
      <c r="DSM27" s="80"/>
      <c r="DSN27" s="80"/>
      <c r="DSO27" s="80"/>
      <c r="DSP27" s="80"/>
      <c r="DSQ27" s="80"/>
      <c r="DSR27" s="80"/>
      <c r="DSS27" s="80"/>
      <c r="DST27" s="80"/>
      <c r="DSU27" s="80"/>
      <c r="DSV27" s="80"/>
      <c r="DSW27" s="80"/>
      <c r="DSX27" s="80"/>
      <c r="DSY27" s="80"/>
      <c r="DSZ27" s="80"/>
      <c r="DTA27" s="80"/>
      <c r="DTB27" s="80"/>
      <c r="DTC27" s="80"/>
      <c r="DTD27" s="80"/>
      <c r="DTE27" s="80"/>
      <c r="DTF27" s="80"/>
      <c r="DTG27" s="80"/>
      <c r="DTH27" s="80"/>
      <c r="DTI27" s="80"/>
      <c r="DTJ27" s="80"/>
      <c r="DTK27" s="80"/>
      <c r="DTL27" s="80"/>
      <c r="DTM27" s="80"/>
      <c r="DTN27" s="80"/>
      <c r="DTO27" s="80"/>
      <c r="DTP27" s="80"/>
      <c r="DTQ27" s="80"/>
      <c r="DTR27" s="80"/>
      <c r="DTS27" s="80"/>
      <c r="DTT27" s="80"/>
      <c r="DTU27" s="80"/>
      <c r="DTV27" s="80"/>
      <c r="DTW27" s="80"/>
      <c r="DTX27" s="80"/>
      <c r="DTY27" s="80"/>
      <c r="DTZ27" s="80"/>
      <c r="DUA27" s="80"/>
      <c r="DUB27" s="80"/>
      <c r="DUC27" s="80"/>
      <c r="DUD27" s="80"/>
      <c r="DUE27" s="80"/>
      <c r="DUF27" s="80"/>
      <c r="DUG27" s="80"/>
      <c r="DUH27" s="80"/>
      <c r="DUI27" s="80"/>
      <c r="DUJ27" s="80"/>
      <c r="DUK27" s="80"/>
      <c r="DUL27" s="80"/>
      <c r="DUM27" s="80"/>
      <c r="DUN27" s="80"/>
      <c r="DUO27" s="80"/>
      <c r="DUP27" s="80"/>
      <c r="DUQ27" s="80"/>
      <c r="DUR27" s="80"/>
      <c r="DUS27" s="80"/>
      <c r="DUT27" s="80"/>
      <c r="DUU27" s="80"/>
      <c r="DUV27" s="80"/>
      <c r="DUW27" s="80"/>
      <c r="DUX27" s="80"/>
      <c r="DUY27" s="80"/>
      <c r="DUZ27" s="80"/>
      <c r="DVA27" s="80"/>
      <c r="DVB27" s="80"/>
      <c r="DVC27" s="80"/>
      <c r="DVD27" s="80"/>
      <c r="DVE27" s="80"/>
      <c r="DVF27" s="80"/>
      <c r="DVG27" s="80"/>
      <c r="DVH27" s="80"/>
      <c r="DVI27" s="80"/>
      <c r="DVJ27" s="80"/>
      <c r="DVK27" s="80"/>
      <c r="DVL27" s="80"/>
      <c r="DVM27" s="80"/>
      <c r="DVN27" s="80"/>
      <c r="DVO27" s="80"/>
      <c r="DVP27" s="80"/>
      <c r="DVQ27" s="80"/>
      <c r="DVR27" s="80"/>
      <c r="DVS27" s="80"/>
      <c r="DVT27" s="80"/>
      <c r="DVU27" s="80"/>
      <c r="DVV27" s="80"/>
      <c r="DVW27" s="80"/>
      <c r="DVX27" s="80"/>
      <c r="DVY27" s="80"/>
      <c r="DVZ27" s="80"/>
      <c r="DWA27" s="80"/>
      <c r="DWB27" s="80"/>
      <c r="DWC27" s="80"/>
      <c r="DWD27" s="80"/>
      <c r="DWE27" s="80"/>
      <c r="DWF27" s="80"/>
      <c r="DWG27" s="80"/>
      <c r="DWH27" s="80"/>
      <c r="DWI27" s="80"/>
      <c r="DWJ27" s="80"/>
      <c r="DWK27" s="80"/>
      <c r="DWL27" s="80"/>
      <c r="DWM27" s="80"/>
      <c r="DWN27" s="80"/>
      <c r="DWO27" s="80"/>
      <c r="DWP27" s="80"/>
      <c r="DWQ27" s="80"/>
      <c r="DWR27" s="80"/>
      <c r="DWS27" s="80"/>
      <c r="DWT27" s="80"/>
      <c r="DWU27" s="80"/>
      <c r="DWV27" s="80"/>
      <c r="DWW27" s="80"/>
      <c r="DWX27" s="80"/>
      <c r="DWY27" s="80"/>
      <c r="DWZ27" s="80"/>
      <c r="DXA27" s="80"/>
      <c r="DXB27" s="80"/>
      <c r="DXC27" s="80"/>
      <c r="DXD27" s="80"/>
      <c r="DXE27" s="80"/>
      <c r="DXF27" s="80"/>
      <c r="DXG27" s="80"/>
      <c r="DXH27" s="80"/>
      <c r="DXI27" s="80"/>
      <c r="DXJ27" s="80"/>
      <c r="DXK27" s="80"/>
      <c r="DXL27" s="80"/>
      <c r="DXM27" s="80"/>
      <c r="DXN27" s="80"/>
      <c r="DXO27" s="80"/>
      <c r="DXP27" s="80"/>
      <c r="DXQ27" s="80"/>
      <c r="DXR27" s="80"/>
      <c r="DXS27" s="80"/>
      <c r="DXT27" s="80"/>
      <c r="DXU27" s="80"/>
      <c r="DXV27" s="80"/>
      <c r="DXW27" s="80"/>
      <c r="DXX27" s="80"/>
      <c r="DXY27" s="80"/>
      <c r="DXZ27" s="80"/>
      <c r="DYA27" s="80"/>
      <c r="DYB27" s="80"/>
      <c r="DYC27" s="80"/>
      <c r="DYD27" s="80"/>
      <c r="DYE27" s="80"/>
      <c r="DYF27" s="80"/>
      <c r="DYG27" s="80"/>
      <c r="DYH27" s="80"/>
      <c r="DYI27" s="80"/>
      <c r="DYJ27" s="80"/>
      <c r="DYK27" s="80"/>
      <c r="DYL27" s="80"/>
      <c r="DYM27" s="80"/>
      <c r="DYN27" s="80"/>
      <c r="DYO27" s="80"/>
      <c r="DYP27" s="80"/>
      <c r="DYQ27" s="80"/>
      <c r="DYR27" s="80"/>
      <c r="DYS27" s="80"/>
      <c r="DYT27" s="80"/>
      <c r="DYU27" s="80"/>
      <c r="DYV27" s="80"/>
      <c r="DYW27" s="80"/>
      <c r="DYX27" s="80"/>
      <c r="DYY27" s="80"/>
      <c r="DYZ27" s="80"/>
      <c r="DZA27" s="80"/>
      <c r="DZB27" s="80"/>
      <c r="DZC27" s="80"/>
      <c r="DZD27" s="80"/>
      <c r="DZE27" s="80"/>
      <c r="DZF27" s="80"/>
      <c r="DZG27" s="80"/>
      <c r="DZH27" s="80"/>
      <c r="DZI27" s="80"/>
      <c r="DZJ27" s="80"/>
      <c r="DZK27" s="80"/>
      <c r="DZL27" s="80"/>
      <c r="DZM27" s="80"/>
      <c r="DZN27" s="80"/>
      <c r="DZO27" s="80"/>
      <c r="DZP27" s="80"/>
      <c r="DZQ27" s="80"/>
      <c r="DZR27" s="80"/>
      <c r="DZS27" s="80"/>
      <c r="DZT27" s="80"/>
      <c r="DZU27" s="80"/>
      <c r="DZV27" s="80"/>
      <c r="DZW27" s="80"/>
      <c r="DZX27" s="80"/>
      <c r="DZY27" s="80"/>
      <c r="DZZ27" s="80"/>
      <c r="EAA27" s="80"/>
      <c r="EAB27" s="80"/>
      <c r="EAC27" s="80"/>
      <c r="EAD27" s="80"/>
      <c r="EAE27" s="80"/>
      <c r="EAF27" s="80"/>
      <c r="EAG27" s="80"/>
      <c r="EAH27" s="80"/>
      <c r="EAI27" s="80"/>
      <c r="EAJ27" s="80"/>
      <c r="EAK27" s="80"/>
      <c r="EAL27" s="80"/>
      <c r="EAM27" s="80"/>
      <c r="EAN27" s="80"/>
      <c r="EAO27" s="80"/>
      <c r="EAP27" s="80"/>
      <c r="EAQ27" s="80"/>
      <c r="EAR27" s="80"/>
      <c r="EAS27" s="80"/>
      <c r="EAT27" s="80"/>
      <c r="EAU27" s="80"/>
      <c r="EAV27" s="80"/>
      <c r="EAW27" s="80"/>
      <c r="EAX27" s="80"/>
      <c r="EAY27" s="80"/>
      <c r="EAZ27" s="80"/>
      <c r="EBA27" s="80"/>
      <c r="EBB27" s="80"/>
      <c r="EBC27" s="80"/>
      <c r="EBD27" s="80"/>
      <c r="EBE27" s="80"/>
      <c r="EBF27" s="80"/>
      <c r="EBG27" s="80"/>
      <c r="EBH27" s="80"/>
      <c r="EBI27" s="80"/>
      <c r="EBJ27" s="80"/>
      <c r="EBK27" s="80"/>
      <c r="EBL27" s="80"/>
      <c r="EBM27" s="80"/>
      <c r="EBN27" s="80"/>
      <c r="EBO27" s="80"/>
      <c r="EBP27" s="80"/>
      <c r="EBQ27" s="80"/>
      <c r="EBR27" s="80"/>
      <c r="EBS27" s="80"/>
      <c r="EBT27" s="80"/>
      <c r="EBU27" s="80"/>
      <c r="EBV27" s="80"/>
      <c r="EBW27" s="80"/>
      <c r="EBX27" s="80"/>
      <c r="EBY27" s="80"/>
      <c r="EBZ27" s="80"/>
      <c r="ECA27" s="80"/>
      <c r="ECB27" s="80"/>
      <c r="ECC27" s="80"/>
      <c r="ECD27" s="80"/>
      <c r="ECE27" s="80"/>
      <c r="ECF27" s="80"/>
      <c r="ECG27" s="80"/>
      <c r="ECH27" s="80"/>
      <c r="ECI27" s="80"/>
      <c r="ECJ27" s="80"/>
      <c r="ECK27" s="80"/>
      <c r="ECL27" s="80"/>
      <c r="ECM27" s="80"/>
      <c r="ECN27" s="80"/>
      <c r="ECO27" s="80"/>
      <c r="ECP27" s="80"/>
      <c r="ECQ27" s="80"/>
      <c r="ECR27" s="80"/>
      <c r="ECS27" s="80"/>
      <c r="ECT27" s="80"/>
      <c r="ECU27" s="80"/>
      <c r="ECV27" s="80"/>
      <c r="ECW27" s="80"/>
      <c r="ECX27" s="80"/>
      <c r="ECY27" s="80"/>
      <c r="ECZ27" s="80"/>
      <c r="EDA27" s="80"/>
      <c r="EDB27" s="80"/>
      <c r="EDC27" s="80"/>
      <c r="EDD27" s="80"/>
      <c r="EDE27" s="80"/>
      <c r="EDF27" s="80"/>
      <c r="EDG27" s="80"/>
      <c r="EDH27" s="80"/>
      <c r="EDI27" s="80"/>
      <c r="EDJ27" s="80"/>
      <c r="EDK27" s="80"/>
      <c r="EDL27" s="80"/>
      <c r="EDM27" s="80"/>
      <c r="EDN27" s="80"/>
      <c r="EDO27" s="80"/>
      <c r="EDP27" s="80"/>
      <c r="EDQ27" s="80"/>
      <c r="EDR27" s="80"/>
      <c r="EDS27" s="80"/>
      <c r="EDT27" s="80"/>
      <c r="EDU27" s="80"/>
      <c r="EDV27" s="80"/>
      <c r="EDW27" s="80"/>
      <c r="EDX27" s="80"/>
      <c r="EDY27" s="80"/>
      <c r="EDZ27" s="80"/>
      <c r="EEA27" s="80"/>
      <c r="EEB27" s="80"/>
      <c r="EEC27" s="80"/>
      <c r="EED27" s="80"/>
      <c r="EEE27" s="80"/>
      <c r="EEF27" s="80"/>
      <c r="EEG27" s="80"/>
      <c r="EEH27" s="80"/>
      <c r="EEI27" s="80"/>
      <c r="EEJ27" s="80"/>
      <c r="EEK27" s="80"/>
      <c r="EEL27" s="80"/>
      <c r="EEM27" s="80"/>
      <c r="EEN27" s="80"/>
      <c r="EEO27" s="80"/>
      <c r="EEP27" s="80"/>
      <c r="EEQ27" s="80"/>
      <c r="EER27" s="80"/>
      <c r="EES27" s="80"/>
      <c r="EET27" s="80"/>
      <c r="EEU27" s="80"/>
      <c r="EEV27" s="80"/>
      <c r="EEW27" s="80"/>
      <c r="EEX27" s="80"/>
      <c r="EEY27" s="80"/>
      <c r="EEZ27" s="80"/>
      <c r="EFA27" s="80"/>
      <c r="EFB27" s="80"/>
      <c r="EFC27" s="80"/>
      <c r="EFD27" s="80"/>
      <c r="EFE27" s="80"/>
      <c r="EFF27" s="80"/>
      <c r="EFG27" s="80"/>
      <c r="EFH27" s="80"/>
      <c r="EFI27" s="80"/>
      <c r="EFJ27" s="80"/>
      <c r="EFK27" s="80"/>
      <c r="EFL27" s="80"/>
      <c r="EFM27" s="80"/>
      <c r="EFN27" s="80"/>
      <c r="EFO27" s="80"/>
      <c r="EFP27" s="80"/>
      <c r="EFQ27" s="80"/>
      <c r="EFR27" s="80"/>
      <c r="EFS27" s="80"/>
      <c r="EFT27" s="80"/>
      <c r="EFU27" s="80"/>
      <c r="EFV27" s="80"/>
      <c r="EFW27" s="80"/>
      <c r="EFX27" s="80"/>
      <c r="EFY27" s="80"/>
      <c r="EFZ27" s="80"/>
      <c r="EGA27" s="80"/>
      <c r="EGB27" s="80"/>
      <c r="EGC27" s="80"/>
      <c r="EGD27" s="80"/>
      <c r="EGE27" s="80"/>
      <c r="EGF27" s="80"/>
      <c r="EGG27" s="80"/>
      <c r="EGH27" s="80"/>
      <c r="EGI27" s="80"/>
      <c r="EGJ27" s="80"/>
      <c r="EGK27" s="80"/>
      <c r="EGL27" s="80"/>
      <c r="EGM27" s="80"/>
      <c r="EGN27" s="80"/>
      <c r="EGO27" s="80"/>
      <c r="EGP27" s="80"/>
      <c r="EGQ27" s="80"/>
      <c r="EGR27" s="80"/>
      <c r="EGS27" s="80"/>
      <c r="EGT27" s="80"/>
      <c r="EGU27" s="80"/>
      <c r="EGV27" s="80"/>
      <c r="EGW27" s="80"/>
      <c r="EGX27" s="80"/>
      <c r="EGY27" s="80"/>
      <c r="EGZ27" s="80"/>
      <c r="EHA27" s="80"/>
      <c r="EHB27" s="80"/>
      <c r="EHC27" s="80"/>
      <c r="EHD27" s="80"/>
      <c r="EHE27" s="80"/>
      <c r="EHF27" s="80"/>
      <c r="EHG27" s="80"/>
      <c r="EHH27" s="80"/>
      <c r="EHI27" s="80"/>
      <c r="EHJ27" s="80"/>
      <c r="EHK27" s="80"/>
      <c r="EHL27" s="80"/>
      <c r="EHM27" s="80"/>
      <c r="EHN27" s="80"/>
      <c r="EHO27" s="80"/>
      <c r="EHP27" s="80"/>
      <c r="EHQ27" s="80"/>
      <c r="EHR27" s="80"/>
      <c r="EHS27" s="80"/>
      <c r="EHT27" s="80"/>
      <c r="EHU27" s="80"/>
      <c r="EHV27" s="80"/>
      <c r="EHW27" s="80"/>
      <c r="EHX27" s="80"/>
      <c r="EHY27" s="80"/>
      <c r="EHZ27" s="80"/>
      <c r="EIA27" s="80"/>
      <c r="EIB27" s="80"/>
      <c r="EIC27" s="80"/>
      <c r="EID27" s="80"/>
      <c r="EIE27" s="80"/>
      <c r="EIF27" s="80"/>
      <c r="EIG27" s="80"/>
      <c r="EIH27" s="80"/>
      <c r="EII27" s="80"/>
      <c r="EIJ27" s="80"/>
      <c r="EIK27" s="80"/>
      <c r="EIL27" s="80"/>
      <c r="EIM27" s="80"/>
      <c r="EIN27" s="80"/>
      <c r="EIO27" s="80"/>
      <c r="EIP27" s="80"/>
      <c r="EIQ27" s="80"/>
      <c r="EIR27" s="80"/>
      <c r="EIS27" s="80"/>
      <c r="EIT27" s="80"/>
      <c r="EIU27" s="80"/>
      <c r="EIV27" s="80"/>
      <c r="EIW27" s="80"/>
      <c r="EIX27" s="80"/>
      <c r="EIY27" s="80"/>
      <c r="EIZ27" s="80"/>
      <c r="EJA27" s="80"/>
      <c r="EJB27" s="80"/>
      <c r="EJC27" s="80"/>
      <c r="EJD27" s="80"/>
      <c r="EJE27" s="80"/>
      <c r="EJF27" s="80"/>
      <c r="EJG27" s="80"/>
      <c r="EJH27" s="80"/>
      <c r="EJI27" s="80"/>
      <c r="EJJ27" s="80"/>
      <c r="EJK27" s="80"/>
      <c r="EJL27" s="80"/>
      <c r="EJM27" s="80"/>
      <c r="EJN27" s="80"/>
      <c r="EJO27" s="80"/>
      <c r="EJP27" s="80"/>
      <c r="EJQ27" s="80"/>
      <c r="EJR27" s="80"/>
      <c r="EJS27" s="80"/>
      <c r="EJT27" s="80"/>
      <c r="EJU27" s="80"/>
      <c r="EJV27" s="80"/>
      <c r="EJW27" s="80"/>
      <c r="EJX27" s="80"/>
      <c r="EJY27" s="80"/>
      <c r="EJZ27" s="80"/>
      <c r="EKA27" s="80"/>
      <c r="EKB27" s="80"/>
      <c r="EKC27" s="80"/>
      <c r="EKD27" s="80"/>
      <c r="EKE27" s="80"/>
      <c r="EKF27" s="80"/>
      <c r="EKG27" s="80"/>
      <c r="EKH27" s="80"/>
      <c r="EKI27" s="80"/>
      <c r="EKJ27" s="80"/>
      <c r="EKK27" s="80"/>
      <c r="EKL27" s="80"/>
      <c r="EKM27" s="80"/>
      <c r="EKN27" s="80"/>
      <c r="EKO27" s="80"/>
      <c r="EKP27" s="80"/>
      <c r="EKQ27" s="80"/>
      <c r="EKR27" s="80"/>
      <c r="EKS27" s="80"/>
      <c r="EKT27" s="80"/>
      <c r="EKU27" s="80"/>
      <c r="EKV27" s="80"/>
      <c r="EKW27" s="80"/>
      <c r="EKX27" s="80"/>
      <c r="EKY27" s="80"/>
      <c r="EKZ27" s="80"/>
      <c r="ELA27" s="80"/>
      <c r="ELB27" s="80"/>
      <c r="ELC27" s="80"/>
      <c r="ELD27" s="80"/>
      <c r="ELE27" s="80"/>
      <c r="ELF27" s="80"/>
      <c r="ELG27" s="80"/>
      <c r="ELH27" s="80"/>
      <c r="ELI27" s="80"/>
      <c r="ELJ27" s="80"/>
      <c r="ELK27" s="80"/>
      <c r="ELL27" s="80"/>
      <c r="ELM27" s="80"/>
      <c r="ELN27" s="80"/>
      <c r="ELO27" s="80"/>
      <c r="ELP27" s="80"/>
      <c r="ELQ27" s="80"/>
      <c r="ELR27" s="80"/>
      <c r="ELS27" s="80"/>
      <c r="ELT27" s="80"/>
      <c r="ELU27" s="80"/>
      <c r="ELV27" s="80"/>
      <c r="ELW27" s="80"/>
      <c r="ELX27" s="80"/>
      <c r="ELY27" s="80"/>
      <c r="ELZ27" s="80"/>
      <c r="EMA27" s="80"/>
      <c r="EMB27" s="80"/>
      <c r="EMC27" s="80"/>
      <c r="EMD27" s="80"/>
      <c r="EME27" s="80"/>
      <c r="EMF27" s="80"/>
      <c r="EMG27" s="80"/>
      <c r="EMH27" s="80"/>
      <c r="EMI27" s="80"/>
      <c r="EMJ27" s="80"/>
      <c r="EMK27" s="80"/>
      <c r="EML27" s="80"/>
      <c r="EMM27" s="80"/>
      <c r="EMN27" s="80"/>
      <c r="EMO27" s="80"/>
      <c r="EMP27" s="80"/>
      <c r="EMQ27" s="80"/>
      <c r="EMR27" s="80"/>
      <c r="EMS27" s="80"/>
      <c r="EMT27" s="80"/>
      <c r="EMU27" s="80"/>
      <c r="EMV27" s="80"/>
      <c r="EMW27" s="80"/>
      <c r="EMX27" s="80"/>
      <c r="EMY27" s="80"/>
      <c r="EMZ27" s="80"/>
      <c r="ENA27" s="80"/>
      <c r="ENB27" s="80"/>
      <c r="ENC27" s="80"/>
      <c r="END27" s="80"/>
      <c r="ENE27" s="80"/>
      <c r="ENF27" s="80"/>
      <c r="ENG27" s="80"/>
      <c r="ENH27" s="80"/>
      <c r="ENI27" s="80"/>
      <c r="ENJ27" s="80"/>
      <c r="ENK27" s="80"/>
      <c r="ENL27" s="80"/>
      <c r="ENM27" s="80"/>
      <c r="ENN27" s="80"/>
      <c r="ENO27" s="80"/>
      <c r="ENP27" s="80"/>
      <c r="ENQ27" s="80"/>
      <c r="ENR27" s="80"/>
      <c r="ENS27" s="80"/>
      <c r="ENT27" s="80"/>
      <c r="ENU27" s="80"/>
      <c r="ENV27" s="80"/>
      <c r="ENW27" s="80"/>
      <c r="ENX27" s="80"/>
      <c r="ENY27" s="80"/>
      <c r="ENZ27" s="80"/>
      <c r="EOA27" s="80"/>
      <c r="EOB27" s="80"/>
      <c r="EOC27" s="80"/>
      <c r="EOD27" s="80"/>
      <c r="EOE27" s="80"/>
      <c r="EOF27" s="80"/>
      <c r="EOG27" s="80"/>
      <c r="EOH27" s="80"/>
      <c r="EOI27" s="80"/>
      <c r="EOJ27" s="80"/>
      <c r="EOK27" s="80"/>
      <c r="EOL27" s="80"/>
      <c r="EOM27" s="80"/>
      <c r="EON27" s="80"/>
      <c r="EOO27" s="80"/>
      <c r="EOP27" s="80"/>
      <c r="EOQ27" s="80"/>
      <c r="EOR27" s="80"/>
      <c r="EOS27" s="80"/>
      <c r="EOT27" s="80"/>
      <c r="EOU27" s="80"/>
      <c r="EOV27" s="80"/>
      <c r="EOW27" s="80"/>
      <c r="EOX27" s="80"/>
      <c r="EOY27" s="80"/>
      <c r="EOZ27" s="80"/>
      <c r="EPA27" s="80"/>
      <c r="EPB27" s="80"/>
      <c r="EPC27" s="80"/>
      <c r="EPD27" s="80"/>
      <c r="EPE27" s="80"/>
      <c r="EPF27" s="80"/>
      <c r="EPG27" s="80"/>
      <c r="EPH27" s="80"/>
      <c r="EPI27" s="80"/>
      <c r="EPJ27" s="80"/>
      <c r="EPK27" s="80"/>
      <c r="EPL27" s="80"/>
      <c r="EPM27" s="80"/>
      <c r="EPN27" s="80"/>
      <c r="EPO27" s="80"/>
      <c r="EPP27" s="80"/>
      <c r="EPQ27" s="80"/>
      <c r="EPR27" s="80"/>
      <c r="EPS27" s="80"/>
      <c r="EPT27" s="80"/>
      <c r="EPU27" s="80"/>
      <c r="EPV27" s="80"/>
      <c r="EPW27" s="80"/>
      <c r="EPX27" s="80"/>
      <c r="EPY27" s="80"/>
      <c r="EPZ27" s="80"/>
      <c r="EQA27" s="80"/>
      <c r="EQB27" s="80"/>
      <c r="EQC27" s="80"/>
      <c r="EQD27" s="80"/>
      <c r="EQE27" s="80"/>
      <c r="EQF27" s="80"/>
      <c r="EQG27" s="80"/>
      <c r="EQH27" s="80"/>
      <c r="EQI27" s="80"/>
      <c r="EQJ27" s="80"/>
      <c r="EQK27" s="80"/>
      <c r="EQL27" s="80"/>
      <c r="EQM27" s="80"/>
      <c r="EQN27" s="80"/>
      <c r="EQO27" s="80"/>
      <c r="EQP27" s="80"/>
      <c r="EQQ27" s="80"/>
      <c r="EQR27" s="80"/>
      <c r="EQS27" s="80"/>
      <c r="EQT27" s="80"/>
      <c r="EQU27" s="80"/>
      <c r="EQV27" s="80"/>
      <c r="EQW27" s="80"/>
      <c r="EQX27" s="80"/>
      <c r="EQY27" s="80"/>
      <c r="EQZ27" s="80"/>
      <c r="ERA27" s="80"/>
      <c r="ERB27" s="80"/>
      <c r="ERC27" s="80"/>
      <c r="ERD27" s="80"/>
      <c r="ERE27" s="80"/>
      <c r="ERF27" s="80"/>
      <c r="ERG27" s="80"/>
      <c r="ERH27" s="80"/>
      <c r="ERI27" s="80"/>
      <c r="ERJ27" s="80"/>
      <c r="ERK27" s="80"/>
      <c r="ERL27" s="80"/>
      <c r="ERM27" s="80"/>
      <c r="ERN27" s="80"/>
      <c r="ERO27" s="80"/>
      <c r="ERP27" s="80"/>
      <c r="ERQ27" s="80"/>
      <c r="ERR27" s="80"/>
      <c r="ERS27" s="80"/>
      <c r="ERT27" s="80"/>
      <c r="ERU27" s="80"/>
      <c r="ERV27" s="80"/>
      <c r="ERW27" s="80"/>
      <c r="ERX27" s="80"/>
      <c r="ERY27" s="80"/>
      <c r="ERZ27" s="80"/>
      <c r="ESA27" s="80"/>
      <c r="ESB27" s="80"/>
      <c r="ESC27" s="80"/>
      <c r="ESD27" s="80"/>
      <c r="ESE27" s="80"/>
      <c r="ESF27" s="80"/>
      <c r="ESG27" s="80"/>
      <c r="ESH27" s="80"/>
      <c r="ESI27" s="80"/>
      <c r="ESJ27" s="80"/>
      <c r="ESK27" s="80"/>
      <c r="ESL27" s="80"/>
      <c r="ESM27" s="80"/>
      <c r="ESN27" s="80"/>
      <c r="ESO27" s="80"/>
      <c r="ESP27" s="80"/>
      <c r="ESQ27" s="80"/>
      <c r="ESR27" s="80"/>
      <c r="ESS27" s="80"/>
      <c r="EST27" s="80"/>
      <c r="ESU27" s="80"/>
      <c r="ESV27" s="80"/>
      <c r="ESW27" s="80"/>
      <c r="ESX27" s="80"/>
      <c r="ESY27" s="80"/>
      <c r="ESZ27" s="80"/>
      <c r="ETA27" s="80"/>
      <c r="ETB27" s="80"/>
      <c r="ETC27" s="80"/>
      <c r="ETD27" s="80"/>
      <c r="ETE27" s="80"/>
      <c r="ETF27" s="80"/>
      <c r="ETG27" s="80"/>
      <c r="ETH27" s="80"/>
      <c r="ETI27" s="80"/>
      <c r="ETJ27" s="80"/>
      <c r="ETK27" s="80"/>
      <c r="ETL27" s="80"/>
      <c r="ETM27" s="80"/>
      <c r="ETN27" s="80"/>
      <c r="ETO27" s="80"/>
      <c r="ETP27" s="80"/>
      <c r="ETQ27" s="80"/>
      <c r="ETR27" s="80"/>
      <c r="ETS27" s="80"/>
      <c r="ETT27" s="80"/>
      <c r="ETU27" s="80"/>
      <c r="ETV27" s="80"/>
      <c r="ETW27" s="80"/>
      <c r="ETX27" s="80"/>
      <c r="ETY27" s="80"/>
      <c r="ETZ27" s="80"/>
      <c r="EUA27" s="80"/>
      <c r="EUB27" s="80"/>
      <c r="EUC27" s="80"/>
      <c r="EUD27" s="80"/>
      <c r="EUE27" s="80"/>
      <c r="EUF27" s="80"/>
      <c r="EUG27" s="80"/>
      <c r="EUH27" s="80"/>
      <c r="EUI27" s="80"/>
      <c r="EUJ27" s="80"/>
      <c r="EUK27" s="80"/>
      <c r="EUL27" s="80"/>
      <c r="EUM27" s="80"/>
      <c r="EUN27" s="80"/>
      <c r="EUO27" s="80"/>
      <c r="EUP27" s="80"/>
      <c r="EUQ27" s="80"/>
      <c r="EUR27" s="80"/>
      <c r="EUS27" s="80"/>
      <c r="EUT27" s="80"/>
      <c r="EUU27" s="80"/>
      <c r="EUV27" s="80"/>
      <c r="EUW27" s="80"/>
      <c r="EUX27" s="80"/>
      <c r="EUY27" s="80"/>
      <c r="EUZ27" s="80"/>
      <c r="EVA27" s="80"/>
      <c r="EVB27" s="80"/>
      <c r="EVC27" s="80"/>
      <c r="EVD27" s="80"/>
      <c r="EVE27" s="80"/>
      <c r="EVF27" s="80"/>
      <c r="EVG27" s="80"/>
      <c r="EVH27" s="80"/>
      <c r="EVI27" s="80"/>
      <c r="EVJ27" s="80"/>
      <c r="EVK27" s="80"/>
      <c r="EVL27" s="80"/>
      <c r="EVM27" s="80"/>
      <c r="EVN27" s="80"/>
      <c r="EVO27" s="80"/>
      <c r="EVP27" s="80"/>
      <c r="EVQ27" s="80"/>
      <c r="EVR27" s="80"/>
      <c r="EVS27" s="80"/>
      <c r="EVT27" s="80"/>
      <c r="EVU27" s="80"/>
      <c r="EVV27" s="80"/>
      <c r="EVW27" s="80"/>
      <c r="EVX27" s="80"/>
      <c r="EVY27" s="80"/>
      <c r="EVZ27" s="80"/>
      <c r="EWA27" s="80"/>
      <c r="EWB27" s="80"/>
      <c r="EWC27" s="80"/>
      <c r="EWD27" s="80"/>
      <c r="EWE27" s="80"/>
      <c r="EWF27" s="80"/>
      <c r="EWG27" s="80"/>
      <c r="EWH27" s="80"/>
      <c r="EWI27" s="80"/>
      <c r="EWJ27" s="80"/>
      <c r="EWK27" s="80"/>
      <c r="EWL27" s="80"/>
      <c r="EWM27" s="80"/>
      <c r="EWN27" s="80"/>
      <c r="EWO27" s="80"/>
      <c r="EWP27" s="80"/>
      <c r="EWQ27" s="80"/>
      <c r="EWR27" s="80"/>
      <c r="EWS27" s="80"/>
      <c r="EWT27" s="80"/>
      <c r="EWU27" s="80"/>
      <c r="EWV27" s="80"/>
      <c r="EWW27" s="80"/>
      <c r="EWX27" s="80"/>
      <c r="EWY27" s="80"/>
      <c r="EWZ27" s="80"/>
      <c r="EXA27" s="80"/>
      <c r="EXB27" s="80"/>
      <c r="EXC27" s="80"/>
      <c r="EXD27" s="80"/>
      <c r="EXE27" s="80"/>
      <c r="EXF27" s="80"/>
      <c r="EXG27" s="80"/>
      <c r="EXH27" s="80"/>
      <c r="EXI27" s="80"/>
      <c r="EXJ27" s="80"/>
      <c r="EXK27" s="80"/>
      <c r="EXL27" s="80"/>
      <c r="EXM27" s="80"/>
      <c r="EXN27" s="80"/>
      <c r="EXO27" s="80"/>
      <c r="EXP27" s="80"/>
      <c r="EXQ27" s="80"/>
      <c r="EXR27" s="80"/>
      <c r="EXS27" s="80"/>
      <c r="EXT27" s="80"/>
      <c r="EXU27" s="80"/>
      <c r="EXV27" s="80"/>
      <c r="EXW27" s="80"/>
      <c r="EXX27" s="80"/>
      <c r="EXY27" s="80"/>
      <c r="EXZ27" s="80"/>
      <c r="EYA27" s="80"/>
      <c r="EYB27" s="80"/>
      <c r="EYC27" s="80"/>
      <c r="EYD27" s="80"/>
      <c r="EYE27" s="80"/>
      <c r="EYF27" s="80"/>
      <c r="EYG27" s="80"/>
      <c r="EYH27" s="80"/>
      <c r="EYI27" s="80"/>
      <c r="EYJ27" s="80"/>
      <c r="EYK27" s="80"/>
      <c r="EYL27" s="80"/>
      <c r="EYM27" s="80"/>
      <c r="EYN27" s="80"/>
      <c r="EYO27" s="80"/>
      <c r="EYP27" s="80"/>
      <c r="EYQ27" s="80"/>
      <c r="EYR27" s="80"/>
      <c r="EYS27" s="80"/>
      <c r="EYT27" s="80"/>
      <c r="EYU27" s="80"/>
      <c r="EYV27" s="80"/>
      <c r="EYW27" s="80"/>
      <c r="EYX27" s="80"/>
      <c r="EYY27" s="80"/>
      <c r="EYZ27" s="80"/>
      <c r="EZA27" s="80"/>
      <c r="EZB27" s="80"/>
      <c r="EZC27" s="80"/>
      <c r="EZD27" s="80"/>
      <c r="EZE27" s="80"/>
      <c r="EZF27" s="80"/>
      <c r="EZG27" s="80"/>
      <c r="EZH27" s="80"/>
      <c r="EZI27" s="80"/>
      <c r="EZJ27" s="80"/>
      <c r="EZK27" s="80"/>
      <c r="EZL27" s="80"/>
      <c r="EZM27" s="80"/>
      <c r="EZN27" s="80"/>
      <c r="EZO27" s="80"/>
      <c r="EZP27" s="80"/>
      <c r="EZQ27" s="80"/>
      <c r="EZR27" s="80"/>
      <c r="EZS27" s="80"/>
      <c r="EZT27" s="80"/>
      <c r="EZU27" s="80"/>
      <c r="EZV27" s="80"/>
      <c r="EZW27" s="80"/>
      <c r="EZX27" s="80"/>
      <c r="EZY27" s="80"/>
      <c r="EZZ27" s="80"/>
      <c r="FAA27" s="80"/>
      <c r="FAB27" s="80"/>
      <c r="FAC27" s="80"/>
      <c r="FAD27" s="80"/>
      <c r="FAE27" s="80"/>
      <c r="FAF27" s="80"/>
      <c r="FAG27" s="80"/>
      <c r="FAH27" s="80"/>
      <c r="FAI27" s="80"/>
      <c r="FAJ27" s="80"/>
      <c r="FAK27" s="80"/>
      <c r="FAL27" s="80"/>
      <c r="FAM27" s="80"/>
      <c r="FAN27" s="80"/>
      <c r="FAO27" s="80"/>
      <c r="FAP27" s="80"/>
      <c r="FAQ27" s="80"/>
      <c r="FAR27" s="80"/>
      <c r="FAS27" s="80"/>
      <c r="FAT27" s="80"/>
      <c r="FAU27" s="80"/>
      <c r="FAV27" s="80"/>
      <c r="FAW27" s="80"/>
      <c r="FAX27" s="80"/>
      <c r="FAY27" s="80"/>
      <c r="FAZ27" s="80"/>
      <c r="FBA27" s="80"/>
      <c r="FBB27" s="80"/>
      <c r="FBC27" s="80"/>
      <c r="FBD27" s="80"/>
      <c r="FBE27" s="80"/>
      <c r="FBF27" s="80"/>
      <c r="FBG27" s="80"/>
      <c r="FBH27" s="80"/>
      <c r="FBI27" s="80"/>
      <c r="FBJ27" s="80"/>
      <c r="FBK27" s="80"/>
      <c r="FBL27" s="80"/>
      <c r="FBM27" s="80"/>
      <c r="FBN27" s="80"/>
      <c r="FBO27" s="80"/>
      <c r="FBP27" s="80"/>
      <c r="FBQ27" s="80"/>
      <c r="FBR27" s="80"/>
      <c r="FBS27" s="80"/>
      <c r="FBT27" s="80"/>
      <c r="FBU27" s="80"/>
      <c r="FBV27" s="80"/>
      <c r="FBW27" s="80"/>
      <c r="FBX27" s="80"/>
      <c r="FBY27" s="80"/>
      <c r="FBZ27" s="80"/>
      <c r="FCA27" s="80"/>
      <c r="FCB27" s="80"/>
      <c r="FCC27" s="80"/>
      <c r="FCD27" s="80"/>
      <c r="FCE27" s="80"/>
      <c r="FCF27" s="80"/>
      <c r="FCG27" s="80"/>
      <c r="FCH27" s="80"/>
      <c r="FCI27" s="80"/>
      <c r="FCJ27" s="80"/>
      <c r="FCK27" s="80"/>
      <c r="FCL27" s="80"/>
      <c r="FCM27" s="80"/>
      <c r="FCN27" s="80"/>
      <c r="FCO27" s="80"/>
      <c r="FCP27" s="80"/>
      <c r="FCQ27" s="80"/>
      <c r="FCR27" s="80"/>
      <c r="FCS27" s="80"/>
      <c r="FCT27" s="80"/>
      <c r="FCU27" s="80"/>
      <c r="FCV27" s="80"/>
      <c r="FCW27" s="80"/>
      <c r="FCX27" s="80"/>
      <c r="FCY27" s="80"/>
      <c r="FCZ27" s="80"/>
      <c r="FDA27" s="80"/>
      <c r="FDB27" s="80"/>
      <c r="FDC27" s="80"/>
      <c r="FDD27" s="80"/>
      <c r="FDE27" s="80"/>
      <c r="FDF27" s="80"/>
      <c r="FDG27" s="80"/>
      <c r="FDH27" s="80"/>
      <c r="FDI27" s="80"/>
      <c r="FDJ27" s="80"/>
      <c r="FDK27" s="80"/>
      <c r="FDL27" s="80"/>
      <c r="FDM27" s="80"/>
      <c r="FDN27" s="80"/>
      <c r="FDO27" s="80"/>
      <c r="FDP27" s="80"/>
      <c r="FDQ27" s="80"/>
      <c r="FDR27" s="80"/>
      <c r="FDS27" s="80"/>
      <c r="FDT27" s="80"/>
      <c r="FDU27" s="80"/>
      <c r="FDV27" s="80"/>
      <c r="FDW27" s="80"/>
      <c r="FDX27" s="80"/>
      <c r="FDY27" s="80"/>
      <c r="FDZ27" s="80"/>
      <c r="FEA27" s="80"/>
      <c r="FEB27" s="80"/>
      <c r="FEC27" s="80"/>
      <c r="FED27" s="80"/>
      <c r="FEE27" s="80"/>
      <c r="FEF27" s="80"/>
      <c r="FEG27" s="80"/>
      <c r="FEH27" s="80"/>
      <c r="FEI27" s="80"/>
      <c r="FEJ27" s="80"/>
      <c r="FEK27" s="80"/>
      <c r="FEL27" s="80"/>
      <c r="FEM27" s="80"/>
      <c r="FEN27" s="80"/>
      <c r="FEO27" s="80"/>
      <c r="FEP27" s="80"/>
      <c r="FEQ27" s="80"/>
      <c r="FER27" s="80"/>
      <c r="FES27" s="80"/>
      <c r="FET27" s="80"/>
      <c r="FEU27" s="80"/>
      <c r="FEV27" s="80"/>
      <c r="FEW27" s="80"/>
      <c r="FEX27" s="80"/>
      <c r="FEY27" s="80"/>
      <c r="FEZ27" s="80"/>
      <c r="FFA27" s="80"/>
      <c r="FFB27" s="80"/>
      <c r="FFC27" s="80"/>
      <c r="FFD27" s="80"/>
      <c r="FFE27" s="80"/>
      <c r="FFF27" s="80"/>
      <c r="FFG27" s="80"/>
      <c r="FFH27" s="80"/>
      <c r="FFI27" s="80"/>
      <c r="FFJ27" s="80"/>
      <c r="FFK27" s="80"/>
      <c r="FFL27" s="80"/>
      <c r="FFM27" s="80"/>
      <c r="FFN27" s="80"/>
      <c r="FFO27" s="80"/>
      <c r="FFP27" s="80"/>
      <c r="FFQ27" s="80"/>
      <c r="FFR27" s="80"/>
      <c r="FFS27" s="80"/>
      <c r="FFT27" s="80"/>
      <c r="FFU27" s="80"/>
      <c r="FFV27" s="80"/>
      <c r="FFW27" s="80"/>
      <c r="FFX27" s="80"/>
      <c r="FFY27" s="80"/>
      <c r="FFZ27" s="80"/>
      <c r="FGA27" s="80"/>
      <c r="FGB27" s="80"/>
      <c r="FGC27" s="80"/>
      <c r="FGD27" s="80"/>
      <c r="FGE27" s="80"/>
      <c r="FGF27" s="80"/>
      <c r="FGG27" s="80"/>
      <c r="FGH27" s="80"/>
      <c r="FGI27" s="80"/>
      <c r="FGJ27" s="80"/>
      <c r="FGK27" s="80"/>
      <c r="FGL27" s="80"/>
      <c r="FGM27" s="80"/>
      <c r="FGN27" s="80"/>
      <c r="FGO27" s="80"/>
      <c r="FGP27" s="80"/>
      <c r="FGQ27" s="80"/>
      <c r="FGR27" s="80"/>
      <c r="FGS27" s="80"/>
      <c r="FGT27" s="80"/>
      <c r="FGU27" s="80"/>
      <c r="FGV27" s="80"/>
      <c r="FGW27" s="80"/>
      <c r="FGX27" s="80"/>
      <c r="FGY27" s="80"/>
      <c r="FGZ27" s="80"/>
      <c r="FHA27" s="80"/>
      <c r="FHB27" s="80"/>
      <c r="FHC27" s="80"/>
      <c r="FHD27" s="80"/>
      <c r="FHE27" s="80"/>
      <c r="FHF27" s="80"/>
      <c r="FHG27" s="80"/>
      <c r="FHH27" s="80"/>
      <c r="FHI27" s="80"/>
      <c r="FHJ27" s="80"/>
      <c r="FHK27" s="80"/>
      <c r="FHL27" s="80"/>
      <c r="FHM27" s="80"/>
      <c r="FHN27" s="80"/>
      <c r="FHO27" s="80"/>
      <c r="FHP27" s="80"/>
      <c r="FHQ27" s="80"/>
      <c r="FHR27" s="80"/>
      <c r="FHS27" s="80"/>
      <c r="FHT27" s="80"/>
      <c r="FHU27" s="80"/>
      <c r="FHV27" s="80"/>
      <c r="FHW27" s="80"/>
      <c r="FHX27" s="80"/>
      <c r="FHY27" s="80"/>
      <c r="FHZ27" s="80"/>
      <c r="FIA27" s="80"/>
      <c r="FIB27" s="80"/>
      <c r="FIC27" s="80"/>
      <c r="FID27" s="80"/>
      <c r="FIE27" s="80"/>
      <c r="FIF27" s="80"/>
      <c r="FIG27" s="80"/>
      <c r="FIH27" s="80"/>
      <c r="FII27" s="80"/>
      <c r="FIJ27" s="80"/>
      <c r="FIK27" s="80"/>
      <c r="FIL27" s="80"/>
      <c r="FIM27" s="80"/>
      <c r="FIN27" s="80"/>
      <c r="FIO27" s="80"/>
      <c r="FIP27" s="80"/>
      <c r="FIQ27" s="80"/>
      <c r="FIR27" s="80"/>
      <c r="FIS27" s="80"/>
      <c r="FIT27" s="80"/>
      <c r="FIU27" s="80"/>
      <c r="FIV27" s="80"/>
      <c r="FIW27" s="80"/>
      <c r="FIX27" s="80"/>
      <c r="FIY27" s="80"/>
      <c r="FIZ27" s="80"/>
      <c r="FJA27" s="80"/>
      <c r="FJB27" s="80"/>
      <c r="FJC27" s="80"/>
      <c r="FJD27" s="80"/>
      <c r="FJE27" s="80"/>
      <c r="FJF27" s="80"/>
      <c r="FJG27" s="80"/>
      <c r="FJH27" s="80"/>
      <c r="FJI27" s="80"/>
      <c r="FJJ27" s="80"/>
      <c r="FJK27" s="80"/>
      <c r="FJL27" s="80"/>
      <c r="FJM27" s="80"/>
      <c r="FJN27" s="80"/>
      <c r="FJO27" s="80"/>
      <c r="FJP27" s="80"/>
      <c r="FJQ27" s="80"/>
      <c r="FJR27" s="80"/>
      <c r="FJS27" s="80"/>
      <c r="FJT27" s="80"/>
      <c r="FJU27" s="80"/>
      <c r="FJV27" s="80"/>
      <c r="FJW27" s="80"/>
      <c r="FJX27" s="80"/>
      <c r="FJY27" s="80"/>
      <c r="FJZ27" s="80"/>
      <c r="FKA27" s="80"/>
      <c r="FKB27" s="80"/>
      <c r="FKC27" s="80"/>
      <c r="FKD27" s="80"/>
      <c r="FKE27" s="80"/>
      <c r="FKF27" s="80"/>
      <c r="FKG27" s="80"/>
      <c r="FKH27" s="80"/>
      <c r="FKI27" s="80"/>
      <c r="FKJ27" s="80"/>
      <c r="FKK27" s="80"/>
      <c r="FKL27" s="80"/>
      <c r="FKM27" s="80"/>
      <c r="FKN27" s="80"/>
      <c r="FKO27" s="80"/>
      <c r="FKP27" s="80"/>
      <c r="FKQ27" s="80"/>
      <c r="FKR27" s="80"/>
      <c r="FKS27" s="80"/>
      <c r="FKT27" s="80"/>
      <c r="FKU27" s="80"/>
      <c r="FKV27" s="80"/>
      <c r="FKW27" s="80"/>
      <c r="FKX27" s="80"/>
      <c r="FKY27" s="80"/>
      <c r="FKZ27" s="80"/>
      <c r="FLA27" s="80"/>
      <c r="FLB27" s="80"/>
      <c r="FLC27" s="80"/>
      <c r="FLD27" s="80"/>
      <c r="FLE27" s="80"/>
      <c r="FLF27" s="80"/>
      <c r="FLG27" s="80"/>
      <c r="FLH27" s="80"/>
      <c r="FLI27" s="80"/>
      <c r="FLJ27" s="80"/>
      <c r="FLK27" s="80"/>
      <c r="FLL27" s="80"/>
      <c r="FLM27" s="80"/>
      <c r="FLN27" s="80"/>
      <c r="FLO27" s="80"/>
      <c r="FLP27" s="80"/>
      <c r="FLQ27" s="80"/>
      <c r="FLR27" s="80"/>
      <c r="FLS27" s="80"/>
      <c r="FLT27" s="80"/>
      <c r="FLU27" s="80"/>
      <c r="FLV27" s="80"/>
      <c r="FLW27" s="80"/>
      <c r="FLX27" s="80"/>
      <c r="FLY27" s="80"/>
      <c r="FLZ27" s="80"/>
      <c r="FMA27" s="80"/>
      <c r="FMB27" s="80"/>
      <c r="FMC27" s="80"/>
      <c r="FMD27" s="80"/>
      <c r="FME27" s="80"/>
      <c r="FMF27" s="80"/>
      <c r="FMG27" s="80"/>
      <c r="FMH27" s="80"/>
      <c r="FMI27" s="80"/>
      <c r="FMJ27" s="80"/>
      <c r="FMK27" s="80"/>
      <c r="FML27" s="80"/>
      <c r="FMM27" s="80"/>
      <c r="FMN27" s="80"/>
      <c r="FMO27" s="80"/>
      <c r="FMP27" s="80"/>
      <c r="FMQ27" s="80"/>
      <c r="FMR27" s="80"/>
      <c r="FMS27" s="80"/>
      <c r="FMT27" s="80"/>
      <c r="FMU27" s="80"/>
      <c r="FMV27" s="80"/>
      <c r="FMW27" s="80"/>
      <c r="FMX27" s="80"/>
      <c r="FMY27" s="80"/>
      <c r="FMZ27" s="80"/>
      <c r="FNA27" s="80"/>
      <c r="FNB27" s="80"/>
      <c r="FNC27" s="80"/>
      <c r="FND27" s="80"/>
      <c r="FNE27" s="80"/>
      <c r="FNF27" s="80"/>
      <c r="FNG27" s="80"/>
      <c r="FNH27" s="80"/>
      <c r="FNI27" s="80"/>
      <c r="FNJ27" s="80"/>
      <c r="FNK27" s="80"/>
      <c r="FNL27" s="80"/>
      <c r="FNM27" s="80"/>
      <c r="FNN27" s="80"/>
      <c r="FNO27" s="80"/>
      <c r="FNP27" s="80"/>
      <c r="FNQ27" s="80"/>
      <c r="FNR27" s="80"/>
      <c r="FNS27" s="80"/>
      <c r="FNT27" s="80"/>
      <c r="FNU27" s="80"/>
      <c r="FNV27" s="80"/>
      <c r="FNW27" s="80"/>
      <c r="FNX27" s="80"/>
      <c r="FNY27" s="80"/>
      <c r="FNZ27" s="80"/>
      <c r="FOA27" s="80"/>
      <c r="FOB27" s="80"/>
      <c r="FOC27" s="80"/>
      <c r="FOD27" s="80"/>
      <c r="FOE27" s="80"/>
      <c r="FOF27" s="80"/>
      <c r="FOG27" s="80"/>
      <c r="FOH27" s="80"/>
      <c r="FOI27" s="80"/>
      <c r="FOJ27" s="80"/>
      <c r="FOK27" s="80"/>
      <c r="FOL27" s="80"/>
      <c r="FOM27" s="80"/>
      <c r="FON27" s="80"/>
      <c r="FOO27" s="80"/>
      <c r="FOP27" s="80"/>
      <c r="FOQ27" s="80"/>
      <c r="FOR27" s="80"/>
      <c r="FOS27" s="80"/>
      <c r="FOT27" s="80"/>
      <c r="FOU27" s="80"/>
      <c r="FOV27" s="80"/>
      <c r="FOW27" s="80"/>
      <c r="FOX27" s="80"/>
      <c r="FOY27" s="80"/>
      <c r="FOZ27" s="80"/>
      <c r="FPA27" s="80"/>
      <c r="FPB27" s="80"/>
      <c r="FPC27" s="80"/>
      <c r="FPD27" s="80"/>
      <c r="FPE27" s="80"/>
      <c r="FPF27" s="80"/>
      <c r="FPG27" s="80"/>
      <c r="FPH27" s="80"/>
      <c r="FPI27" s="80"/>
      <c r="FPJ27" s="80"/>
      <c r="FPK27" s="80"/>
      <c r="FPL27" s="80"/>
      <c r="FPM27" s="80"/>
      <c r="FPN27" s="80"/>
      <c r="FPO27" s="80"/>
      <c r="FPP27" s="80"/>
      <c r="FPQ27" s="80"/>
      <c r="FPR27" s="80"/>
      <c r="FPS27" s="80"/>
      <c r="FPT27" s="80"/>
      <c r="FPU27" s="80"/>
      <c r="FPV27" s="80"/>
      <c r="FPW27" s="80"/>
      <c r="FPX27" s="80"/>
      <c r="FPY27" s="80"/>
      <c r="FPZ27" s="80"/>
      <c r="FQA27" s="80"/>
      <c r="FQB27" s="80"/>
      <c r="FQC27" s="80"/>
      <c r="FQD27" s="80"/>
      <c r="FQE27" s="80"/>
      <c r="FQF27" s="80"/>
      <c r="FQG27" s="80"/>
      <c r="FQH27" s="80"/>
      <c r="FQI27" s="80"/>
      <c r="FQJ27" s="80"/>
      <c r="FQK27" s="80"/>
      <c r="FQL27" s="80"/>
      <c r="FQM27" s="80"/>
      <c r="FQN27" s="80"/>
      <c r="FQO27" s="80"/>
      <c r="FQP27" s="80"/>
      <c r="FQQ27" s="80"/>
      <c r="FQR27" s="80"/>
      <c r="FQS27" s="80"/>
      <c r="FQT27" s="80"/>
      <c r="FQU27" s="80"/>
      <c r="FQV27" s="80"/>
      <c r="FQW27" s="80"/>
      <c r="FQX27" s="80"/>
      <c r="FQY27" s="80"/>
      <c r="FQZ27" s="80"/>
      <c r="FRA27" s="80"/>
      <c r="FRB27" s="80"/>
      <c r="FRC27" s="80"/>
      <c r="FRD27" s="80"/>
      <c r="FRE27" s="80"/>
      <c r="FRF27" s="80"/>
      <c r="FRG27" s="80"/>
      <c r="FRH27" s="80"/>
      <c r="FRI27" s="80"/>
      <c r="FRJ27" s="80"/>
      <c r="FRK27" s="80"/>
      <c r="FRL27" s="80"/>
      <c r="FRM27" s="80"/>
      <c r="FRN27" s="80"/>
      <c r="FRO27" s="80"/>
      <c r="FRP27" s="80"/>
      <c r="FRQ27" s="80"/>
      <c r="FRR27" s="80"/>
      <c r="FRS27" s="80"/>
      <c r="FRT27" s="80"/>
      <c r="FRU27" s="80"/>
      <c r="FRV27" s="80"/>
      <c r="FRW27" s="80"/>
      <c r="FRX27" s="80"/>
      <c r="FRY27" s="80"/>
      <c r="FRZ27" s="80"/>
      <c r="FSA27" s="80"/>
      <c r="FSB27" s="80"/>
      <c r="FSC27" s="80"/>
      <c r="FSD27" s="80"/>
      <c r="FSE27" s="80"/>
      <c r="FSF27" s="80"/>
      <c r="FSG27" s="80"/>
      <c r="FSH27" s="80"/>
      <c r="FSI27" s="80"/>
      <c r="FSJ27" s="80"/>
      <c r="FSK27" s="80"/>
      <c r="FSL27" s="80"/>
      <c r="FSM27" s="80"/>
      <c r="FSN27" s="80"/>
      <c r="FSO27" s="80"/>
      <c r="FSP27" s="80"/>
      <c r="FSQ27" s="80"/>
      <c r="FSR27" s="80"/>
      <c r="FSS27" s="80"/>
      <c r="FST27" s="80"/>
      <c r="FSU27" s="80"/>
      <c r="FSV27" s="80"/>
      <c r="FSW27" s="80"/>
      <c r="FSX27" s="80"/>
      <c r="FSY27" s="80"/>
      <c r="FSZ27" s="80"/>
      <c r="FTA27" s="80"/>
      <c r="FTB27" s="80"/>
      <c r="FTC27" s="80"/>
      <c r="FTD27" s="80"/>
      <c r="FTE27" s="80"/>
      <c r="FTF27" s="80"/>
      <c r="FTG27" s="80"/>
      <c r="FTH27" s="80"/>
      <c r="FTI27" s="80"/>
      <c r="FTJ27" s="80"/>
      <c r="FTK27" s="80"/>
      <c r="FTL27" s="80"/>
      <c r="FTM27" s="80"/>
      <c r="FTN27" s="80"/>
      <c r="FTO27" s="80"/>
      <c r="FTP27" s="80"/>
      <c r="FTQ27" s="80"/>
      <c r="FTR27" s="80"/>
      <c r="FTS27" s="80"/>
      <c r="FTT27" s="80"/>
      <c r="FTU27" s="80"/>
      <c r="FTV27" s="80"/>
      <c r="FTW27" s="80"/>
      <c r="FTX27" s="80"/>
      <c r="FTY27" s="80"/>
      <c r="FTZ27" s="80"/>
      <c r="FUA27" s="80"/>
      <c r="FUB27" s="80"/>
      <c r="FUC27" s="80"/>
      <c r="FUD27" s="80"/>
      <c r="FUE27" s="80"/>
      <c r="FUF27" s="80"/>
      <c r="FUG27" s="80"/>
      <c r="FUH27" s="80"/>
      <c r="FUI27" s="80"/>
      <c r="FUJ27" s="80"/>
      <c r="FUK27" s="80"/>
      <c r="FUL27" s="80"/>
      <c r="FUM27" s="80"/>
      <c r="FUN27" s="80"/>
      <c r="FUO27" s="80"/>
      <c r="FUP27" s="80"/>
      <c r="FUQ27" s="80"/>
      <c r="FUR27" s="80"/>
      <c r="FUS27" s="80"/>
      <c r="FUT27" s="80"/>
      <c r="FUU27" s="80"/>
      <c r="FUV27" s="80"/>
      <c r="FUW27" s="80"/>
      <c r="FUX27" s="80"/>
      <c r="FUY27" s="80"/>
      <c r="FUZ27" s="80"/>
      <c r="FVA27" s="80"/>
      <c r="FVB27" s="80"/>
      <c r="FVC27" s="80"/>
      <c r="FVD27" s="80"/>
      <c r="FVE27" s="80"/>
      <c r="FVF27" s="80"/>
      <c r="FVG27" s="80"/>
      <c r="FVH27" s="80"/>
      <c r="FVI27" s="80"/>
      <c r="FVJ27" s="80"/>
      <c r="FVK27" s="80"/>
      <c r="FVL27" s="80"/>
      <c r="FVM27" s="80"/>
      <c r="FVN27" s="80"/>
      <c r="FVO27" s="80"/>
      <c r="FVP27" s="80"/>
      <c r="FVQ27" s="80"/>
      <c r="FVR27" s="80"/>
      <c r="FVS27" s="80"/>
      <c r="FVT27" s="80"/>
      <c r="FVU27" s="80"/>
      <c r="FVV27" s="80"/>
      <c r="FVW27" s="80"/>
      <c r="FVX27" s="80"/>
      <c r="FVY27" s="80"/>
      <c r="FVZ27" s="80"/>
      <c r="FWA27" s="80"/>
      <c r="FWB27" s="80"/>
      <c r="FWC27" s="80"/>
      <c r="FWD27" s="80"/>
      <c r="FWE27" s="80"/>
      <c r="FWF27" s="80"/>
      <c r="FWG27" s="80"/>
      <c r="FWH27" s="80"/>
      <c r="FWI27" s="80"/>
      <c r="FWJ27" s="80"/>
      <c r="FWK27" s="80"/>
      <c r="FWL27" s="80"/>
      <c r="FWM27" s="80"/>
      <c r="FWN27" s="80"/>
      <c r="FWO27" s="80"/>
      <c r="FWP27" s="80"/>
      <c r="FWQ27" s="80"/>
      <c r="FWR27" s="80"/>
      <c r="FWS27" s="80"/>
      <c r="FWT27" s="80"/>
      <c r="FWU27" s="80"/>
      <c r="FWV27" s="80"/>
      <c r="FWW27" s="80"/>
      <c r="FWX27" s="80"/>
      <c r="FWY27" s="80"/>
      <c r="FWZ27" s="80"/>
      <c r="FXA27" s="80"/>
      <c r="FXB27" s="80"/>
      <c r="FXC27" s="80"/>
      <c r="FXD27" s="80"/>
      <c r="FXE27" s="80"/>
      <c r="FXF27" s="80"/>
      <c r="FXG27" s="80"/>
      <c r="FXH27" s="80"/>
      <c r="FXI27" s="80"/>
      <c r="FXJ27" s="80"/>
      <c r="FXK27" s="80"/>
      <c r="FXL27" s="80"/>
      <c r="FXM27" s="80"/>
      <c r="FXN27" s="80"/>
      <c r="FXO27" s="80"/>
      <c r="FXP27" s="80"/>
      <c r="FXQ27" s="80"/>
      <c r="FXR27" s="80"/>
      <c r="FXS27" s="80"/>
      <c r="FXT27" s="80"/>
      <c r="FXU27" s="80"/>
      <c r="FXV27" s="80"/>
      <c r="FXW27" s="80"/>
      <c r="FXX27" s="80"/>
      <c r="FXY27" s="80"/>
      <c r="FXZ27" s="80"/>
      <c r="FYA27" s="80"/>
      <c r="FYB27" s="80"/>
      <c r="FYC27" s="80"/>
      <c r="FYD27" s="80"/>
      <c r="FYE27" s="80"/>
      <c r="FYF27" s="80"/>
      <c r="FYG27" s="80"/>
      <c r="FYH27" s="80"/>
      <c r="FYI27" s="80"/>
      <c r="FYJ27" s="80"/>
      <c r="FYK27" s="80"/>
      <c r="FYL27" s="80"/>
      <c r="FYM27" s="80"/>
      <c r="FYN27" s="80"/>
      <c r="FYO27" s="80"/>
      <c r="FYP27" s="80"/>
      <c r="FYQ27" s="80"/>
      <c r="FYR27" s="80"/>
      <c r="FYS27" s="80"/>
      <c r="FYT27" s="80"/>
      <c r="FYU27" s="80"/>
      <c r="FYV27" s="80"/>
      <c r="FYW27" s="80"/>
      <c r="FYX27" s="80"/>
      <c r="FYY27" s="80"/>
      <c r="FYZ27" s="80"/>
      <c r="FZA27" s="80"/>
      <c r="FZB27" s="80"/>
      <c r="FZC27" s="80"/>
      <c r="FZD27" s="80"/>
      <c r="FZE27" s="80"/>
      <c r="FZF27" s="80"/>
      <c r="FZG27" s="80"/>
      <c r="FZH27" s="80"/>
      <c r="FZI27" s="80"/>
      <c r="FZJ27" s="80"/>
      <c r="FZK27" s="80"/>
      <c r="FZL27" s="80"/>
      <c r="FZM27" s="80"/>
      <c r="FZN27" s="80"/>
      <c r="FZO27" s="80"/>
      <c r="FZP27" s="80"/>
      <c r="FZQ27" s="80"/>
      <c r="FZR27" s="80"/>
      <c r="FZS27" s="80"/>
      <c r="FZT27" s="80"/>
      <c r="FZU27" s="80"/>
      <c r="FZV27" s="80"/>
      <c r="FZW27" s="80"/>
      <c r="FZX27" s="80"/>
      <c r="FZY27" s="80"/>
      <c r="FZZ27" s="80"/>
      <c r="GAA27" s="80"/>
      <c r="GAB27" s="80"/>
      <c r="GAC27" s="80"/>
      <c r="GAD27" s="80"/>
      <c r="GAE27" s="80"/>
      <c r="GAF27" s="80"/>
      <c r="GAG27" s="80"/>
      <c r="GAH27" s="80"/>
      <c r="GAI27" s="80"/>
      <c r="GAJ27" s="80"/>
      <c r="GAK27" s="80"/>
      <c r="GAL27" s="80"/>
      <c r="GAM27" s="80"/>
      <c r="GAN27" s="80"/>
      <c r="GAO27" s="80"/>
      <c r="GAP27" s="80"/>
      <c r="GAQ27" s="80"/>
      <c r="GAR27" s="80"/>
      <c r="GAS27" s="80"/>
      <c r="GAT27" s="80"/>
      <c r="GAU27" s="80"/>
      <c r="GAV27" s="80"/>
      <c r="GAW27" s="80"/>
      <c r="GAX27" s="80"/>
      <c r="GAY27" s="80"/>
      <c r="GAZ27" s="80"/>
      <c r="GBA27" s="80"/>
      <c r="GBB27" s="80"/>
      <c r="GBC27" s="80"/>
      <c r="GBD27" s="80"/>
      <c r="GBE27" s="80"/>
      <c r="GBF27" s="80"/>
      <c r="GBG27" s="80"/>
      <c r="GBH27" s="80"/>
      <c r="GBI27" s="80"/>
      <c r="GBJ27" s="80"/>
      <c r="GBK27" s="80"/>
      <c r="GBL27" s="80"/>
      <c r="GBM27" s="80"/>
      <c r="GBN27" s="80"/>
      <c r="GBO27" s="80"/>
      <c r="GBP27" s="80"/>
      <c r="GBQ27" s="80"/>
      <c r="GBR27" s="80"/>
      <c r="GBS27" s="80"/>
      <c r="GBT27" s="80"/>
      <c r="GBU27" s="80"/>
      <c r="GBV27" s="80"/>
      <c r="GBW27" s="80"/>
      <c r="GBX27" s="80"/>
      <c r="GBY27" s="80"/>
      <c r="GBZ27" s="80"/>
      <c r="GCA27" s="80"/>
      <c r="GCB27" s="80"/>
      <c r="GCC27" s="80"/>
      <c r="GCD27" s="80"/>
      <c r="GCE27" s="80"/>
      <c r="GCF27" s="80"/>
      <c r="GCG27" s="80"/>
      <c r="GCH27" s="80"/>
      <c r="GCI27" s="80"/>
      <c r="GCJ27" s="80"/>
      <c r="GCK27" s="80"/>
      <c r="GCL27" s="80"/>
      <c r="GCM27" s="80"/>
      <c r="GCN27" s="80"/>
      <c r="GCO27" s="80"/>
      <c r="GCP27" s="80"/>
      <c r="GCQ27" s="80"/>
      <c r="GCR27" s="80"/>
      <c r="GCS27" s="80"/>
      <c r="GCT27" s="80"/>
      <c r="GCU27" s="80"/>
      <c r="GCV27" s="80"/>
      <c r="GCW27" s="80"/>
      <c r="GCX27" s="80"/>
      <c r="GCY27" s="80"/>
      <c r="GCZ27" s="80"/>
      <c r="GDA27" s="80"/>
      <c r="GDB27" s="80"/>
      <c r="GDC27" s="80"/>
      <c r="GDD27" s="80"/>
      <c r="GDE27" s="80"/>
      <c r="GDF27" s="80"/>
      <c r="GDG27" s="80"/>
      <c r="GDH27" s="80"/>
      <c r="GDI27" s="80"/>
      <c r="GDJ27" s="80"/>
      <c r="GDK27" s="80"/>
      <c r="GDL27" s="80"/>
      <c r="GDM27" s="80"/>
      <c r="GDN27" s="80"/>
      <c r="GDO27" s="80"/>
      <c r="GDP27" s="80"/>
      <c r="GDQ27" s="80"/>
      <c r="GDR27" s="80"/>
      <c r="GDS27" s="80"/>
      <c r="GDT27" s="80"/>
      <c r="GDU27" s="80"/>
      <c r="GDV27" s="80"/>
      <c r="GDW27" s="80"/>
      <c r="GDX27" s="80"/>
      <c r="GDY27" s="80"/>
      <c r="GDZ27" s="80"/>
      <c r="GEA27" s="80"/>
      <c r="GEB27" s="80"/>
      <c r="GEC27" s="80"/>
      <c r="GED27" s="80"/>
      <c r="GEE27" s="80"/>
      <c r="GEF27" s="80"/>
      <c r="GEG27" s="80"/>
      <c r="GEH27" s="80"/>
      <c r="GEI27" s="80"/>
      <c r="GEJ27" s="80"/>
      <c r="GEK27" s="80"/>
      <c r="GEL27" s="80"/>
      <c r="GEM27" s="80"/>
      <c r="GEN27" s="80"/>
      <c r="GEO27" s="80"/>
      <c r="GEP27" s="80"/>
      <c r="GEQ27" s="80"/>
      <c r="GER27" s="80"/>
      <c r="GES27" s="80"/>
      <c r="GET27" s="80"/>
      <c r="GEU27" s="80"/>
      <c r="GEV27" s="80"/>
      <c r="GEW27" s="80"/>
      <c r="GEX27" s="80"/>
      <c r="GEY27" s="80"/>
      <c r="GEZ27" s="80"/>
      <c r="GFA27" s="80"/>
      <c r="GFB27" s="80"/>
      <c r="GFC27" s="80"/>
      <c r="GFD27" s="80"/>
      <c r="GFE27" s="80"/>
      <c r="GFF27" s="80"/>
      <c r="GFG27" s="80"/>
      <c r="GFH27" s="80"/>
      <c r="GFI27" s="80"/>
      <c r="GFJ27" s="80"/>
      <c r="GFK27" s="80"/>
      <c r="GFL27" s="80"/>
      <c r="GFM27" s="80"/>
      <c r="GFN27" s="80"/>
      <c r="GFO27" s="80"/>
      <c r="GFP27" s="80"/>
      <c r="GFQ27" s="80"/>
      <c r="GFR27" s="80"/>
      <c r="GFS27" s="80"/>
      <c r="GFT27" s="80"/>
      <c r="GFU27" s="80"/>
      <c r="GFV27" s="80"/>
      <c r="GFW27" s="80"/>
      <c r="GFX27" s="80"/>
      <c r="GFY27" s="80"/>
      <c r="GFZ27" s="80"/>
      <c r="GGA27" s="80"/>
      <c r="GGB27" s="80"/>
      <c r="GGC27" s="80"/>
      <c r="GGD27" s="80"/>
      <c r="GGE27" s="80"/>
      <c r="GGF27" s="80"/>
      <c r="GGG27" s="80"/>
      <c r="GGH27" s="80"/>
      <c r="GGI27" s="80"/>
      <c r="GGJ27" s="80"/>
      <c r="GGK27" s="80"/>
      <c r="GGL27" s="80"/>
      <c r="GGM27" s="80"/>
      <c r="GGN27" s="80"/>
      <c r="GGO27" s="80"/>
      <c r="GGP27" s="80"/>
      <c r="GGQ27" s="80"/>
      <c r="GGR27" s="80"/>
      <c r="GGS27" s="80"/>
      <c r="GGT27" s="80"/>
      <c r="GGU27" s="80"/>
      <c r="GGV27" s="80"/>
      <c r="GGW27" s="80"/>
      <c r="GGX27" s="80"/>
      <c r="GGY27" s="80"/>
      <c r="GGZ27" s="80"/>
      <c r="GHA27" s="80"/>
      <c r="GHB27" s="80"/>
      <c r="GHC27" s="80"/>
      <c r="GHD27" s="80"/>
      <c r="GHE27" s="80"/>
      <c r="GHF27" s="80"/>
      <c r="GHG27" s="80"/>
      <c r="GHH27" s="80"/>
      <c r="GHI27" s="80"/>
      <c r="GHJ27" s="80"/>
      <c r="GHK27" s="80"/>
      <c r="GHL27" s="80"/>
      <c r="GHM27" s="80"/>
      <c r="GHN27" s="80"/>
      <c r="GHO27" s="80"/>
      <c r="GHP27" s="80"/>
      <c r="GHQ27" s="80"/>
      <c r="GHR27" s="80"/>
      <c r="GHS27" s="80"/>
      <c r="GHT27" s="80"/>
      <c r="GHU27" s="80"/>
      <c r="GHV27" s="80"/>
      <c r="GHW27" s="80"/>
      <c r="GHX27" s="80"/>
      <c r="GHY27" s="80"/>
      <c r="GHZ27" s="80"/>
      <c r="GIA27" s="80"/>
      <c r="GIB27" s="80"/>
      <c r="GIC27" s="80"/>
      <c r="GID27" s="80"/>
      <c r="GIE27" s="80"/>
      <c r="GIF27" s="80"/>
      <c r="GIG27" s="80"/>
      <c r="GIH27" s="80"/>
      <c r="GII27" s="80"/>
      <c r="GIJ27" s="80"/>
      <c r="GIK27" s="80"/>
      <c r="GIL27" s="80"/>
      <c r="GIM27" s="80"/>
      <c r="GIN27" s="80"/>
      <c r="GIO27" s="80"/>
      <c r="GIP27" s="80"/>
      <c r="GIQ27" s="80"/>
      <c r="GIR27" s="80"/>
      <c r="GIS27" s="80"/>
      <c r="GIT27" s="80"/>
      <c r="GIU27" s="80"/>
      <c r="GIV27" s="80"/>
      <c r="GIW27" s="80"/>
      <c r="GIX27" s="80"/>
      <c r="GIY27" s="80"/>
      <c r="GIZ27" s="80"/>
      <c r="GJA27" s="80"/>
      <c r="GJB27" s="80"/>
      <c r="GJC27" s="80"/>
      <c r="GJD27" s="80"/>
      <c r="GJE27" s="80"/>
      <c r="GJF27" s="80"/>
      <c r="GJG27" s="80"/>
      <c r="GJH27" s="80"/>
      <c r="GJI27" s="80"/>
      <c r="GJJ27" s="80"/>
      <c r="GJK27" s="80"/>
      <c r="GJL27" s="80"/>
      <c r="GJM27" s="80"/>
      <c r="GJN27" s="80"/>
      <c r="GJO27" s="80"/>
      <c r="GJP27" s="80"/>
      <c r="GJQ27" s="80"/>
      <c r="GJR27" s="80"/>
      <c r="GJS27" s="80"/>
      <c r="GJT27" s="80"/>
      <c r="GJU27" s="80"/>
      <c r="GJV27" s="80"/>
      <c r="GJW27" s="80"/>
      <c r="GJX27" s="80"/>
      <c r="GJY27" s="80"/>
      <c r="GJZ27" s="80"/>
      <c r="GKA27" s="80"/>
      <c r="GKB27" s="80"/>
      <c r="GKC27" s="80"/>
      <c r="GKD27" s="80"/>
      <c r="GKE27" s="80"/>
      <c r="GKF27" s="80"/>
      <c r="GKG27" s="80"/>
      <c r="GKH27" s="80"/>
      <c r="GKI27" s="80"/>
      <c r="GKJ27" s="80"/>
      <c r="GKK27" s="80"/>
      <c r="GKL27" s="80"/>
      <c r="GKM27" s="80"/>
      <c r="GKN27" s="80"/>
      <c r="GKO27" s="80"/>
      <c r="GKP27" s="80"/>
      <c r="GKQ27" s="80"/>
      <c r="GKR27" s="80"/>
      <c r="GKS27" s="80"/>
      <c r="GKT27" s="80"/>
      <c r="GKU27" s="80"/>
      <c r="GKV27" s="80"/>
      <c r="GKW27" s="80"/>
      <c r="GKX27" s="80"/>
      <c r="GKY27" s="80"/>
      <c r="GKZ27" s="80"/>
      <c r="GLA27" s="80"/>
      <c r="GLB27" s="80"/>
      <c r="GLC27" s="80"/>
      <c r="GLD27" s="80"/>
      <c r="GLE27" s="80"/>
      <c r="GLF27" s="80"/>
      <c r="GLG27" s="80"/>
      <c r="GLH27" s="80"/>
      <c r="GLI27" s="80"/>
      <c r="GLJ27" s="80"/>
      <c r="GLK27" s="80"/>
      <c r="GLL27" s="80"/>
      <c r="GLM27" s="80"/>
      <c r="GLN27" s="80"/>
      <c r="GLO27" s="80"/>
      <c r="GLP27" s="80"/>
      <c r="GLQ27" s="80"/>
      <c r="GLR27" s="80"/>
      <c r="GLS27" s="80"/>
      <c r="GLT27" s="80"/>
      <c r="GLU27" s="80"/>
      <c r="GLV27" s="80"/>
      <c r="GLW27" s="80"/>
      <c r="GLX27" s="80"/>
      <c r="GLY27" s="80"/>
      <c r="GLZ27" s="80"/>
      <c r="GMA27" s="80"/>
      <c r="GMB27" s="80"/>
      <c r="GMC27" s="80"/>
      <c r="GMD27" s="80"/>
      <c r="GME27" s="80"/>
      <c r="GMF27" s="80"/>
      <c r="GMG27" s="80"/>
      <c r="GMH27" s="80"/>
      <c r="GMI27" s="80"/>
      <c r="GMJ27" s="80"/>
      <c r="GMK27" s="80"/>
      <c r="GML27" s="80"/>
      <c r="GMM27" s="80"/>
      <c r="GMN27" s="80"/>
      <c r="GMO27" s="80"/>
      <c r="GMP27" s="80"/>
      <c r="GMQ27" s="80"/>
      <c r="GMR27" s="80"/>
      <c r="GMS27" s="80"/>
      <c r="GMT27" s="80"/>
      <c r="GMU27" s="80"/>
      <c r="GMV27" s="80"/>
      <c r="GMW27" s="80"/>
      <c r="GMX27" s="80"/>
      <c r="GMY27" s="80"/>
      <c r="GMZ27" s="80"/>
      <c r="GNA27" s="80"/>
      <c r="GNB27" s="80"/>
      <c r="GNC27" s="80"/>
      <c r="GND27" s="80"/>
      <c r="GNE27" s="80"/>
      <c r="GNF27" s="80"/>
      <c r="GNG27" s="80"/>
      <c r="GNH27" s="80"/>
      <c r="GNI27" s="80"/>
      <c r="GNJ27" s="80"/>
      <c r="GNK27" s="80"/>
      <c r="GNL27" s="80"/>
      <c r="GNM27" s="80"/>
      <c r="GNN27" s="80"/>
      <c r="GNO27" s="80"/>
      <c r="GNP27" s="80"/>
      <c r="GNQ27" s="80"/>
      <c r="GNR27" s="80"/>
      <c r="GNS27" s="80"/>
      <c r="GNT27" s="80"/>
      <c r="GNU27" s="80"/>
      <c r="GNV27" s="80"/>
      <c r="GNW27" s="80"/>
      <c r="GNX27" s="80"/>
      <c r="GNY27" s="80"/>
      <c r="GNZ27" s="80"/>
      <c r="GOA27" s="80"/>
      <c r="GOB27" s="80"/>
      <c r="GOC27" s="80"/>
      <c r="GOD27" s="80"/>
      <c r="GOE27" s="80"/>
      <c r="GOF27" s="80"/>
      <c r="GOG27" s="80"/>
      <c r="GOH27" s="80"/>
      <c r="GOI27" s="80"/>
      <c r="GOJ27" s="80"/>
      <c r="GOK27" s="80"/>
      <c r="GOL27" s="80"/>
      <c r="GOM27" s="80"/>
      <c r="GON27" s="80"/>
      <c r="GOO27" s="80"/>
      <c r="GOP27" s="80"/>
      <c r="GOQ27" s="80"/>
      <c r="GOR27" s="80"/>
      <c r="GOS27" s="80"/>
      <c r="GOT27" s="80"/>
      <c r="GOU27" s="80"/>
      <c r="GOV27" s="80"/>
      <c r="GOW27" s="80"/>
      <c r="GOX27" s="80"/>
      <c r="GOY27" s="80"/>
      <c r="GOZ27" s="80"/>
      <c r="GPA27" s="80"/>
      <c r="GPB27" s="80"/>
      <c r="GPC27" s="80"/>
      <c r="GPD27" s="80"/>
      <c r="GPE27" s="80"/>
      <c r="GPF27" s="80"/>
      <c r="GPG27" s="80"/>
      <c r="GPH27" s="80"/>
      <c r="GPI27" s="80"/>
      <c r="GPJ27" s="80"/>
      <c r="GPK27" s="80"/>
      <c r="GPL27" s="80"/>
      <c r="GPM27" s="80"/>
      <c r="GPN27" s="80"/>
      <c r="GPO27" s="80"/>
      <c r="GPP27" s="80"/>
      <c r="GPQ27" s="80"/>
      <c r="GPR27" s="80"/>
      <c r="GPS27" s="80"/>
      <c r="GPT27" s="80"/>
      <c r="GPU27" s="80"/>
      <c r="GPV27" s="80"/>
      <c r="GPW27" s="80"/>
      <c r="GPX27" s="80"/>
      <c r="GPY27" s="80"/>
      <c r="GPZ27" s="80"/>
      <c r="GQA27" s="80"/>
      <c r="GQB27" s="80"/>
      <c r="GQC27" s="80"/>
      <c r="GQD27" s="80"/>
      <c r="GQE27" s="80"/>
      <c r="GQF27" s="80"/>
      <c r="GQG27" s="80"/>
      <c r="GQH27" s="80"/>
      <c r="GQI27" s="80"/>
      <c r="GQJ27" s="80"/>
      <c r="GQK27" s="80"/>
      <c r="GQL27" s="80"/>
      <c r="GQM27" s="80"/>
      <c r="GQN27" s="80"/>
      <c r="GQO27" s="80"/>
      <c r="GQP27" s="80"/>
      <c r="GQQ27" s="80"/>
      <c r="GQR27" s="80"/>
      <c r="GQS27" s="80"/>
      <c r="GQT27" s="80"/>
      <c r="GQU27" s="80"/>
      <c r="GQV27" s="80"/>
      <c r="GQW27" s="80"/>
      <c r="GQX27" s="80"/>
      <c r="GQY27" s="80"/>
      <c r="GQZ27" s="80"/>
      <c r="GRA27" s="80"/>
      <c r="GRB27" s="80"/>
      <c r="GRC27" s="80"/>
      <c r="GRD27" s="80"/>
      <c r="GRE27" s="80"/>
      <c r="GRF27" s="80"/>
      <c r="GRG27" s="80"/>
      <c r="GRH27" s="80"/>
      <c r="GRI27" s="80"/>
      <c r="GRJ27" s="80"/>
      <c r="GRK27" s="80"/>
      <c r="GRL27" s="80"/>
      <c r="GRM27" s="80"/>
      <c r="GRN27" s="80"/>
      <c r="GRO27" s="80"/>
      <c r="GRP27" s="80"/>
      <c r="GRQ27" s="80"/>
      <c r="GRR27" s="80"/>
      <c r="GRS27" s="80"/>
      <c r="GRT27" s="80"/>
      <c r="GRU27" s="80"/>
      <c r="GRV27" s="80"/>
      <c r="GRW27" s="80"/>
      <c r="GRX27" s="80"/>
      <c r="GRY27" s="80"/>
      <c r="GRZ27" s="80"/>
      <c r="GSA27" s="80"/>
      <c r="GSB27" s="80"/>
      <c r="GSC27" s="80"/>
      <c r="GSD27" s="80"/>
      <c r="GSE27" s="80"/>
      <c r="GSF27" s="80"/>
      <c r="GSG27" s="80"/>
      <c r="GSH27" s="80"/>
      <c r="GSI27" s="80"/>
      <c r="GSJ27" s="80"/>
      <c r="GSK27" s="80"/>
      <c r="GSL27" s="80"/>
      <c r="GSM27" s="80"/>
      <c r="GSN27" s="80"/>
      <c r="GSO27" s="80"/>
      <c r="GSP27" s="80"/>
      <c r="GSQ27" s="80"/>
      <c r="GSR27" s="80"/>
      <c r="GSS27" s="80"/>
      <c r="GST27" s="80"/>
      <c r="GSU27" s="80"/>
      <c r="GSV27" s="80"/>
      <c r="GSW27" s="80"/>
      <c r="GSX27" s="80"/>
      <c r="GSY27" s="80"/>
      <c r="GSZ27" s="80"/>
      <c r="GTA27" s="80"/>
      <c r="GTB27" s="80"/>
      <c r="GTC27" s="80"/>
      <c r="GTD27" s="80"/>
      <c r="GTE27" s="80"/>
      <c r="GTF27" s="80"/>
      <c r="GTG27" s="80"/>
      <c r="GTH27" s="80"/>
      <c r="GTI27" s="80"/>
      <c r="GTJ27" s="80"/>
      <c r="GTK27" s="80"/>
      <c r="GTL27" s="80"/>
      <c r="GTM27" s="80"/>
      <c r="GTN27" s="80"/>
      <c r="GTO27" s="80"/>
      <c r="GTP27" s="80"/>
      <c r="GTQ27" s="80"/>
      <c r="GTR27" s="80"/>
      <c r="GTS27" s="80"/>
      <c r="GTT27" s="80"/>
      <c r="GTU27" s="80"/>
      <c r="GTV27" s="80"/>
      <c r="GTW27" s="80"/>
      <c r="GTX27" s="80"/>
      <c r="GTY27" s="80"/>
      <c r="GTZ27" s="80"/>
      <c r="GUA27" s="80"/>
      <c r="GUB27" s="80"/>
      <c r="GUC27" s="80"/>
      <c r="GUD27" s="80"/>
      <c r="GUE27" s="80"/>
      <c r="GUF27" s="80"/>
      <c r="GUG27" s="80"/>
      <c r="GUH27" s="80"/>
      <c r="GUI27" s="80"/>
      <c r="GUJ27" s="80"/>
      <c r="GUK27" s="80"/>
      <c r="GUL27" s="80"/>
      <c r="GUM27" s="80"/>
      <c r="GUN27" s="80"/>
      <c r="GUO27" s="80"/>
      <c r="GUP27" s="80"/>
      <c r="GUQ27" s="80"/>
      <c r="GUR27" s="80"/>
      <c r="GUS27" s="80"/>
      <c r="GUT27" s="80"/>
      <c r="GUU27" s="80"/>
      <c r="GUV27" s="80"/>
      <c r="GUW27" s="80"/>
      <c r="GUX27" s="80"/>
      <c r="GUY27" s="80"/>
      <c r="GUZ27" s="80"/>
      <c r="GVA27" s="80"/>
      <c r="GVB27" s="80"/>
      <c r="GVC27" s="80"/>
      <c r="GVD27" s="80"/>
      <c r="GVE27" s="80"/>
      <c r="GVF27" s="80"/>
      <c r="GVG27" s="80"/>
      <c r="GVH27" s="80"/>
      <c r="GVI27" s="80"/>
      <c r="GVJ27" s="80"/>
      <c r="GVK27" s="80"/>
      <c r="GVL27" s="80"/>
      <c r="GVM27" s="80"/>
      <c r="GVN27" s="80"/>
      <c r="GVO27" s="80"/>
      <c r="GVP27" s="80"/>
      <c r="GVQ27" s="80"/>
      <c r="GVR27" s="80"/>
      <c r="GVS27" s="80"/>
      <c r="GVT27" s="80"/>
      <c r="GVU27" s="80"/>
      <c r="GVV27" s="80"/>
      <c r="GVW27" s="80"/>
      <c r="GVX27" s="80"/>
      <c r="GVY27" s="80"/>
      <c r="GVZ27" s="80"/>
      <c r="GWA27" s="80"/>
      <c r="GWB27" s="80"/>
      <c r="GWC27" s="80"/>
      <c r="GWD27" s="80"/>
      <c r="GWE27" s="80"/>
      <c r="GWF27" s="80"/>
      <c r="GWG27" s="80"/>
      <c r="GWH27" s="80"/>
      <c r="GWI27" s="80"/>
      <c r="GWJ27" s="80"/>
      <c r="GWK27" s="80"/>
      <c r="GWL27" s="80"/>
      <c r="GWM27" s="80"/>
      <c r="GWN27" s="80"/>
      <c r="GWO27" s="80"/>
      <c r="GWP27" s="80"/>
      <c r="GWQ27" s="80"/>
      <c r="GWR27" s="80"/>
      <c r="GWS27" s="80"/>
      <c r="GWT27" s="80"/>
      <c r="GWU27" s="80"/>
      <c r="GWV27" s="80"/>
      <c r="GWW27" s="80"/>
      <c r="GWX27" s="80"/>
      <c r="GWY27" s="80"/>
      <c r="GWZ27" s="80"/>
      <c r="GXA27" s="80"/>
      <c r="GXB27" s="80"/>
      <c r="GXC27" s="80"/>
      <c r="GXD27" s="80"/>
      <c r="GXE27" s="80"/>
      <c r="GXF27" s="80"/>
      <c r="GXG27" s="80"/>
      <c r="GXH27" s="80"/>
      <c r="GXI27" s="80"/>
      <c r="GXJ27" s="80"/>
      <c r="GXK27" s="80"/>
      <c r="GXL27" s="80"/>
      <c r="GXM27" s="80"/>
      <c r="GXN27" s="80"/>
      <c r="GXO27" s="80"/>
      <c r="GXP27" s="80"/>
      <c r="GXQ27" s="80"/>
      <c r="GXR27" s="80"/>
      <c r="GXS27" s="80"/>
      <c r="GXT27" s="80"/>
      <c r="GXU27" s="80"/>
      <c r="GXV27" s="80"/>
      <c r="GXW27" s="80"/>
      <c r="GXX27" s="80"/>
      <c r="GXY27" s="80"/>
      <c r="GXZ27" s="80"/>
      <c r="GYA27" s="80"/>
      <c r="GYB27" s="80"/>
      <c r="GYC27" s="80"/>
      <c r="GYD27" s="80"/>
      <c r="GYE27" s="80"/>
      <c r="GYF27" s="80"/>
      <c r="GYG27" s="80"/>
      <c r="GYH27" s="80"/>
      <c r="GYI27" s="80"/>
      <c r="GYJ27" s="80"/>
      <c r="GYK27" s="80"/>
      <c r="GYL27" s="80"/>
      <c r="GYM27" s="80"/>
      <c r="GYN27" s="80"/>
      <c r="GYO27" s="80"/>
      <c r="GYP27" s="80"/>
      <c r="GYQ27" s="80"/>
      <c r="GYR27" s="80"/>
      <c r="GYS27" s="80"/>
      <c r="GYT27" s="80"/>
      <c r="GYU27" s="80"/>
      <c r="GYV27" s="80"/>
      <c r="GYW27" s="80"/>
      <c r="GYX27" s="80"/>
      <c r="GYY27" s="80"/>
      <c r="GYZ27" s="80"/>
      <c r="GZA27" s="80"/>
      <c r="GZB27" s="80"/>
      <c r="GZC27" s="80"/>
      <c r="GZD27" s="80"/>
      <c r="GZE27" s="80"/>
      <c r="GZF27" s="80"/>
      <c r="GZG27" s="80"/>
      <c r="GZH27" s="80"/>
      <c r="GZI27" s="80"/>
      <c r="GZJ27" s="80"/>
      <c r="GZK27" s="80"/>
      <c r="GZL27" s="80"/>
      <c r="GZM27" s="80"/>
      <c r="GZN27" s="80"/>
      <c r="GZO27" s="80"/>
      <c r="GZP27" s="80"/>
      <c r="GZQ27" s="80"/>
      <c r="GZR27" s="80"/>
      <c r="GZS27" s="80"/>
      <c r="GZT27" s="80"/>
      <c r="GZU27" s="80"/>
      <c r="GZV27" s="80"/>
      <c r="GZW27" s="80"/>
      <c r="GZX27" s="80"/>
      <c r="GZY27" s="80"/>
      <c r="GZZ27" s="80"/>
      <c r="HAA27" s="80"/>
      <c r="HAB27" s="80"/>
      <c r="HAC27" s="80"/>
      <c r="HAD27" s="80"/>
      <c r="HAE27" s="80"/>
      <c r="HAF27" s="80"/>
      <c r="HAG27" s="80"/>
      <c r="HAH27" s="80"/>
      <c r="HAI27" s="80"/>
      <c r="HAJ27" s="80"/>
      <c r="HAK27" s="80"/>
      <c r="HAL27" s="80"/>
      <c r="HAM27" s="80"/>
      <c r="HAN27" s="80"/>
      <c r="HAO27" s="80"/>
      <c r="HAP27" s="80"/>
      <c r="HAQ27" s="80"/>
      <c r="HAR27" s="80"/>
      <c r="HAS27" s="80"/>
      <c r="HAT27" s="80"/>
      <c r="HAU27" s="80"/>
      <c r="HAV27" s="80"/>
      <c r="HAW27" s="80"/>
      <c r="HAX27" s="80"/>
      <c r="HAY27" s="80"/>
      <c r="HAZ27" s="80"/>
      <c r="HBA27" s="80"/>
      <c r="HBB27" s="80"/>
      <c r="HBC27" s="80"/>
      <c r="HBD27" s="80"/>
      <c r="HBE27" s="80"/>
      <c r="HBF27" s="80"/>
      <c r="HBG27" s="80"/>
      <c r="HBH27" s="80"/>
      <c r="HBI27" s="80"/>
      <c r="HBJ27" s="80"/>
      <c r="HBK27" s="80"/>
      <c r="HBL27" s="80"/>
      <c r="HBM27" s="80"/>
      <c r="HBN27" s="80"/>
      <c r="HBO27" s="80"/>
      <c r="HBP27" s="80"/>
      <c r="HBQ27" s="80"/>
      <c r="HBR27" s="80"/>
      <c r="HBS27" s="80"/>
      <c r="HBT27" s="80"/>
      <c r="HBU27" s="80"/>
      <c r="HBV27" s="80"/>
      <c r="HBW27" s="80"/>
      <c r="HBX27" s="80"/>
      <c r="HBY27" s="80"/>
      <c r="HBZ27" s="80"/>
      <c r="HCA27" s="80"/>
      <c r="HCB27" s="80"/>
      <c r="HCC27" s="80"/>
      <c r="HCD27" s="80"/>
      <c r="HCE27" s="80"/>
      <c r="HCF27" s="80"/>
      <c r="HCG27" s="80"/>
      <c r="HCH27" s="80"/>
      <c r="HCI27" s="80"/>
      <c r="HCJ27" s="80"/>
      <c r="HCK27" s="80"/>
      <c r="HCL27" s="80"/>
      <c r="HCM27" s="80"/>
      <c r="HCN27" s="80"/>
      <c r="HCO27" s="80"/>
      <c r="HCP27" s="80"/>
      <c r="HCQ27" s="80"/>
      <c r="HCR27" s="80"/>
      <c r="HCS27" s="80"/>
      <c r="HCT27" s="80"/>
      <c r="HCU27" s="80"/>
      <c r="HCV27" s="80"/>
      <c r="HCW27" s="80"/>
      <c r="HCX27" s="80"/>
      <c r="HCY27" s="80"/>
      <c r="HCZ27" s="80"/>
      <c r="HDA27" s="80"/>
      <c r="HDB27" s="80"/>
      <c r="HDC27" s="80"/>
      <c r="HDD27" s="80"/>
      <c r="HDE27" s="80"/>
      <c r="HDF27" s="80"/>
      <c r="HDG27" s="80"/>
      <c r="HDH27" s="80"/>
      <c r="HDI27" s="80"/>
      <c r="HDJ27" s="80"/>
      <c r="HDK27" s="80"/>
      <c r="HDL27" s="80"/>
      <c r="HDM27" s="80"/>
      <c r="HDN27" s="80"/>
      <c r="HDO27" s="80"/>
      <c r="HDP27" s="80"/>
      <c r="HDQ27" s="80"/>
      <c r="HDR27" s="80"/>
      <c r="HDS27" s="80"/>
      <c r="HDT27" s="80"/>
      <c r="HDU27" s="80"/>
      <c r="HDV27" s="80"/>
      <c r="HDW27" s="80"/>
      <c r="HDX27" s="80"/>
      <c r="HDY27" s="80"/>
      <c r="HDZ27" s="80"/>
      <c r="HEA27" s="80"/>
      <c r="HEB27" s="80"/>
      <c r="HEC27" s="80"/>
      <c r="HED27" s="80"/>
      <c r="HEE27" s="80"/>
      <c r="HEF27" s="80"/>
      <c r="HEG27" s="80"/>
      <c r="HEH27" s="80"/>
      <c r="HEI27" s="80"/>
      <c r="HEJ27" s="80"/>
      <c r="HEK27" s="80"/>
      <c r="HEL27" s="80"/>
      <c r="HEM27" s="80"/>
      <c r="HEN27" s="80"/>
      <c r="HEO27" s="80"/>
      <c r="HEP27" s="80"/>
      <c r="HEQ27" s="80"/>
      <c r="HER27" s="80"/>
      <c r="HES27" s="80"/>
      <c r="HET27" s="80"/>
      <c r="HEU27" s="80"/>
      <c r="HEV27" s="80"/>
      <c r="HEW27" s="80"/>
      <c r="HEX27" s="80"/>
      <c r="HEY27" s="80"/>
      <c r="HEZ27" s="80"/>
      <c r="HFA27" s="80"/>
      <c r="HFB27" s="80"/>
      <c r="HFC27" s="80"/>
      <c r="HFD27" s="80"/>
      <c r="HFE27" s="80"/>
      <c r="HFF27" s="80"/>
      <c r="HFG27" s="80"/>
      <c r="HFH27" s="80"/>
      <c r="HFI27" s="80"/>
      <c r="HFJ27" s="80"/>
      <c r="HFK27" s="80"/>
      <c r="HFL27" s="80"/>
      <c r="HFM27" s="80"/>
      <c r="HFN27" s="80"/>
      <c r="HFO27" s="80"/>
      <c r="HFP27" s="80"/>
      <c r="HFQ27" s="80"/>
      <c r="HFR27" s="80"/>
      <c r="HFS27" s="80"/>
      <c r="HFT27" s="80"/>
      <c r="HFU27" s="80"/>
      <c r="HFV27" s="80"/>
      <c r="HFW27" s="80"/>
      <c r="HFX27" s="80"/>
      <c r="HFY27" s="80"/>
      <c r="HFZ27" s="80"/>
      <c r="HGA27" s="80"/>
      <c r="HGB27" s="80"/>
      <c r="HGC27" s="80"/>
      <c r="HGD27" s="80"/>
      <c r="HGE27" s="80"/>
      <c r="HGF27" s="80"/>
      <c r="HGG27" s="80"/>
      <c r="HGH27" s="80"/>
      <c r="HGI27" s="80"/>
      <c r="HGJ27" s="80"/>
      <c r="HGK27" s="80"/>
      <c r="HGL27" s="80"/>
      <c r="HGM27" s="80"/>
      <c r="HGN27" s="80"/>
      <c r="HGO27" s="80"/>
      <c r="HGP27" s="80"/>
      <c r="HGQ27" s="80"/>
      <c r="HGR27" s="80"/>
      <c r="HGS27" s="80"/>
      <c r="HGT27" s="80"/>
      <c r="HGU27" s="80"/>
      <c r="HGV27" s="80"/>
      <c r="HGW27" s="80"/>
      <c r="HGX27" s="80"/>
      <c r="HGY27" s="80"/>
      <c r="HGZ27" s="80"/>
      <c r="HHA27" s="80"/>
      <c r="HHB27" s="80"/>
      <c r="HHC27" s="80"/>
      <c r="HHD27" s="80"/>
      <c r="HHE27" s="80"/>
      <c r="HHF27" s="80"/>
      <c r="HHG27" s="80"/>
      <c r="HHH27" s="80"/>
      <c r="HHI27" s="80"/>
      <c r="HHJ27" s="80"/>
      <c r="HHK27" s="80"/>
      <c r="HHL27" s="80"/>
      <c r="HHM27" s="80"/>
      <c r="HHN27" s="80"/>
      <c r="HHO27" s="80"/>
      <c r="HHP27" s="80"/>
      <c r="HHQ27" s="80"/>
      <c r="HHR27" s="80"/>
      <c r="HHS27" s="80"/>
      <c r="HHT27" s="80"/>
      <c r="HHU27" s="80"/>
      <c r="HHV27" s="80"/>
      <c r="HHW27" s="80"/>
      <c r="HHX27" s="80"/>
      <c r="HHY27" s="80"/>
      <c r="HHZ27" s="80"/>
      <c r="HIA27" s="80"/>
      <c r="HIB27" s="80"/>
      <c r="HIC27" s="80"/>
      <c r="HID27" s="80"/>
      <c r="HIE27" s="80"/>
      <c r="HIF27" s="80"/>
      <c r="HIG27" s="80"/>
      <c r="HIH27" s="80"/>
      <c r="HII27" s="80"/>
      <c r="HIJ27" s="80"/>
      <c r="HIK27" s="80"/>
      <c r="HIL27" s="80"/>
      <c r="HIM27" s="80"/>
      <c r="HIN27" s="80"/>
      <c r="HIO27" s="80"/>
      <c r="HIP27" s="80"/>
      <c r="HIQ27" s="80"/>
      <c r="HIR27" s="80"/>
      <c r="HIS27" s="80"/>
      <c r="HIT27" s="80"/>
      <c r="HIU27" s="80"/>
      <c r="HIV27" s="80"/>
      <c r="HIW27" s="80"/>
      <c r="HIX27" s="80"/>
      <c r="HIY27" s="80"/>
      <c r="HIZ27" s="80"/>
      <c r="HJA27" s="80"/>
      <c r="HJB27" s="80"/>
      <c r="HJC27" s="80"/>
      <c r="HJD27" s="80"/>
      <c r="HJE27" s="80"/>
      <c r="HJF27" s="80"/>
      <c r="HJG27" s="80"/>
      <c r="HJH27" s="80"/>
      <c r="HJI27" s="80"/>
      <c r="HJJ27" s="80"/>
      <c r="HJK27" s="80"/>
      <c r="HJL27" s="80"/>
      <c r="HJM27" s="80"/>
      <c r="HJN27" s="80"/>
      <c r="HJO27" s="80"/>
      <c r="HJP27" s="80"/>
      <c r="HJQ27" s="80"/>
      <c r="HJR27" s="80"/>
      <c r="HJS27" s="80"/>
      <c r="HJT27" s="80"/>
      <c r="HJU27" s="80"/>
      <c r="HJV27" s="80"/>
      <c r="HJW27" s="80"/>
      <c r="HJX27" s="80"/>
      <c r="HJY27" s="80"/>
      <c r="HJZ27" s="80"/>
      <c r="HKA27" s="80"/>
      <c r="HKB27" s="80"/>
      <c r="HKC27" s="80"/>
      <c r="HKD27" s="80"/>
      <c r="HKE27" s="80"/>
      <c r="HKF27" s="80"/>
      <c r="HKG27" s="80"/>
      <c r="HKH27" s="80"/>
      <c r="HKI27" s="80"/>
      <c r="HKJ27" s="80"/>
      <c r="HKK27" s="80"/>
      <c r="HKL27" s="80"/>
      <c r="HKM27" s="80"/>
      <c r="HKN27" s="80"/>
      <c r="HKO27" s="80"/>
      <c r="HKP27" s="80"/>
      <c r="HKQ27" s="80"/>
      <c r="HKR27" s="80"/>
      <c r="HKS27" s="80"/>
      <c r="HKT27" s="80"/>
      <c r="HKU27" s="80"/>
      <c r="HKV27" s="80"/>
      <c r="HKW27" s="80"/>
      <c r="HKX27" s="80"/>
      <c r="HKY27" s="80"/>
      <c r="HKZ27" s="80"/>
      <c r="HLA27" s="80"/>
      <c r="HLB27" s="80"/>
      <c r="HLC27" s="80"/>
      <c r="HLD27" s="80"/>
      <c r="HLE27" s="80"/>
      <c r="HLF27" s="80"/>
      <c r="HLG27" s="80"/>
      <c r="HLH27" s="80"/>
      <c r="HLI27" s="80"/>
      <c r="HLJ27" s="80"/>
      <c r="HLK27" s="80"/>
      <c r="HLL27" s="80"/>
      <c r="HLM27" s="80"/>
      <c r="HLN27" s="80"/>
      <c r="HLO27" s="80"/>
      <c r="HLP27" s="80"/>
      <c r="HLQ27" s="80"/>
      <c r="HLR27" s="80"/>
      <c r="HLS27" s="80"/>
      <c r="HLT27" s="80"/>
      <c r="HLU27" s="80"/>
      <c r="HLV27" s="80"/>
      <c r="HLW27" s="80"/>
      <c r="HLX27" s="80"/>
      <c r="HLY27" s="80"/>
      <c r="HLZ27" s="80"/>
      <c r="HMA27" s="80"/>
      <c r="HMB27" s="80"/>
      <c r="HMC27" s="80"/>
      <c r="HMD27" s="80"/>
      <c r="HME27" s="80"/>
      <c r="HMF27" s="80"/>
      <c r="HMG27" s="80"/>
      <c r="HMH27" s="80"/>
      <c r="HMI27" s="80"/>
      <c r="HMJ27" s="80"/>
      <c r="HMK27" s="80"/>
      <c r="HML27" s="80"/>
      <c r="HMM27" s="80"/>
      <c r="HMN27" s="80"/>
      <c r="HMO27" s="80"/>
      <c r="HMP27" s="80"/>
      <c r="HMQ27" s="80"/>
      <c r="HMR27" s="80"/>
      <c r="HMS27" s="80"/>
      <c r="HMT27" s="80"/>
      <c r="HMU27" s="80"/>
      <c r="HMV27" s="80"/>
      <c r="HMW27" s="80"/>
      <c r="HMX27" s="80"/>
      <c r="HMY27" s="80"/>
      <c r="HMZ27" s="80"/>
      <c r="HNA27" s="80"/>
      <c r="HNB27" s="80"/>
      <c r="HNC27" s="80"/>
      <c r="HND27" s="80"/>
      <c r="HNE27" s="80"/>
      <c r="HNF27" s="80"/>
      <c r="HNG27" s="80"/>
      <c r="HNH27" s="80"/>
      <c r="HNI27" s="80"/>
      <c r="HNJ27" s="80"/>
      <c r="HNK27" s="80"/>
      <c r="HNL27" s="80"/>
      <c r="HNM27" s="80"/>
      <c r="HNN27" s="80"/>
      <c r="HNO27" s="80"/>
      <c r="HNP27" s="80"/>
      <c r="HNQ27" s="80"/>
      <c r="HNR27" s="80"/>
      <c r="HNS27" s="80"/>
      <c r="HNT27" s="80"/>
      <c r="HNU27" s="80"/>
      <c r="HNV27" s="80"/>
      <c r="HNW27" s="80"/>
      <c r="HNX27" s="80"/>
      <c r="HNY27" s="80"/>
      <c r="HNZ27" s="80"/>
      <c r="HOA27" s="80"/>
      <c r="HOB27" s="80"/>
      <c r="HOC27" s="80"/>
      <c r="HOD27" s="80"/>
      <c r="HOE27" s="80"/>
      <c r="HOF27" s="80"/>
      <c r="HOG27" s="80"/>
      <c r="HOH27" s="80"/>
      <c r="HOI27" s="80"/>
      <c r="HOJ27" s="80"/>
      <c r="HOK27" s="80"/>
      <c r="HOL27" s="80"/>
      <c r="HOM27" s="80"/>
      <c r="HON27" s="80"/>
      <c r="HOO27" s="80"/>
      <c r="HOP27" s="80"/>
      <c r="HOQ27" s="80"/>
      <c r="HOR27" s="80"/>
      <c r="HOS27" s="80"/>
      <c r="HOT27" s="80"/>
      <c r="HOU27" s="80"/>
      <c r="HOV27" s="80"/>
      <c r="HOW27" s="80"/>
      <c r="HOX27" s="80"/>
      <c r="HOY27" s="80"/>
      <c r="HOZ27" s="80"/>
      <c r="HPA27" s="80"/>
      <c r="HPB27" s="80"/>
      <c r="HPC27" s="80"/>
      <c r="HPD27" s="80"/>
      <c r="HPE27" s="80"/>
      <c r="HPF27" s="80"/>
      <c r="HPG27" s="80"/>
      <c r="HPH27" s="80"/>
      <c r="HPI27" s="80"/>
      <c r="HPJ27" s="80"/>
      <c r="HPK27" s="80"/>
      <c r="HPL27" s="80"/>
      <c r="HPM27" s="80"/>
      <c r="HPN27" s="80"/>
      <c r="HPO27" s="80"/>
      <c r="HPP27" s="80"/>
      <c r="HPQ27" s="80"/>
      <c r="HPR27" s="80"/>
      <c r="HPS27" s="80"/>
      <c r="HPT27" s="80"/>
      <c r="HPU27" s="80"/>
      <c r="HPV27" s="80"/>
      <c r="HPW27" s="80"/>
      <c r="HPX27" s="80"/>
      <c r="HPY27" s="80"/>
      <c r="HPZ27" s="80"/>
      <c r="HQA27" s="80"/>
      <c r="HQB27" s="80"/>
      <c r="HQC27" s="80"/>
      <c r="HQD27" s="80"/>
      <c r="HQE27" s="80"/>
      <c r="HQF27" s="80"/>
      <c r="HQG27" s="80"/>
      <c r="HQH27" s="80"/>
      <c r="HQI27" s="80"/>
      <c r="HQJ27" s="80"/>
      <c r="HQK27" s="80"/>
      <c r="HQL27" s="80"/>
      <c r="HQM27" s="80"/>
      <c r="HQN27" s="80"/>
      <c r="HQO27" s="80"/>
      <c r="HQP27" s="80"/>
      <c r="HQQ27" s="80"/>
      <c r="HQR27" s="80"/>
      <c r="HQS27" s="80"/>
      <c r="HQT27" s="80"/>
      <c r="HQU27" s="80"/>
      <c r="HQV27" s="80"/>
      <c r="HQW27" s="80"/>
      <c r="HQX27" s="80"/>
      <c r="HQY27" s="80"/>
      <c r="HQZ27" s="80"/>
      <c r="HRA27" s="80"/>
      <c r="HRB27" s="80"/>
      <c r="HRC27" s="80"/>
      <c r="HRD27" s="80"/>
      <c r="HRE27" s="80"/>
      <c r="HRF27" s="80"/>
      <c r="HRG27" s="80"/>
      <c r="HRH27" s="80"/>
      <c r="HRI27" s="80"/>
      <c r="HRJ27" s="80"/>
      <c r="HRK27" s="80"/>
      <c r="HRL27" s="80"/>
      <c r="HRM27" s="80"/>
      <c r="HRN27" s="80"/>
      <c r="HRO27" s="80"/>
      <c r="HRP27" s="80"/>
      <c r="HRQ27" s="80"/>
      <c r="HRR27" s="80"/>
      <c r="HRS27" s="80"/>
      <c r="HRT27" s="80"/>
      <c r="HRU27" s="80"/>
      <c r="HRV27" s="80"/>
      <c r="HRW27" s="80"/>
      <c r="HRX27" s="80"/>
      <c r="HRY27" s="80"/>
      <c r="HRZ27" s="80"/>
      <c r="HSA27" s="80"/>
      <c r="HSB27" s="80"/>
      <c r="HSC27" s="80"/>
      <c r="HSD27" s="80"/>
      <c r="HSE27" s="80"/>
      <c r="HSF27" s="80"/>
      <c r="HSG27" s="80"/>
      <c r="HSH27" s="80"/>
      <c r="HSI27" s="80"/>
      <c r="HSJ27" s="80"/>
      <c r="HSK27" s="80"/>
      <c r="HSL27" s="80"/>
      <c r="HSM27" s="80"/>
      <c r="HSN27" s="80"/>
      <c r="HSO27" s="80"/>
      <c r="HSP27" s="80"/>
      <c r="HSQ27" s="80"/>
      <c r="HSR27" s="80"/>
      <c r="HSS27" s="80"/>
      <c r="HST27" s="80"/>
      <c r="HSU27" s="80"/>
      <c r="HSV27" s="80"/>
      <c r="HSW27" s="80"/>
      <c r="HSX27" s="80"/>
      <c r="HSY27" s="80"/>
      <c r="HSZ27" s="80"/>
      <c r="HTA27" s="80"/>
      <c r="HTB27" s="80"/>
      <c r="HTC27" s="80"/>
      <c r="HTD27" s="80"/>
      <c r="HTE27" s="80"/>
      <c r="HTF27" s="80"/>
      <c r="HTG27" s="80"/>
      <c r="HTH27" s="80"/>
      <c r="HTI27" s="80"/>
      <c r="HTJ27" s="80"/>
      <c r="HTK27" s="80"/>
      <c r="HTL27" s="80"/>
      <c r="HTM27" s="80"/>
      <c r="HTN27" s="80"/>
      <c r="HTO27" s="80"/>
      <c r="HTP27" s="80"/>
      <c r="HTQ27" s="80"/>
      <c r="HTR27" s="80"/>
      <c r="HTS27" s="80"/>
      <c r="HTT27" s="80"/>
      <c r="HTU27" s="80"/>
      <c r="HTV27" s="80"/>
      <c r="HTW27" s="80"/>
      <c r="HTX27" s="80"/>
      <c r="HTY27" s="80"/>
      <c r="HTZ27" s="80"/>
      <c r="HUA27" s="80"/>
      <c r="HUB27" s="80"/>
      <c r="HUC27" s="80"/>
      <c r="HUD27" s="80"/>
      <c r="HUE27" s="80"/>
      <c r="HUF27" s="80"/>
      <c r="HUG27" s="80"/>
      <c r="HUH27" s="80"/>
      <c r="HUI27" s="80"/>
      <c r="HUJ27" s="80"/>
      <c r="HUK27" s="80"/>
      <c r="HUL27" s="80"/>
      <c r="HUM27" s="80"/>
      <c r="HUN27" s="80"/>
      <c r="HUO27" s="80"/>
      <c r="HUP27" s="80"/>
      <c r="HUQ27" s="80"/>
      <c r="HUR27" s="80"/>
      <c r="HUS27" s="80"/>
      <c r="HUT27" s="80"/>
      <c r="HUU27" s="80"/>
      <c r="HUV27" s="80"/>
      <c r="HUW27" s="80"/>
      <c r="HUX27" s="80"/>
      <c r="HUY27" s="80"/>
      <c r="HUZ27" s="80"/>
      <c r="HVA27" s="80"/>
      <c r="HVB27" s="80"/>
      <c r="HVC27" s="80"/>
      <c r="HVD27" s="80"/>
      <c r="HVE27" s="80"/>
      <c r="HVF27" s="80"/>
      <c r="HVG27" s="80"/>
      <c r="HVH27" s="80"/>
      <c r="HVI27" s="80"/>
      <c r="HVJ27" s="80"/>
      <c r="HVK27" s="80"/>
      <c r="HVL27" s="80"/>
      <c r="HVM27" s="80"/>
      <c r="HVN27" s="80"/>
      <c r="HVO27" s="80"/>
      <c r="HVP27" s="80"/>
      <c r="HVQ27" s="80"/>
      <c r="HVR27" s="80"/>
      <c r="HVS27" s="80"/>
      <c r="HVT27" s="80"/>
      <c r="HVU27" s="80"/>
      <c r="HVV27" s="80"/>
      <c r="HVW27" s="80"/>
      <c r="HVX27" s="80"/>
      <c r="HVY27" s="80"/>
      <c r="HVZ27" s="80"/>
      <c r="HWA27" s="80"/>
      <c r="HWB27" s="80"/>
      <c r="HWC27" s="80"/>
      <c r="HWD27" s="80"/>
      <c r="HWE27" s="80"/>
      <c r="HWF27" s="80"/>
      <c r="HWG27" s="80"/>
      <c r="HWH27" s="80"/>
      <c r="HWI27" s="80"/>
      <c r="HWJ27" s="80"/>
      <c r="HWK27" s="80"/>
      <c r="HWL27" s="80"/>
      <c r="HWM27" s="80"/>
      <c r="HWN27" s="80"/>
      <c r="HWO27" s="80"/>
      <c r="HWP27" s="80"/>
      <c r="HWQ27" s="80"/>
      <c r="HWR27" s="80"/>
      <c r="HWS27" s="80"/>
      <c r="HWT27" s="80"/>
      <c r="HWU27" s="80"/>
      <c r="HWV27" s="80"/>
      <c r="HWW27" s="80"/>
      <c r="HWX27" s="80"/>
      <c r="HWY27" s="80"/>
      <c r="HWZ27" s="80"/>
      <c r="HXA27" s="80"/>
      <c r="HXB27" s="80"/>
      <c r="HXC27" s="80"/>
      <c r="HXD27" s="80"/>
      <c r="HXE27" s="80"/>
      <c r="HXF27" s="80"/>
      <c r="HXG27" s="80"/>
      <c r="HXH27" s="80"/>
      <c r="HXI27" s="80"/>
      <c r="HXJ27" s="80"/>
      <c r="HXK27" s="80"/>
      <c r="HXL27" s="80"/>
      <c r="HXM27" s="80"/>
      <c r="HXN27" s="80"/>
      <c r="HXO27" s="80"/>
      <c r="HXP27" s="80"/>
      <c r="HXQ27" s="80"/>
      <c r="HXR27" s="80"/>
      <c r="HXS27" s="80"/>
      <c r="HXT27" s="80"/>
      <c r="HXU27" s="80"/>
      <c r="HXV27" s="80"/>
      <c r="HXW27" s="80"/>
      <c r="HXX27" s="80"/>
      <c r="HXY27" s="80"/>
      <c r="HXZ27" s="80"/>
      <c r="HYA27" s="80"/>
      <c r="HYB27" s="80"/>
      <c r="HYC27" s="80"/>
      <c r="HYD27" s="80"/>
      <c r="HYE27" s="80"/>
      <c r="HYF27" s="80"/>
      <c r="HYG27" s="80"/>
      <c r="HYH27" s="80"/>
      <c r="HYI27" s="80"/>
      <c r="HYJ27" s="80"/>
      <c r="HYK27" s="80"/>
      <c r="HYL27" s="80"/>
      <c r="HYM27" s="80"/>
      <c r="HYN27" s="80"/>
      <c r="HYO27" s="80"/>
      <c r="HYP27" s="80"/>
      <c r="HYQ27" s="80"/>
      <c r="HYR27" s="80"/>
      <c r="HYS27" s="80"/>
      <c r="HYT27" s="80"/>
      <c r="HYU27" s="80"/>
      <c r="HYV27" s="80"/>
      <c r="HYW27" s="80"/>
      <c r="HYX27" s="80"/>
      <c r="HYY27" s="80"/>
      <c r="HYZ27" s="80"/>
      <c r="HZA27" s="80"/>
      <c r="HZB27" s="80"/>
      <c r="HZC27" s="80"/>
      <c r="HZD27" s="80"/>
      <c r="HZE27" s="80"/>
      <c r="HZF27" s="80"/>
      <c r="HZG27" s="80"/>
      <c r="HZH27" s="80"/>
      <c r="HZI27" s="80"/>
      <c r="HZJ27" s="80"/>
      <c r="HZK27" s="80"/>
      <c r="HZL27" s="80"/>
      <c r="HZM27" s="80"/>
      <c r="HZN27" s="80"/>
      <c r="HZO27" s="80"/>
      <c r="HZP27" s="80"/>
      <c r="HZQ27" s="80"/>
      <c r="HZR27" s="80"/>
      <c r="HZS27" s="80"/>
      <c r="HZT27" s="80"/>
      <c r="HZU27" s="80"/>
      <c r="HZV27" s="80"/>
      <c r="HZW27" s="80"/>
      <c r="HZX27" s="80"/>
      <c r="HZY27" s="80"/>
      <c r="HZZ27" s="80"/>
      <c r="IAA27" s="80"/>
      <c r="IAB27" s="80"/>
      <c r="IAC27" s="80"/>
      <c r="IAD27" s="80"/>
      <c r="IAE27" s="80"/>
      <c r="IAF27" s="80"/>
      <c r="IAG27" s="80"/>
      <c r="IAH27" s="80"/>
      <c r="IAI27" s="80"/>
      <c r="IAJ27" s="80"/>
      <c r="IAK27" s="80"/>
      <c r="IAL27" s="80"/>
      <c r="IAM27" s="80"/>
      <c r="IAN27" s="80"/>
      <c r="IAO27" s="80"/>
      <c r="IAP27" s="80"/>
      <c r="IAQ27" s="80"/>
      <c r="IAR27" s="80"/>
      <c r="IAS27" s="80"/>
      <c r="IAT27" s="80"/>
      <c r="IAU27" s="80"/>
      <c r="IAV27" s="80"/>
      <c r="IAW27" s="80"/>
      <c r="IAX27" s="80"/>
      <c r="IAY27" s="80"/>
      <c r="IAZ27" s="80"/>
      <c r="IBA27" s="80"/>
      <c r="IBB27" s="80"/>
      <c r="IBC27" s="80"/>
      <c r="IBD27" s="80"/>
      <c r="IBE27" s="80"/>
      <c r="IBF27" s="80"/>
      <c r="IBG27" s="80"/>
      <c r="IBH27" s="80"/>
      <c r="IBI27" s="80"/>
      <c r="IBJ27" s="80"/>
      <c r="IBK27" s="80"/>
      <c r="IBL27" s="80"/>
      <c r="IBM27" s="80"/>
      <c r="IBN27" s="80"/>
      <c r="IBO27" s="80"/>
      <c r="IBP27" s="80"/>
      <c r="IBQ27" s="80"/>
      <c r="IBR27" s="80"/>
      <c r="IBS27" s="80"/>
      <c r="IBT27" s="80"/>
      <c r="IBU27" s="80"/>
      <c r="IBV27" s="80"/>
      <c r="IBW27" s="80"/>
      <c r="IBX27" s="80"/>
      <c r="IBY27" s="80"/>
      <c r="IBZ27" s="80"/>
      <c r="ICA27" s="80"/>
      <c r="ICB27" s="80"/>
      <c r="ICC27" s="80"/>
      <c r="ICD27" s="80"/>
      <c r="ICE27" s="80"/>
      <c r="ICF27" s="80"/>
      <c r="ICG27" s="80"/>
      <c r="ICH27" s="80"/>
      <c r="ICI27" s="80"/>
      <c r="ICJ27" s="80"/>
      <c r="ICK27" s="80"/>
      <c r="ICL27" s="80"/>
      <c r="ICM27" s="80"/>
      <c r="ICN27" s="80"/>
      <c r="ICO27" s="80"/>
      <c r="ICP27" s="80"/>
      <c r="ICQ27" s="80"/>
      <c r="ICR27" s="80"/>
      <c r="ICS27" s="80"/>
      <c r="ICT27" s="80"/>
      <c r="ICU27" s="80"/>
      <c r="ICV27" s="80"/>
      <c r="ICW27" s="80"/>
      <c r="ICX27" s="80"/>
      <c r="ICY27" s="80"/>
      <c r="ICZ27" s="80"/>
      <c r="IDA27" s="80"/>
      <c r="IDB27" s="80"/>
      <c r="IDC27" s="80"/>
      <c r="IDD27" s="80"/>
      <c r="IDE27" s="80"/>
      <c r="IDF27" s="80"/>
      <c r="IDG27" s="80"/>
      <c r="IDH27" s="80"/>
      <c r="IDI27" s="80"/>
      <c r="IDJ27" s="80"/>
      <c r="IDK27" s="80"/>
      <c r="IDL27" s="80"/>
      <c r="IDM27" s="80"/>
      <c r="IDN27" s="80"/>
      <c r="IDO27" s="80"/>
      <c r="IDP27" s="80"/>
      <c r="IDQ27" s="80"/>
      <c r="IDR27" s="80"/>
      <c r="IDS27" s="80"/>
      <c r="IDT27" s="80"/>
      <c r="IDU27" s="80"/>
      <c r="IDV27" s="80"/>
      <c r="IDW27" s="80"/>
      <c r="IDX27" s="80"/>
      <c r="IDY27" s="80"/>
      <c r="IDZ27" s="80"/>
      <c r="IEA27" s="80"/>
      <c r="IEB27" s="80"/>
      <c r="IEC27" s="80"/>
      <c r="IED27" s="80"/>
      <c r="IEE27" s="80"/>
      <c r="IEF27" s="80"/>
      <c r="IEG27" s="80"/>
      <c r="IEH27" s="80"/>
      <c r="IEI27" s="80"/>
      <c r="IEJ27" s="80"/>
      <c r="IEK27" s="80"/>
      <c r="IEL27" s="80"/>
      <c r="IEM27" s="80"/>
      <c r="IEN27" s="80"/>
      <c r="IEO27" s="80"/>
      <c r="IEP27" s="80"/>
      <c r="IEQ27" s="80"/>
      <c r="IER27" s="80"/>
      <c r="IES27" s="80"/>
      <c r="IET27" s="80"/>
      <c r="IEU27" s="80"/>
      <c r="IEV27" s="80"/>
      <c r="IEW27" s="80"/>
      <c r="IEX27" s="80"/>
      <c r="IEY27" s="80"/>
      <c r="IEZ27" s="80"/>
      <c r="IFA27" s="80"/>
      <c r="IFB27" s="80"/>
      <c r="IFC27" s="80"/>
      <c r="IFD27" s="80"/>
      <c r="IFE27" s="80"/>
      <c r="IFF27" s="80"/>
      <c r="IFG27" s="80"/>
      <c r="IFH27" s="80"/>
      <c r="IFI27" s="80"/>
      <c r="IFJ27" s="80"/>
      <c r="IFK27" s="80"/>
      <c r="IFL27" s="80"/>
      <c r="IFM27" s="80"/>
      <c r="IFN27" s="80"/>
      <c r="IFO27" s="80"/>
      <c r="IFP27" s="80"/>
      <c r="IFQ27" s="80"/>
      <c r="IFR27" s="80"/>
      <c r="IFS27" s="80"/>
      <c r="IFT27" s="80"/>
      <c r="IFU27" s="80"/>
      <c r="IFV27" s="80"/>
      <c r="IFW27" s="80"/>
      <c r="IFX27" s="80"/>
      <c r="IFY27" s="80"/>
      <c r="IFZ27" s="80"/>
      <c r="IGA27" s="80"/>
      <c r="IGB27" s="80"/>
      <c r="IGC27" s="80"/>
      <c r="IGD27" s="80"/>
      <c r="IGE27" s="80"/>
      <c r="IGF27" s="80"/>
      <c r="IGG27" s="80"/>
      <c r="IGH27" s="80"/>
      <c r="IGI27" s="80"/>
      <c r="IGJ27" s="80"/>
      <c r="IGK27" s="80"/>
      <c r="IGL27" s="80"/>
      <c r="IGM27" s="80"/>
      <c r="IGN27" s="80"/>
      <c r="IGO27" s="80"/>
      <c r="IGP27" s="80"/>
      <c r="IGQ27" s="80"/>
      <c r="IGR27" s="80"/>
      <c r="IGS27" s="80"/>
      <c r="IGT27" s="80"/>
      <c r="IGU27" s="80"/>
      <c r="IGV27" s="80"/>
      <c r="IGW27" s="80"/>
      <c r="IGX27" s="80"/>
      <c r="IGY27" s="80"/>
      <c r="IGZ27" s="80"/>
      <c r="IHA27" s="80"/>
      <c r="IHB27" s="80"/>
      <c r="IHC27" s="80"/>
      <c r="IHD27" s="80"/>
      <c r="IHE27" s="80"/>
      <c r="IHF27" s="80"/>
      <c r="IHG27" s="80"/>
      <c r="IHH27" s="80"/>
      <c r="IHI27" s="80"/>
      <c r="IHJ27" s="80"/>
      <c r="IHK27" s="80"/>
      <c r="IHL27" s="80"/>
      <c r="IHM27" s="80"/>
      <c r="IHN27" s="80"/>
      <c r="IHO27" s="80"/>
      <c r="IHP27" s="80"/>
      <c r="IHQ27" s="80"/>
      <c r="IHR27" s="80"/>
      <c r="IHS27" s="80"/>
      <c r="IHT27" s="80"/>
      <c r="IHU27" s="80"/>
      <c r="IHV27" s="80"/>
      <c r="IHW27" s="80"/>
      <c r="IHX27" s="80"/>
      <c r="IHY27" s="80"/>
      <c r="IHZ27" s="80"/>
      <c r="IIA27" s="80"/>
      <c r="IIB27" s="80"/>
      <c r="IIC27" s="80"/>
      <c r="IID27" s="80"/>
      <c r="IIE27" s="80"/>
      <c r="IIF27" s="80"/>
      <c r="IIG27" s="80"/>
      <c r="IIH27" s="80"/>
      <c r="III27" s="80"/>
      <c r="IIJ27" s="80"/>
      <c r="IIK27" s="80"/>
      <c r="IIL27" s="80"/>
      <c r="IIM27" s="80"/>
      <c r="IIN27" s="80"/>
      <c r="IIO27" s="80"/>
      <c r="IIP27" s="80"/>
      <c r="IIQ27" s="80"/>
      <c r="IIR27" s="80"/>
      <c r="IIS27" s="80"/>
      <c r="IIT27" s="80"/>
      <c r="IIU27" s="80"/>
      <c r="IIV27" s="80"/>
      <c r="IIW27" s="80"/>
      <c r="IIX27" s="80"/>
      <c r="IIY27" s="80"/>
      <c r="IIZ27" s="80"/>
      <c r="IJA27" s="80"/>
      <c r="IJB27" s="80"/>
      <c r="IJC27" s="80"/>
      <c r="IJD27" s="80"/>
      <c r="IJE27" s="80"/>
      <c r="IJF27" s="80"/>
      <c r="IJG27" s="80"/>
      <c r="IJH27" s="80"/>
      <c r="IJI27" s="80"/>
      <c r="IJJ27" s="80"/>
      <c r="IJK27" s="80"/>
      <c r="IJL27" s="80"/>
      <c r="IJM27" s="80"/>
      <c r="IJN27" s="80"/>
      <c r="IJO27" s="80"/>
      <c r="IJP27" s="80"/>
      <c r="IJQ27" s="80"/>
      <c r="IJR27" s="80"/>
      <c r="IJS27" s="80"/>
      <c r="IJT27" s="80"/>
      <c r="IJU27" s="80"/>
      <c r="IJV27" s="80"/>
      <c r="IJW27" s="80"/>
      <c r="IJX27" s="80"/>
      <c r="IJY27" s="80"/>
      <c r="IJZ27" s="80"/>
      <c r="IKA27" s="80"/>
      <c r="IKB27" s="80"/>
      <c r="IKC27" s="80"/>
      <c r="IKD27" s="80"/>
      <c r="IKE27" s="80"/>
      <c r="IKF27" s="80"/>
      <c r="IKG27" s="80"/>
      <c r="IKH27" s="80"/>
      <c r="IKI27" s="80"/>
      <c r="IKJ27" s="80"/>
      <c r="IKK27" s="80"/>
      <c r="IKL27" s="80"/>
      <c r="IKM27" s="80"/>
      <c r="IKN27" s="80"/>
      <c r="IKO27" s="80"/>
      <c r="IKP27" s="80"/>
      <c r="IKQ27" s="80"/>
      <c r="IKR27" s="80"/>
      <c r="IKS27" s="80"/>
      <c r="IKT27" s="80"/>
      <c r="IKU27" s="80"/>
      <c r="IKV27" s="80"/>
      <c r="IKW27" s="80"/>
      <c r="IKX27" s="80"/>
      <c r="IKY27" s="80"/>
      <c r="IKZ27" s="80"/>
      <c r="ILA27" s="80"/>
      <c r="ILB27" s="80"/>
      <c r="ILC27" s="80"/>
      <c r="ILD27" s="80"/>
      <c r="ILE27" s="80"/>
      <c r="ILF27" s="80"/>
      <c r="ILG27" s="80"/>
      <c r="ILH27" s="80"/>
      <c r="ILI27" s="80"/>
      <c r="ILJ27" s="80"/>
      <c r="ILK27" s="80"/>
      <c r="ILL27" s="80"/>
      <c r="ILM27" s="80"/>
      <c r="ILN27" s="80"/>
      <c r="ILO27" s="80"/>
      <c r="ILP27" s="80"/>
      <c r="ILQ27" s="80"/>
      <c r="ILR27" s="80"/>
      <c r="ILS27" s="80"/>
      <c r="ILT27" s="80"/>
      <c r="ILU27" s="80"/>
      <c r="ILV27" s="80"/>
      <c r="ILW27" s="80"/>
      <c r="ILX27" s="80"/>
      <c r="ILY27" s="80"/>
      <c r="ILZ27" s="80"/>
      <c r="IMA27" s="80"/>
      <c r="IMB27" s="80"/>
      <c r="IMC27" s="80"/>
      <c r="IMD27" s="80"/>
      <c r="IME27" s="80"/>
      <c r="IMF27" s="80"/>
      <c r="IMG27" s="80"/>
      <c r="IMH27" s="80"/>
      <c r="IMI27" s="80"/>
      <c r="IMJ27" s="80"/>
      <c r="IMK27" s="80"/>
      <c r="IML27" s="80"/>
      <c r="IMM27" s="80"/>
      <c r="IMN27" s="80"/>
      <c r="IMO27" s="80"/>
      <c r="IMP27" s="80"/>
      <c r="IMQ27" s="80"/>
      <c r="IMR27" s="80"/>
      <c r="IMS27" s="80"/>
      <c r="IMT27" s="80"/>
      <c r="IMU27" s="80"/>
      <c r="IMV27" s="80"/>
      <c r="IMW27" s="80"/>
      <c r="IMX27" s="80"/>
      <c r="IMY27" s="80"/>
      <c r="IMZ27" s="80"/>
      <c r="INA27" s="80"/>
      <c r="INB27" s="80"/>
      <c r="INC27" s="80"/>
      <c r="IND27" s="80"/>
      <c r="INE27" s="80"/>
      <c r="INF27" s="80"/>
      <c r="ING27" s="80"/>
      <c r="INH27" s="80"/>
      <c r="INI27" s="80"/>
      <c r="INJ27" s="80"/>
      <c r="INK27" s="80"/>
      <c r="INL27" s="80"/>
      <c r="INM27" s="80"/>
      <c r="INN27" s="80"/>
      <c r="INO27" s="80"/>
      <c r="INP27" s="80"/>
      <c r="INQ27" s="80"/>
      <c r="INR27" s="80"/>
      <c r="INS27" s="80"/>
      <c r="INT27" s="80"/>
      <c r="INU27" s="80"/>
      <c r="INV27" s="80"/>
      <c r="INW27" s="80"/>
      <c r="INX27" s="80"/>
      <c r="INY27" s="80"/>
      <c r="INZ27" s="80"/>
      <c r="IOA27" s="80"/>
      <c r="IOB27" s="80"/>
      <c r="IOC27" s="80"/>
      <c r="IOD27" s="80"/>
      <c r="IOE27" s="80"/>
      <c r="IOF27" s="80"/>
      <c r="IOG27" s="80"/>
      <c r="IOH27" s="80"/>
      <c r="IOI27" s="80"/>
      <c r="IOJ27" s="80"/>
      <c r="IOK27" s="80"/>
      <c r="IOL27" s="80"/>
      <c r="IOM27" s="80"/>
      <c r="ION27" s="80"/>
      <c r="IOO27" s="80"/>
      <c r="IOP27" s="80"/>
      <c r="IOQ27" s="80"/>
      <c r="IOR27" s="80"/>
      <c r="IOS27" s="80"/>
      <c r="IOT27" s="80"/>
      <c r="IOU27" s="80"/>
      <c r="IOV27" s="80"/>
      <c r="IOW27" s="80"/>
      <c r="IOX27" s="80"/>
      <c r="IOY27" s="80"/>
      <c r="IOZ27" s="80"/>
      <c r="IPA27" s="80"/>
      <c r="IPB27" s="80"/>
      <c r="IPC27" s="80"/>
      <c r="IPD27" s="80"/>
      <c r="IPE27" s="80"/>
      <c r="IPF27" s="80"/>
      <c r="IPG27" s="80"/>
      <c r="IPH27" s="80"/>
      <c r="IPI27" s="80"/>
      <c r="IPJ27" s="80"/>
      <c r="IPK27" s="80"/>
      <c r="IPL27" s="80"/>
      <c r="IPM27" s="80"/>
      <c r="IPN27" s="80"/>
      <c r="IPO27" s="80"/>
      <c r="IPP27" s="80"/>
      <c r="IPQ27" s="80"/>
      <c r="IPR27" s="80"/>
      <c r="IPS27" s="80"/>
      <c r="IPT27" s="80"/>
      <c r="IPU27" s="80"/>
      <c r="IPV27" s="80"/>
      <c r="IPW27" s="80"/>
      <c r="IPX27" s="80"/>
      <c r="IPY27" s="80"/>
      <c r="IPZ27" s="80"/>
      <c r="IQA27" s="80"/>
      <c r="IQB27" s="80"/>
      <c r="IQC27" s="80"/>
      <c r="IQD27" s="80"/>
      <c r="IQE27" s="80"/>
      <c r="IQF27" s="80"/>
      <c r="IQG27" s="80"/>
      <c r="IQH27" s="80"/>
      <c r="IQI27" s="80"/>
      <c r="IQJ27" s="80"/>
      <c r="IQK27" s="80"/>
      <c r="IQL27" s="80"/>
      <c r="IQM27" s="80"/>
      <c r="IQN27" s="80"/>
      <c r="IQO27" s="80"/>
      <c r="IQP27" s="80"/>
      <c r="IQQ27" s="80"/>
      <c r="IQR27" s="80"/>
      <c r="IQS27" s="80"/>
      <c r="IQT27" s="80"/>
      <c r="IQU27" s="80"/>
      <c r="IQV27" s="80"/>
      <c r="IQW27" s="80"/>
      <c r="IQX27" s="80"/>
      <c r="IQY27" s="80"/>
      <c r="IQZ27" s="80"/>
      <c r="IRA27" s="80"/>
      <c r="IRB27" s="80"/>
      <c r="IRC27" s="80"/>
      <c r="IRD27" s="80"/>
      <c r="IRE27" s="80"/>
      <c r="IRF27" s="80"/>
      <c r="IRG27" s="80"/>
      <c r="IRH27" s="80"/>
      <c r="IRI27" s="80"/>
      <c r="IRJ27" s="80"/>
      <c r="IRK27" s="80"/>
      <c r="IRL27" s="80"/>
      <c r="IRM27" s="80"/>
      <c r="IRN27" s="80"/>
      <c r="IRO27" s="80"/>
      <c r="IRP27" s="80"/>
      <c r="IRQ27" s="80"/>
      <c r="IRR27" s="80"/>
      <c r="IRS27" s="80"/>
      <c r="IRT27" s="80"/>
      <c r="IRU27" s="80"/>
      <c r="IRV27" s="80"/>
      <c r="IRW27" s="80"/>
      <c r="IRX27" s="80"/>
      <c r="IRY27" s="80"/>
      <c r="IRZ27" s="80"/>
      <c r="ISA27" s="80"/>
      <c r="ISB27" s="80"/>
      <c r="ISC27" s="80"/>
      <c r="ISD27" s="80"/>
      <c r="ISE27" s="80"/>
      <c r="ISF27" s="80"/>
      <c r="ISG27" s="80"/>
      <c r="ISH27" s="80"/>
      <c r="ISI27" s="80"/>
      <c r="ISJ27" s="80"/>
      <c r="ISK27" s="80"/>
      <c r="ISL27" s="80"/>
      <c r="ISM27" s="80"/>
      <c r="ISN27" s="80"/>
      <c r="ISO27" s="80"/>
      <c r="ISP27" s="80"/>
      <c r="ISQ27" s="80"/>
      <c r="ISR27" s="80"/>
      <c r="ISS27" s="80"/>
      <c r="IST27" s="80"/>
      <c r="ISU27" s="80"/>
      <c r="ISV27" s="80"/>
      <c r="ISW27" s="80"/>
      <c r="ISX27" s="80"/>
      <c r="ISY27" s="80"/>
      <c r="ISZ27" s="80"/>
      <c r="ITA27" s="80"/>
      <c r="ITB27" s="80"/>
      <c r="ITC27" s="80"/>
      <c r="ITD27" s="80"/>
      <c r="ITE27" s="80"/>
      <c r="ITF27" s="80"/>
      <c r="ITG27" s="80"/>
      <c r="ITH27" s="80"/>
      <c r="ITI27" s="80"/>
      <c r="ITJ27" s="80"/>
      <c r="ITK27" s="80"/>
      <c r="ITL27" s="80"/>
      <c r="ITM27" s="80"/>
      <c r="ITN27" s="80"/>
      <c r="ITO27" s="80"/>
      <c r="ITP27" s="80"/>
      <c r="ITQ27" s="80"/>
      <c r="ITR27" s="80"/>
      <c r="ITS27" s="80"/>
      <c r="ITT27" s="80"/>
      <c r="ITU27" s="80"/>
      <c r="ITV27" s="80"/>
      <c r="ITW27" s="80"/>
      <c r="ITX27" s="80"/>
      <c r="ITY27" s="80"/>
      <c r="ITZ27" s="80"/>
      <c r="IUA27" s="80"/>
      <c r="IUB27" s="80"/>
      <c r="IUC27" s="80"/>
      <c r="IUD27" s="80"/>
      <c r="IUE27" s="80"/>
      <c r="IUF27" s="80"/>
      <c r="IUG27" s="80"/>
      <c r="IUH27" s="80"/>
      <c r="IUI27" s="80"/>
      <c r="IUJ27" s="80"/>
      <c r="IUK27" s="80"/>
      <c r="IUL27" s="80"/>
      <c r="IUM27" s="80"/>
      <c r="IUN27" s="80"/>
      <c r="IUO27" s="80"/>
      <c r="IUP27" s="80"/>
      <c r="IUQ27" s="80"/>
      <c r="IUR27" s="80"/>
      <c r="IUS27" s="80"/>
      <c r="IUT27" s="80"/>
      <c r="IUU27" s="80"/>
      <c r="IUV27" s="80"/>
      <c r="IUW27" s="80"/>
      <c r="IUX27" s="80"/>
      <c r="IUY27" s="80"/>
      <c r="IUZ27" s="80"/>
      <c r="IVA27" s="80"/>
      <c r="IVB27" s="80"/>
      <c r="IVC27" s="80"/>
      <c r="IVD27" s="80"/>
      <c r="IVE27" s="80"/>
      <c r="IVF27" s="80"/>
      <c r="IVG27" s="80"/>
      <c r="IVH27" s="80"/>
      <c r="IVI27" s="80"/>
      <c r="IVJ27" s="80"/>
      <c r="IVK27" s="80"/>
      <c r="IVL27" s="80"/>
      <c r="IVM27" s="80"/>
      <c r="IVN27" s="80"/>
      <c r="IVO27" s="80"/>
      <c r="IVP27" s="80"/>
      <c r="IVQ27" s="80"/>
      <c r="IVR27" s="80"/>
      <c r="IVS27" s="80"/>
      <c r="IVT27" s="80"/>
      <c r="IVU27" s="80"/>
      <c r="IVV27" s="80"/>
      <c r="IVW27" s="80"/>
      <c r="IVX27" s="80"/>
      <c r="IVY27" s="80"/>
      <c r="IVZ27" s="80"/>
      <c r="IWA27" s="80"/>
      <c r="IWB27" s="80"/>
      <c r="IWC27" s="80"/>
      <c r="IWD27" s="80"/>
      <c r="IWE27" s="80"/>
      <c r="IWF27" s="80"/>
      <c r="IWG27" s="80"/>
      <c r="IWH27" s="80"/>
      <c r="IWI27" s="80"/>
      <c r="IWJ27" s="80"/>
      <c r="IWK27" s="80"/>
      <c r="IWL27" s="80"/>
      <c r="IWM27" s="80"/>
      <c r="IWN27" s="80"/>
      <c r="IWO27" s="80"/>
      <c r="IWP27" s="80"/>
      <c r="IWQ27" s="80"/>
      <c r="IWR27" s="80"/>
      <c r="IWS27" s="80"/>
      <c r="IWT27" s="80"/>
      <c r="IWU27" s="80"/>
      <c r="IWV27" s="80"/>
      <c r="IWW27" s="80"/>
      <c r="IWX27" s="80"/>
      <c r="IWY27" s="80"/>
      <c r="IWZ27" s="80"/>
      <c r="IXA27" s="80"/>
      <c r="IXB27" s="80"/>
      <c r="IXC27" s="80"/>
      <c r="IXD27" s="80"/>
      <c r="IXE27" s="80"/>
      <c r="IXF27" s="80"/>
      <c r="IXG27" s="80"/>
      <c r="IXH27" s="80"/>
      <c r="IXI27" s="80"/>
      <c r="IXJ27" s="80"/>
      <c r="IXK27" s="80"/>
      <c r="IXL27" s="80"/>
      <c r="IXM27" s="80"/>
      <c r="IXN27" s="80"/>
      <c r="IXO27" s="80"/>
      <c r="IXP27" s="80"/>
      <c r="IXQ27" s="80"/>
      <c r="IXR27" s="80"/>
      <c r="IXS27" s="80"/>
      <c r="IXT27" s="80"/>
      <c r="IXU27" s="80"/>
      <c r="IXV27" s="80"/>
      <c r="IXW27" s="80"/>
      <c r="IXX27" s="80"/>
      <c r="IXY27" s="80"/>
      <c r="IXZ27" s="80"/>
      <c r="IYA27" s="80"/>
      <c r="IYB27" s="80"/>
      <c r="IYC27" s="80"/>
      <c r="IYD27" s="80"/>
      <c r="IYE27" s="80"/>
      <c r="IYF27" s="80"/>
      <c r="IYG27" s="80"/>
      <c r="IYH27" s="80"/>
      <c r="IYI27" s="80"/>
      <c r="IYJ27" s="80"/>
      <c r="IYK27" s="80"/>
      <c r="IYL27" s="80"/>
      <c r="IYM27" s="80"/>
      <c r="IYN27" s="80"/>
      <c r="IYO27" s="80"/>
      <c r="IYP27" s="80"/>
      <c r="IYQ27" s="80"/>
      <c r="IYR27" s="80"/>
      <c r="IYS27" s="80"/>
      <c r="IYT27" s="80"/>
      <c r="IYU27" s="80"/>
      <c r="IYV27" s="80"/>
      <c r="IYW27" s="80"/>
      <c r="IYX27" s="80"/>
      <c r="IYY27" s="80"/>
      <c r="IYZ27" s="80"/>
      <c r="IZA27" s="80"/>
      <c r="IZB27" s="80"/>
      <c r="IZC27" s="80"/>
      <c r="IZD27" s="80"/>
      <c r="IZE27" s="80"/>
      <c r="IZF27" s="80"/>
      <c r="IZG27" s="80"/>
      <c r="IZH27" s="80"/>
      <c r="IZI27" s="80"/>
      <c r="IZJ27" s="80"/>
      <c r="IZK27" s="80"/>
      <c r="IZL27" s="80"/>
      <c r="IZM27" s="80"/>
      <c r="IZN27" s="80"/>
      <c r="IZO27" s="80"/>
      <c r="IZP27" s="80"/>
      <c r="IZQ27" s="80"/>
      <c r="IZR27" s="80"/>
      <c r="IZS27" s="80"/>
      <c r="IZT27" s="80"/>
      <c r="IZU27" s="80"/>
      <c r="IZV27" s="80"/>
      <c r="IZW27" s="80"/>
      <c r="IZX27" s="80"/>
      <c r="IZY27" s="80"/>
      <c r="IZZ27" s="80"/>
      <c r="JAA27" s="80"/>
      <c r="JAB27" s="80"/>
      <c r="JAC27" s="80"/>
      <c r="JAD27" s="80"/>
      <c r="JAE27" s="80"/>
      <c r="JAF27" s="80"/>
      <c r="JAG27" s="80"/>
      <c r="JAH27" s="80"/>
      <c r="JAI27" s="80"/>
      <c r="JAJ27" s="80"/>
      <c r="JAK27" s="80"/>
      <c r="JAL27" s="80"/>
      <c r="JAM27" s="80"/>
      <c r="JAN27" s="80"/>
      <c r="JAO27" s="80"/>
      <c r="JAP27" s="80"/>
      <c r="JAQ27" s="80"/>
      <c r="JAR27" s="80"/>
      <c r="JAS27" s="80"/>
      <c r="JAT27" s="80"/>
      <c r="JAU27" s="80"/>
      <c r="JAV27" s="80"/>
      <c r="JAW27" s="80"/>
      <c r="JAX27" s="80"/>
      <c r="JAY27" s="80"/>
      <c r="JAZ27" s="80"/>
      <c r="JBA27" s="80"/>
      <c r="JBB27" s="80"/>
      <c r="JBC27" s="80"/>
      <c r="JBD27" s="80"/>
      <c r="JBE27" s="80"/>
      <c r="JBF27" s="80"/>
      <c r="JBG27" s="80"/>
      <c r="JBH27" s="80"/>
      <c r="JBI27" s="80"/>
      <c r="JBJ27" s="80"/>
      <c r="JBK27" s="80"/>
      <c r="JBL27" s="80"/>
      <c r="JBM27" s="80"/>
      <c r="JBN27" s="80"/>
      <c r="JBO27" s="80"/>
      <c r="JBP27" s="80"/>
      <c r="JBQ27" s="80"/>
      <c r="JBR27" s="80"/>
      <c r="JBS27" s="80"/>
      <c r="JBT27" s="80"/>
      <c r="JBU27" s="80"/>
      <c r="JBV27" s="80"/>
      <c r="JBW27" s="80"/>
      <c r="JBX27" s="80"/>
      <c r="JBY27" s="80"/>
      <c r="JBZ27" s="80"/>
      <c r="JCA27" s="80"/>
      <c r="JCB27" s="80"/>
      <c r="JCC27" s="80"/>
      <c r="JCD27" s="80"/>
      <c r="JCE27" s="80"/>
      <c r="JCF27" s="80"/>
      <c r="JCG27" s="80"/>
      <c r="JCH27" s="80"/>
      <c r="JCI27" s="80"/>
      <c r="JCJ27" s="80"/>
      <c r="JCK27" s="80"/>
      <c r="JCL27" s="80"/>
      <c r="JCM27" s="80"/>
      <c r="JCN27" s="80"/>
      <c r="JCO27" s="80"/>
      <c r="JCP27" s="80"/>
      <c r="JCQ27" s="80"/>
      <c r="JCR27" s="80"/>
      <c r="JCS27" s="80"/>
      <c r="JCT27" s="80"/>
      <c r="JCU27" s="80"/>
      <c r="JCV27" s="80"/>
      <c r="JCW27" s="80"/>
      <c r="JCX27" s="80"/>
      <c r="JCY27" s="80"/>
      <c r="JCZ27" s="80"/>
      <c r="JDA27" s="80"/>
      <c r="JDB27" s="80"/>
      <c r="JDC27" s="80"/>
      <c r="JDD27" s="80"/>
      <c r="JDE27" s="80"/>
      <c r="JDF27" s="80"/>
      <c r="JDG27" s="80"/>
      <c r="JDH27" s="80"/>
      <c r="JDI27" s="80"/>
      <c r="JDJ27" s="80"/>
      <c r="JDK27" s="80"/>
      <c r="JDL27" s="80"/>
      <c r="JDM27" s="80"/>
      <c r="JDN27" s="80"/>
      <c r="JDO27" s="80"/>
      <c r="JDP27" s="80"/>
      <c r="JDQ27" s="80"/>
      <c r="JDR27" s="80"/>
      <c r="JDS27" s="80"/>
      <c r="JDT27" s="80"/>
      <c r="JDU27" s="80"/>
      <c r="JDV27" s="80"/>
      <c r="JDW27" s="80"/>
      <c r="JDX27" s="80"/>
      <c r="JDY27" s="80"/>
      <c r="JDZ27" s="80"/>
      <c r="JEA27" s="80"/>
      <c r="JEB27" s="80"/>
      <c r="JEC27" s="80"/>
      <c r="JED27" s="80"/>
      <c r="JEE27" s="80"/>
      <c r="JEF27" s="80"/>
      <c r="JEG27" s="80"/>
      <c r="JEH27" s="80"/>
      <c r="JEI27" s="80"/>
      <c r="JEJ27" s="80"/>
      <c r="JEK27" s="80"/>
      <c r="JEL27" s="80"/>
      <c r="JEM27" s="80"/>
      <c r="JEN27" s="80"/>
      <c r="JEO27" s="80"/>
      <c r="JEP27" s="80"/>
      <c r="JEQ27" s="80"/>
      <c r="JER27" s="80"/>
      <c r="JES27" s="80"/>
      <c r="JET27" s="80"/>
      <c r="JEU27" s="80"/>
      <c r="JEV27" s="80"/>
      <c r="JEW27" s="80"/>
      <c r="JEX27" s="80"/>
      <c r="JEY27" s="80"/>
      <c r="JEZ27" s="80"/>
      <c r="JFA27" s="80"/>
      <c r="JFB27" s="80"/>
      <c r="JFC27" s="80"/>
      <c r="JFD27" s="80"/>
      <c r="JFE27" s="80"/>
      <c r="JFF27" s="80"/>
      <c r="JFG27" s="80"/>
      <c r="JFH27" s="80"/>
      <c r="JFI27" s="80"/>
      <c r="JFJ27" s="80"/>
      <c r="JFK27" s="80"/>
      <c r="JFL27" s="80"/>
      <c r="JFM27" s="80"/>
      <c r="JFN27" s="80"/>
      <c r="JFO27" s="80"/>
      <c r="JFP27" s="80"/>
      <c r="JFQ27" s="80"/>
      <c r="JFR27" s="80"/>
      <c r="JFS27" s="80"/>
      <c r="JFT27" s="80"/>
      <c r="JFU27" s="80"/>
      <c r="JFV27" s="80"/>
      <c r="JFW27" s="80"/>
      <c r="JFX27" s="80"/>
      <c r="JFY27" s="80"/>
      <c r="JFZ27" s="80"/>
      <c r="JGA27" s="80"/>
      <c r="JGB27" s="80"/>
      <c r="JGC27" s="80"/>
      <c r="JGD27" s="80"/>
      <c r="JGE27" s="80"/>
      <c r="JGF27" s="80"/>
      <c r="JGG27" s="80"/>
      <c r="JGH27" s="80"/>
      <c r="JGI27" s="80"/>
      <c r="JGJ27" s="80"/>
      <c r="JGK27" s="80"/>
      <c r="JGL27" s="80"/>
      <c r="JGM27" s="80"/>
      <c r="JGN27" s="80"/>
      <c r="JGO27" s="80"/>
      <c r="JGP27" s="80"/>
      <c r="JGQ27" s="80"/>
      <c r="JGR27" s="80"/>
      <c r="JGS27" s="80"/>
      <c r="JGT27" s="80"/>
      <c r="JGU27" s="80"/>
      <c r="JGV27" s="80"/>
      <c r="JGW27" s="80"/>
      <c r="JGX27" s="80"/>
      <c r="JGY27" s="80"/>
      <c r="JGZ27" s="80"/>
      <c r="JHA27" s="80"/>
      <c r="JHB27" s="80"/>
      <c r="JHC27" s="80"/>
      <c r="JHD27" s="80"/>
      <c r="JHE27" s="80"/>
      <c r="JHF27" s="80"/>
      <c r="JHG27" s="80"/>
      <c r="JHH27" s="80"/>
      <c r="JHI27" s="80"/>
      <c r="JHJ27" s="80"/>
      <c r="JHK27" s="80"/>
      <c r="JHL27" s="80"/>
      <c r="JHM27" s="80"/>
      <c r="JHN27" s="80"/>
      <c r="JHO27" s="80"/>
      <c r="JHP27" s="80"/>
      <c r="JHQ27" s="80"/>
      <c r="JHR27" s="80"/>
      <c r="JHS27" s="80"/>
      <c r="JHT27" s="80"/>
      <c r="JHU27" s="80"/>
      <c r="JHV27" s="80"/>
      <c r="JHW27" s="80"/>
      <c r="JHX27" s="80"/>
      <c r="JHY27" s="80"/>
      <c r="JHZ27" s="80"/>
      <c r="JIA27" s="80"/>
      <c r="JIB27" s="80"/>
      <c r="JIC27" s="80"/>
      <c r="JID27" s="80"/>
      <c r="JIE27" s="80"/>
      <c r="JIF27" s="80"/>
      <c r="JIG27" s="80"/>
      <c r="JIH27" s="80"/>
      <c r="JII27" s="80"/>
      <c r="JIJ27" s="80"/>
      <c r="JIK27" s="80"/>
      <c r="JIL27" s="80"/>
      <c r="JIM27" s="80"/>
      <c r="JIN27" s="80"/>
      <c r="JIO27" s="80"/>
      <c r="JIP27" s="80"/>
      <c r="JIQ27" s="80"/>
      <c r="JIR27" s="80"/>
      <c r="JIS27" s="80"/>
      <c r="JIT27" s="80"/>
      <c r="JIU27" s="80"/>
      <c r="JIV27" s="80"/>
      <c r="JIW27" s="80"/>
      <c r="JIX27" s="80"/>
      <c r="JIY27" s="80"/>
      <c r="JIZ27" s="80"/>
      <c r="JJA27" s="80"/>
      <c r="JJB27" s="80"/>
      <c r="JJC27" s="80"/>
      <c r="JJD27" s="80"/>
      <c r="JJE27" s="80"/>
      <c r="JJF27" s="80"/>
      <c r="JJG27" s="80"/>
      <c r="JJH27" s="80"/>
      <c r="JJI27" s="80"/>
      <c r="JJJ27" s="80"/>
      <c r="JJK27" s="80"/>
      <c r="JJL27" s="80"/>
      <c r="JJM27" s="80"/>
      <c r="JJN27" s="80"/>
      <c r="JJO27" s="80"/>
      <c r="JJP27" s="80"/>
      <c r="JJQ27" s="80"/>
      <c r="JJR27" s="80"/>
      <c r="JJS27" s="80"/>
      <c r="JJT27" s="80"/>
      <c r="JJU27" s="80"/>
      <c r="JJV27" s="80"/>
      <c r="JJW27" s="80"/>
      <c r="JJX27" s="80"/>
      <c r="JJY27" s="80"/>
      <c r="JJZ27" s="80"/>
      <c r="JKA27" s="80"/>
      <c r="JKB27" s="80"/>
      <c r="JKC27" s="80"/>
      <c r="JKD27" s="80"/>
      <c r="JKE27" s="80"/>
      <c r="JKF27" s="80"/>
      <c r="JKG27" s="80"/>
      <c r="JKH27" s="80"/>
      <c r="JKI27" s="80"/>
      <c r="JKJ27" s="80"/>
      <c r="JKK27" s="80"/>
      <c r="JKL27" s="80"/>
      <c r="JKM27" s="80"/>
      <c r="JKN27" s="80"/>
      <c r="JKO27" s="80"/>
      <c r="JKP27" s="80"/>
      <c r="JKQ27" s="80"/>
      <c r="JKR27" s="80"/>
      <c r="JKS27" s="80"/>
      <c r="JKT27" s="80"/>
      <c r="JKU27" s="80"/>
      <c r="JKV27" s="80"/>
      <c r="JKW27" s="80"/>
      <c r="JKX27" s="80"/>
      <c r="JKY27" s="80"/>
      <c r="JKZ27" s="80"/>
      <c r="JLA27" s="80"/>
      <c r="JLB27" s="80"/>
      <c r="JLC27" s="80"/>
      <c r="JLD27" s="80"/>
      <c r="JLE27" s="80"/>
      <c r="JLF27" s="80"/>
      <c r="JLG27" s="80"/>
      <c r="JLH27" s="80"/>
      <c r="JLI27" s="80"/>
      <c r="JLJ27" s="80"/>
      <c r="JLK27" s="80"/>
      <c r="JLL27" s="80"/>
      <c r="JLM27" s="80"/>
      <c r="JLN27" s="80"/>
      <c r="JLO27" s="80"/>
      <c r="JLP27" s="80"/>
      <c r="JLQ27" s="80"/>
      <c r="JLR27" s="80"/>
      <c r="JLS27" s="80"/>
      <c r="JLT27" s="80"/>
      <c r="JLU27" s="80"/>
      <c r="JLV27" s="80"/>
      <c r="JLW27" s="80"/>
      <c r="JLX27" s="80"/>
      <c r="JLY27" s="80"/>
      <c r="JLZ27" s="80"/>
      <c r="JMA27" s="80"/>
      <c r="JMB27" s="80"/>
      <c r="JMC27" s="80"/>
      <c r="JMD27" s="80"/>
      <c r="JME27" s="80"/>
      <c r="JMF27" s="80"/>
      <c r="JMG27" s="80"/>
      <c r="JMH27" s="80"/>
      <c r="JMI27" s="80"/>
      <c r="JMJ27" s="80"/>
      <c r="JMK27" s="80"/>
      <c r="JML27" s="80"/>
      <c r="JMM27" s="80"/>
      <c r="JMN27" s="80"/>
      <c r="JMO27" s="80"/>
      <c r="JMP27" s="80"/>
      <c r="JMQ27" s="80"/>
      <c r="JMR27" s="80"/>
      <c r="JMS27" s="80"/>
      <c r="JMT27" s="80"/>
      <c r="JMU27" s="80"/>
      <c r="JMV27" s="80"/>
      <c r="JMW27" s="80"/>
      <c r="JMX27" s="80"/>
      <c r="JMY27" s="80"/>
      <c r="JMZ27" s="80"/>
      <c r="JNA27" s="80"/>
      <c r="JNB27" s="80"/>
      <c r="JNC27" s="80"/>
      <c r="JND27" s="80"/>
      <c r="JNE27" s="80"/>
      <c r="JNF27" s="80"/>
      <c r="JNG27" s="80"/>
      <c r="JNH27" s="80"/>
      <c r="JNI27" s="80"/>
      <c r="JNJ27" s="80"/>
      <c r="JNK27" s="80"/>
      <c r="JNL27" s="80"/>
      <c r="JNM27" s="80"/>
      <c r="JNN27" s="80"/>
      <c r="JNO27" s="80"/>
      <c r="JNP27" s="80"/>
      <c r="JNQ27" s="80"/>
      <c r="JNR27" s="80"/>
      <c r="JNS27" s="80"/>
      <c r="JNT27" s="80"/>
      <c r="JNU27" s="80"/>
      <c r="JNV27" s="80"/>
      <c r="JNW27" s="80"/>
      <c r="JNX27" s="80"/>
      <c r="JNY27" s="80"/>
      <c r="JNZ27" s="80"/>
      <c r="JOA27" s="80"/>
      <c r="JOB27" s="80"/>
      <c r="JOC27" s="80"/>
      <c r="JOD27" s="80"/>
      <c r="JOE27" s="80"/>
      <c r="JOF27" s="80"/>
      <c r="JOG27" s="80"/>
      <c r="JOH27" s="80"/>
      <c r="JOI27" s="80"/>
      <c r="JOJ27" s="80"/>
      <c r="JOK27" s="80"/>
      <c r="JOL27" s="80"/>
      <c r="JOM27" s="80"/>
      <c r="JON27" s="80"/>
      <c r="JOO27" s="80"/>
      <c r="JOP27" s="80"/>
      <c r="JOQ27" s="80"/>
      <c r="JOR27" s="80"/>
      <c r="JOS27" s="80"/>
      <c r="JOT27" s="80"/>
      <c r="JOU27" s="80"/>
      <c r="JOV27" s="80"/>
      <c r="JOW27" s="80"/>
      <c r="JOX27" s="80"/>
      <c r="JOY27" s="80"/>
      <c r="JOZ27" s="80"/>
      <c r="JPA27" s="80"/>
      <c r="JPB27" s="80"/>
      <c r="JPC27" s="80"/>
      <c r="JPD27" s="80"/>
      <c r="JPE27" s="80"/>
      <c r="JPF27" s="80"/>
      <c r="JPG27" s="80"/>
      <c r="JPH27" s="80"/>
      <c r="JPI27" s="80"/>
      <c r="JPJ27" s="80"/>
      <c r="JPK27" s="80"/>
      <c r="JPL27" s="80"/>
      <c r="JPM27" s="80"/>
      <c r="JPN27" s="80"/>
      <c r="JPO27" s="80"/>
      <c r="JPP27" s="80"/>
      <c r="JPQ27" s="80"/>
      <c r="JPR27" s="80"/>
      <c r="JPS27" s="80"/>
      <c r="JPT27" s="80"/>
      <c r="JPU27" s="80"/>
      <c r="JPV27" s="80"/>
      <c r="JPW27" s="80"/>
      <c r="JPX27" s="80"/>
      <c r="JPY27" s="80"/>
      <c r="JPZ27" s="80"/>
      <c r="JQA27" s="80"/>
      <c r="JQB27" s="80"/>
      <c r="JQC27" s="80"/>
      <c r="JQD27" s="80"/>
      <c r="JQE27" s="80"/>
      <c r="JQF27" s="80"/>
      <c r="JQG27" s="80"/>
      <c r="JQH27" s="80"/>
      <c r="JQI27" s="80"/>
      <c r="JQJ27" s="80"/>
      <c r="JQK27" s="80"/>
      <c r="JQL27" s="80"/>
      <c r="JQM27" s="80"/>
      <c r="JQN27" s="80"/>
      <c r="JQO27" s="80"/>
      <c r="JQP27" s="80"/>
      <c r="JQQ27" s="80"/>
      <c r="JQR27" s="80"/>
      <c r="JQS27" s="80"/>
      <c r="JQT27" s="80"/>
      <c r="JQU27" s="80"/>
      <c r="JQV27" s="80"/>
      <c r="JQW27" s="80"/>
      <c r="JQX27" s="80"/>
      <c r="JQY27" s="80"/>
      <c r="JQZ27" s="80"/>
      <c r="JRA27" s="80"/>
      <c r="JRB27" s="80"/>
      <c r="JRC27" s="80"/>
      <c r="JRD27" s="80"/>
      <c r="JRE27" s="80"/>
      <c r="JRF27" s="80"/>
      <c r="JRG27" s="80"/>
      <c r="JRH27" s="80"/>
      <c r="JRI27" s="80"/>
      <c r="JRJ27" s="80"/>
      <c r="JRK27" s="80"/>
      <c r="JRL27" s="80"/>
      <c r="JRM27" s="80"/>
      <c r="JRN27" s="80"/>
      <c r="JRO27" s="80"/>
      <c r="JRP27" s="80"/>
      <c r="JRQ27" s="80"/>
      <c r="JRR27" s="80"/>
      <c r="JRS27" s="80"/>
      <c r="JRT27" s="80"/>
      <c r="JRU27" s="80"/>
      <c r="JRV27" s="80"/>
      <c r="JRW27" s="80"/>
      <c r="JRX27" s="80"/>
      <c r="JRY27" s="80"/>
      <c r="JRZ27" s="80"/>
      <c r="JSA27" s="80"/>
      <c r="JSB27" s="80"/>
      <c r="JSC27" s="80"/>
      <c r="JSD27" s="80"/>
      <c r="JSE27" s="80"/>
      <c r="JSF27" s="80"/>
      <c r="JSG27" s="80"/>
      <c r="JSH27" s="80"/>
      <c r="JSI27" s="80"/>
      <c r="JSJ27" s="80"/>
      <c r="JSK27" s="80"/>
      <c r="JSL27" s="80"/>
      <c r="JSM27" s="80"/>
      <c r="JSN27" s="80"/>
      <c r="JSO27" s="80"/>
      <c r="JSP27" s="80"/>
      <c r="JSQ27" s="80"/>
      <c r="JSR27" s="80"/>
      <c r="JSS27" s="80"/>
      <c r="JST27" s="80"/>
      <c r="JSU27" s="80"/>
      <c r="JSV27" s="80"/>
      <c r="JSW27" s="80"/>
      <c r="JSX27" s="80"/>
      <c r="JSY27" s="80"/>
      <c r="JSZ27" s="80"/>
      <c r="JTA27" s="80"/>
      <c r="JTB27" s="80"/>
      <c r="JTC27" s="80"/>
      <c r="JTD27" s="80"/>
      <c r="JTE27" s="80"/>
      <c r="JTF27" s="80"/>
      <c r="JTG27" s="80"/>
      <c r="JTH27" s="80"/>
      <c r="JTI27" s="80"/>
      <c r="JTJ27" s="80"/>
      <c r="JTK27" s="80"/>
      <c r="JTL27" s="80"/>
      <c r="JTM27" s="80"/>
      <c r="JTN27" s="80"/>
      <c r="JTO27" s="80"/>
      <c r="JTP27" s="80"/>
      <c r="JTQ27" s="80"/>
      <c r="JTR27" s="80"/>
      <c r="JTS27" s="80"/>
      <c r="JTT27" s="80"/>
      <c r="JTU27" s="80"/>
      <c r="JTV27" s="80"/>
      <c r="JTW27" s="80"/>
      <c r="JTX27" s="80"/>
      <c r="JTY27" s="80"/>
      <c r="JTZ27" s="80"/>
      <c r="JUA27" s="80"/>
      <c r="JUB27" s="80"/>
      <c r="JUC27" s="80"/>
      <c r="JUD27" s="80"/>
      <c r="JUE27" s="80"/>
      <c r="JUF27" s="80"/>
      <c r="JUG27" s="80"/>
      <c r="JUH27" s="80"/>
      <c r="JUI27" s="80"/>
      <c r="JUJ27" s="80"/>
      <c r="JUK27" s="80"/>
      <c r="JUL27" s="80"/>
      <c r="JUM27" s="80"/>
      <c r="JUN27" s="80"/>
      <c r="JUO27" s="80"/>
      <c r="JUP27" s="80"/>
      <c r="JUQ27" s="80"/>
      <c r="JUR27" s="80"/>
      <c r="JUS27" s="80"/>
      <c r="JUT27" s="80"/>
      <c r="JUU27" s="80"/>
      <c r="JUV27" s="80"/>
      <c r="JUW27" s="80"/>
      <c r="JUX27" s="80"/>
      <c r="JUY27" s="80"/>
      <c r="JUZ27" s="80"/>
      <c r="JVA27" s="80"/>
      <c r="JVB27" s="80"/>
      <c r="JVC27" s="80"/>
      <c r="JVD27" s="80"/>
      <c r="JVE27" s="80"/>
      <c r="JVF27" s="80"/>
      <c r="JVG27" s="80"/>
      <c r="JVH27" s="80"/>
      <c r="JVI27" s="80"/>
      <c r="JVJ27" s="80"/>
      <c r="JVK27" s="80"/>
      <c r="JVL27" s="80"/>
      <c r="JVM27" s="80"/>
      <c r="JVN27" s="80"/>
      <c r="JVO27" s="80"/>
      <c r="JVP27" s="80"/>
      <c r="JVQ27" s="80"/>
      <c r="JVR27" s="80"/>
      <c r="JVS27" s="80"/>
      <c r="JVT27" s="80"/>
      <c r="JVU27" s="80"/>
      <c r="JVV27" s="80"/>
      <c r="JVW27" s="80"/>
      <c r="JVX27" s="80"/>
      <c r="JVY27" s="80"/>
      <c r="JVZ27" s="80"/>
      <c r="JWA27" s="80"/>
      <c r="JWB27" s="80"/>
      <c r="JWC27" s="80"/>
      <c r="JWD27" s="80"/>
      <c r="JWE27" s="80"/>
      <c r="JWF27" s="80"/>
      <c r="JWG27" s="80"/>
      <c r="JWH27" s="80"/>
      <c r="JWI27" s="80"/>
      <c r="JWJ27" s="80"/>
      <c r="JWK27" s="80"/>
      <c r="JWL27" s="80"/>
      <c r="JWM27" s="80"/>
      <c r="JWN27" s="80"/>
      <c r="JWO27" s="80"/>
      <c r="JWP27" s="80"/>
      <c r="JWQ27" s="80"/>
      <c r="JWR27" s="80"/>
      <c r="JWS27" s="80"/>
      <c r="JWT27" s="80"/>
      <c r="JWU27" s="80"/>
      <c r="JWV27" s="80"/>
      <c r="JWW27" s="80"/>
      <c r="JWX27" s="80"/>
      <c r="JWY27" s="80"/>
      <c r="JWZ27" s="80"/>
      <c r="JXA27" s="80"/>
      <c r="JXB27" s="80"/>
      <c r="JXC27" s="80"/>
      <c r="JXD27" s="80"/>
      <c r="JXE27" s="80"/>
      <c r="JXF27" s="80"/>
      <c r="JXG27" s="80"/>
      <c r="JXH27" s="80"/>
      <c r="JXI27" s="80"/>
      <c r="JXJ27" s="80"/>
      <c r="JXK27" s="80"/>
      <c r="JXL27" s="80"/>
      <c r="JXM27" s="80"/>
      <c r="JXN27" s="80"/>
      <c r="JXO27" s="80"/>
      <c r="JXP27" s="80"/>
      <c r="JXQ27" s="80"/>
      <c r="JXR27" s="80"/>
      <c r="JXS27" s="80"/>
      <c r="JXT27" s="80"/>
      <c r="JXU27" s="80"/>
      <c r="JXV27" s="80"/>
      <c r="JXW27" s="80"/>
      <c r="JXX27" s="80"/>
      <c r="JXY27" s="80"/>
      <c r="JXZ27" s="80"/>
      <c r="JYA27" s="80"/>
      <c r="JYB27" s="80"/>
      <c r="JYC27" s="80"/>
      <c r="JYD27" s="80"/>
      <c r="JYE27" s="80"/>
      <c r="JYF27" s="80"/>
      <c r="JYG27" s="80"/>
      <c r="JYH27" s="80"/>
      <c r="JYI27" s="80"/>
      <c r="JYJ27" s="80"/>
      <c r="JYK27" s="80"/>
      <c r="JYL27" s="80"/>
      <c r="JYM27" s="80"/>
      <c r="JYN27" s="80"/>
      <c r="JYO27" s="80"/>
      <c r="JYP27" s="80"/>
      <c r="JYQ27" s="80"/>
      <c r="JYR27" s="80"/>
      <c r="JYS27" s="80"/>
      <c r="JYT27" s="80"/>
      <c r="JYU27" s="80"/>
      <c r="JYV27" s="80"/>
      <c r="JYW27" s="80"/>
      <c r="JYX27" s="80"/>
      <c r="JYY27" s="80"/>
      <c r="JYZ27" s="80"/>
      <c r="JZA27" s="80"/>
      <c r="JZB27" s="80"/>
      <c r="JZC27" s="80"/>
      <c r="JZD27" s="80"/>
      <c r="JZE27" s="80"/>
      <c r="JZF27" s="80"/>
      <c r="JZG27" s="80"/>
      <c r="JZH27" s="80"/>
      <c r="JZI27" s="80"/>
      <c r="JZJ27" s="80"/>
      <c r="JZK27" s="80"/>
      <c r="JZL27" s="80"/>
      <c r="JZM27" s="80"/>
      <c r="JZN27" s="80"/>
      <c r="JZO27" s="80"/>
      <c r="JZP27" s="80"/>
      <c r="JZQ27" s="80"/>
      <c r="JZR27" s="80"/>
      <c r="JZS27" s="80"/>
      <c r="JZT27" s="80"/>
      <c r="JZU27" s="80"/>
      <c r="JZV27" s="80"/>
      <c r="JZW27" s="80"/>
      <c r="JZX27" s="80"/>
      <c r="JZY27" s="80"/>
      <c r="JZZ27" s="80"/>
      <c r="KAA27" s="80"/>
      <c r="KAB27" s="80"/>
      <c r="KAC27" s="80"/>
      <c r="KAD27" s="80"/>
      <c r="KAE27" s="80"/>
      <c r="KAF27" s="80"/>
      <c r="KAG27" s="80"/>
      <c r="KAH27" s="80"/>
      <c r="KAI27" s="80"/>
      <c r="KAJ27" s="80"/>
      <c r="KAK27" s="80"/>
      <c r="KAL27" s="80"/>
      <c r="KAM27" s="80"/>
      <c r="KAN27" s="80"/>
      <c r="KAO27" s="80"/>
      <c r="KAP27" s="80"/>
      <c r="KAQ27" s="80"/>
      <c r="KAR27" s="80"/>
      <c r="KAS27" s="80"/>
      <c r="KAT27" s="80"/>
      <c r="KAU27" s="80"/>
      <c r="KAV27" s="80"/>
      <c r="KAW27" s="80"/>
      <c r="KAX27" s="80"/>
      <c r="KAY27" s="80"/>
      <c r="KAZ27" s="80"/>
      <c r="KBA27" s="80"/>
      <c r="KBB27" s="80"/>
      <c r="KBC27" s="80"/>
      <c r="KBD27" s="80"/>
      <c r="KBE27" s="80"/>
      <c r="KBF27" s="80"/>
      <c r="KBG27" s="80"/>
      <c r="KBH27" s="80"/>
      <c r="KBI27" s="80"/>
      <c r="KBJ27" s="80"/>
      <c r="KBK27" s="80"/>
      <c r="KBL27" s="80"/>
      <c r="KBM27" s="80"/>
      <c r="KBN27" s="80"/>
      <c r="KBO27" s="80"/>
      <c r="KBP27" s="80"/>
      <c r="KBQ27" s="80"/>
      <c r="KBR27" s="80"/>
      <c r="KBS27" s="80"/>
      <c r="KBT27" s="80"/>
      <c r="KBU27" s="80"/>
      <c r="KBV27" s="80"/>
      <c r="KBW27" s="80"/>
      <c r="KBX27" s="80"/>
      <c r="KBY27" s="80"/>
      <c r="KBZ27" s="80"/>
      <c r="KCA27" s="80"/>
      <c r="KCB27" s="80"/>
      <c r="KCC27" s="80"/>
      <c r="KCD27" s="80"/>
      <c r="KCE27" s="80"/>
      <c r="KCF27" s="80"/>
      <c r="KCG27" s="80"/>
      <c r="KCH27" s="80"/>
      <c r="KCI27" s="80"/>
      <c r="KCJ27" s="80"/>
      <c r="KCK27" s="80"/>
      <c r="KCL27" s="80"/>
      <c r="KCM27" s="80"/>
      <c r="KCN27" s="80"/>
      <c r="KCO27" s="80"/>
      <c r="KCP27" s="80"/>
      <c r="KCQ27" s="80"/>
      <c r="KCR27" s="80"/>
      <c r="KCS27" s="80"/>
      <c r="KCT27" s="80"/>
      <c r="KCU27" s="80"/>
      <c r="KCV27" s="80"/>
      <c r="KCW27" s="80"/>
      <c r="KCX27" s="80"/>
      <c r="KCY27" s="80"/>
      <c r="KCZ27" s="80"/>
      <c r="KDA27" s="80"/>
      <c r="KDB27" s="80"/>
      <c r="KDC27" s="80"/>
      <c r="KDD27" s="80"/>
      <c r="KDE27" s="80"/>
      <c r="KDF27" s="80"/>
      <c r="KDG27" s="80"/>
      <c r="KDH27" s="80"/>
      <c r="KDI27" s="80"/>
      <c r="KDJ27" s="80"/>
      <c r="KDK27" s="80"/>
      <c r="KDL27" s="80"/>
      <c r="KDM27" s="80"/>
      <c r="KDN27" s="80"/>
      <c r="KDO27" s="80"/>
      <c r="KDP27" s="80"/>
      <c r="KDQ27" s="80"/>
      <c r="KDR27" s="80"/>
      <c r="KDS27" s="80"/>
      <c r="KDT27" s="80"/>
      <c r="KDU27" s="80"/>
      <c r="KDV27" s="80"/>
      <c r="KDW27" s="80"/>
      <c r="KDX27" s="80"/>
      <c r="KDY27" s="80"/>
      <c r="KDZ27" s="80"/>
      <c r="KEA27" s="80"/>
      <c r="KEB27" s="80"/>
      <c r="KEC27" s="80"/>
      <c r="KED27" s="80"/>
      <c r="KEE27" s="80"/>
      <c r="KEF27" s="80"/>
      <c r="KEG27" s="80"/>
      <c r="KEH27" s="80"/>
      <c r="KEI27" s="80"/>
      <c r="KEJ27" s="80"/>
      <c r="KEK27" s="80"/>
      <c r="KEL27" s="80"/>
      <c r="KEM27" s="80"/>
      <c r="KEN27" s="80"/>
      <c r="KEO27" s="80"/>
      <c r="KEP27" s="80"/>
      <c r="KEQ27" s="80"/>
      <c r="KER27" s="80"/>
      <c r="KES27" s="80"/>
      <c r="KET27" s="80"/>
      <c r="KEU27" s="80"/>
      <c r="KEV27" s="80"/>
      <c r="KEW27" s="80"/>
      <c r="KEX27" s="80"/>
      <c r="KEY27" s="80"/>
      <c r="KEZ27" s="80"/>
      <c r="KFA27" s="80"/>
      <c r="KFB27" s="80"/>
      <c r="KFC27" s="80"/>
      <c r="KFD27" s="80"/>
      <c r="KFE27" s="80"/>
      <c r="KFF27" s="80"/>
      <c r="KFG27" s="80"/>
      <c r="KFH27" s="80"/>
      <c r="KFI27" s="80"/>
      <c r="KFJ27" s="80"/>
      <c r="KFK27" s="80"/>
      <c r="KFL27" s="80"/>
      <c r="KFM27" s="80"/>
      <c r="KFN27" s="80"/>
      <c r="KFO27" s="80"/>
      <c r="KFP27" s="80"/>
      <c r="KFQ27" s="80"/>
      <c r="KFR27" s="80"/>
      <c r="KFS27" s="80"/>
      <c r="KFT27" s="80"/>
      <c r="KFU27" s="80"/>
      <c r="KFV27" s="80"/>
      <c r="KFW27" s="80"/>
      <c r="KFX27" s="80"/>
      <c r="KFY27" s="80"/>
      <c r="KFZ27" s="80"/>
      <c r="KGA27" s="80"/>
      <c r="KGB27" s="80"/>
      <c r="KGC27" s="80"/>
      <c r="KGD27" s="80"/>
      <c r="KGE27" s="80"/>
      <c r="KGF27" s="80"/>
      <c r="KGG27" s="80"/>
      <c r="KGH27" s="80"/>
      <c r="KGI27" s="80"/>
      <c r="KGJ27" s="80"/>
      <c r="KGK27" s="80"/>
      <c r="KGL27" s="80"/>
      <c r="KGM27" s="80"/>
      <c r="KGN27" s="80"/>
      <c r="KGO27" s="80"/>
      <c r="KGP27" s="80"/>
      <c r="KGQ27" s="80"/>
      <c r="KGR27" s="80"/>
      <c r="KGS27" s="80"/>
      <c r="KGT27" s="80"/>
      <c r="KGU27" s="80"/>
      <c r="KGV27" s="80"/>
      <c r="KGW27" s="80"/>
      <c r="KGX27" s="80"/>
      <c r="KGY27" s="80"/>
      <c r="KGZ27" s="80"/>
      <c r="KHA27" s="80"/>
      <c r="KHB27" s="80"/>
      <c r="KHC27" s="80"/>
      <c r="KHD27" s="80"/>
      <c r="KHE27" s="80"/>
      <c r="KHF27" s="80"/>
      <c r="KHG27" s="80"/>
      <c r="KHH27" s="80"/>
      <c r="KHI27" s="80"/>
      <c r="KHJ27" s="80"/>
      <c r="KHK27" s="80"/>
      <c r="KHL27" s="80"/>
      <c r="KHM27" s="80"/>
      <c r="KHN27" s="80"/>
      <c r="KHO27" s="80"/>
      <c r="KHP27" s="80"/>
      <c r="KHQ27" s="80"/>
      <c r="KHR27" s="80"/>
      <c r="KHS27" s="80"/>
      <c r="KHT27" s="80"/>
      <c r="KHU27" s="80"/>
      <c r="KHV27" s="80"/>
      <c r="KHW27" s="80"/>
      <c r="KHX27" s="80"/>
      <c r="KHY27" s="80"/>
      <c r="KHZ27" s="80"/>
      <c r="KIA27" s="80"/>
      <c r="KIB27" s="80"/>
      <c r="KIC27" s="80"/>
      <c r="KID27" s="80"/>
      <c r="KIE27" s="80"/>
      <c r="KIF27" s="80"/>
      <c r="KIG27" s="80"/>
      <c r="KIH27" s="80"/>
      <c r="KII27" s="80"/>
      <c r="KIJ27" s="80"/>
      <c r="KIK27" s="80"/>
      <c r="KIL27" s="80"/>
      <c r="KIM27" s="80"/>
      <c r="KIN27" s="80"/>
      <c r="KIO27" s="80"/>
      <c r="KIP27" s="80"/>
      <c r="KIQ27" s="80"/>
      <c r="KIR27" s="80"/>
      <c r="KIS27" s="80"/>
      <c r="KIT27" s="80"/>
      <c r="KIU27" s="80"/>
      <c r="KIV27" s="80"/>
      <c r="KIW27" s="80"/>
      <c r="KIX27" s="80"/>
      <c r="KIY27" s="80"/>
      <c r="KIZ27" s="80"/>
      <c r="KJA27" s="80"/>
      <c r="KJB27" s="80"/>
      <c r="KJC27" s="80"/>
      <c r="KJD27" s="80"/>
      <c r="KJE27" s="80"/>
      <c r="KJF27" s="80"/>
      <c r="KJG27" s="80"/>
      <c r="KJH27" s="80"/>
      <c r="KJI27" s="80"/>
      <c r="KJJ27" s="80"/>
      <c r="KJK27" s="80"/>
      <c r="KJL27" s="80"/>
      <c r="KJM27" s="80"/>
      <c r="KJN27" s="80"/>
      <c r="KJO27" s="80"/>
      <c r="KJP27" s="80"/>
      <c r="KJQ27" s="80"/>
      <c r="KJR27" s="80"/>
      <c r="KJS27" s="80"/>
      <c r="KJT27" s="80"/>
      <c r="KJU27" s="80"/>
      <c r="KJV27" s="80"/>
      <c r="KJW27" s="80"/>
      <c r="KJX27" s="80"/>
      <c r="KJY27" s="80"/>
      <c r="KJZ27" s="80"/>
      <c r="KKA27" s="80"/>
      <c r="KKB27" s="80"/>
      <c r="KKC27" s="80"/>
      <c r="KKD27" s="80"/>
      <c r="KKE27" s="80"/>
      <c r="KKF27" s="80"/>
      <c r="KKG27" s="80"/>
      <c r="KKH27" s="80"/>
      <c r="KKI27" s="80"/>
      <c r="KKJ27" s="80"/>
      <c r="KKK27" s="80"/>
      <c r="KKL27" s="80"/>
      <c r="KKM27" s="80"/>
      <c r="KKN27" s="80"/>
      <c r="KKO27" s="80"/>
      <c r="KKP27" s="80"/>
      <c r="KKQ27" s="80"/>
      <c r="KKR27" s="80"/>
      <c r="KKS27" s="80"/>
      <c r="KKT27" s="80"/>
      <c r="KKU27" s="80"/>
      <c r="KKV27" s="80"/>
      <c r="KKW27" s="80"/>
      <c r="KKX27" s="80"/>
      <c r="KKY27" s="80"/>
      <c r="KKZ27" s="80"/>
      <c r="KLA27" s="80"/>
      <c r="KLB27" s="80"/>
      <c r="KLC27" s="80"/>
      <c r="KLD27" s="80"/>
      <c r="KLE27" s="80"/>
      <c r="KLF27" s="80"/>
      <c r="KLG27" s="80"/>
      <c r="KLH27" s="80"/>
      <c r="KLI27" s="80"/>
      <c r="KLJ27" s="80"/>
      <c r="KLK27" s="80"/>
      <c r="KLL27" s="80"/>
      <c r="KLM27" s="80"/>
      <c r="KLN27" s="80"/>
      <c r="KLO27" s="80"/>
      <c r="KLP27" s="80"/>
      <c r="KLQ27" s="80"/>
      <c r="KLR27" s="80"/>
      <c r="KLS27" s="80"/>
      <c r="KLT27" s="80"/>
      <c r="KLU27" s="80"/>
      <c r="KLV27" s="80"/>
      <c r="KLW27" s="80"/>
      <c r="KLX27" s="80"/>
      <c r="KLY27" s="80"/>
      <c r="KLZ27" s="80"/>
      <c r="KMA27" s="80"/>
      <c r="KMB27" s="80"/>
      <c r="KMC27" s="80"/>
      <c r="KMD27" s="80"/>
      <c r="KME27" s="80"/>
      <c r="KMF27" s="80"/>
      <c r="KMG27" s="80"/>
      <c r="KMH27" s="80"/>
      <c r="KMI27" s="80"/>
      <c r="KMJ27" s="80"/>
      <c r="KMK27" s="80"/>
      <c r="KML27" s="80"/>
      <c r="KMM27" s="80"/>
      <c r="KMN27" s="80"/>
      <c r="KMO27" s="80"/>
      <c r="KMP27" s="80"/>
      <c r="KMQ27" s="80"/>
      <c r="KMR27" s="80"/>
      <c r="KMS27" s="80"/>
      <c r="KMT27" s="80"/>
      <c r="KMU27" s="80"/>
      <c r="KMV27" s="80"/>
      <c r="KMW27" s="80"/>
      <c r="KMX27" s="80"/>
      <c r="KMY27" s="80"/>
      <c r="KMZ27" s="80"/>
      <c r="KNA27" s="80"/>
      <c r="KNB27" s="80"/>
      <c r="KNC27" s="80"/>
      <c r="KND27" s="80"/>
      <c r="KNE27" s="80"/>
      <c r="KNF27" s="80"/>
      <c r="KNG27" s="80"/>
      <c r="KNH27" s="80"/>
      <c r="KNI27" s="80"/>
      <c r="KNJ27" s="80"/>
      <c r="KNK27" s="80"/>
      <c r="KNL27" s="80"/>
      <c r="KNM27" s="80"/>
      <c r="KNN27" s="80"/>
      <c r="KNO27" s="80"/>
      <c r="KNP27" s="80"/>
      <c r="KNQ27" s="80"/>
      <c r="KNR27" s="80"/>
      <c r="KNS27" s="80"/>
      <c r="KNT27" s="80"/>
      <c r="KNU27" s="80"/>
      <c r="KNV27" s="80"/>
      <c r="KNW27" s="80"/>
      <c r="KNX27" s="80"/>
      <c r="KNY27" s="80"/>
      <c r="KNZ27" s="80"/>
      <c r="KOA27" s="80"/>
      <c r="KOB27" s="80"/>
      <c r="KOC27" s="80"/>
      <c r="KOD27" s="80"/>
      <c r="KOE27" s="80"/>
      <c r="KOF27" s="80"/>
      <c r="KOG27" s="80"/>
      <c r="KOH27" s="80"/>
      <c r="KOI27" s="80"/>
      <c r="KOJ27" s="80"/>
      <c r="KOK27" s="80"/>
      <c r="KOL27" s="80"/>
      <c r="KOM27" s="80"/>
      <c r="KON27" s="80"/>
      <c r="KOO27" s="80"/>
      <c r="KOP27" s="80"/>
      <c r="KOQ27" s="80"/>
      <c r="KOR27" s="80"/>
      <c r="KOS27" s="80"/>
      <c r="KOT27" s="80"/>
      <c r="KOU27" s="80"/>
      <c r="KOV27" s="80"/>
      <c r="KOW27" s="80"/>
      <c r="KOX27" s="80"/>
      <c r="KOY27" s="80"/>
      <c r="KOZ27" s="80"/>
      <c r="KPA27" s="80"/>
      <c r="KPB27" s="80"/>
      <c r="KPC27" s="80"/>
      <c r="KPD27" s="80"/>
      <c r="KPE27" s="80"/>
      <c r="KPF27" s="80"/>
      <c r="KPG27" s="80"/>
      <c r="KPH27" s="80"/>
      <c r="KPI27" s="80"/>
      <c r="KPJ27" s="80"/>
      <c r="KPK27" s="80"/>
      <c r="KPL27" s="80"/>
      <c r="KPM27" s="80"/>
      <c r="KPN27" s="80"/>
      <c r="KPO27" s="80"/>
      <c r="KPP27" s="80"/>
      <c r="KPQ27" s="80"/>
      <c r="KPR27" s="80"/>
      <c r="KPS27" s="80"/>
      <c r="KPT27" s="80"/>
      <c r="KPU27" s="80"/>
      <c r="KPV27" s="80"/>
      <c r="KPW27" s="80"/>
      <c r="KPX27" s="80"/>
      <c r="KPY27" s="80"/>
      <c r="KPZ27" s="80"/>
      <c r="KQA27" s="80"/>
      <c r="KQB27" s="80"/>
      <c r="KQC27" s="80"/>
      <c r="KQD27" s="80"/>
      <c r="KQE27" s="80"/>
      <c r="KQF27" s="80"/>
      <c r="KQG27" s="80"/>
      <c r="KQH27" s="80"/>
      <c r="KQI27" s="80"/>
      <c r="KQJ27" s="80"/>
      <c r="KQK27" s="80"/>
      <c r="KQL27" s="80"/>
      <c r="KQM27" s="80"/>
      <c r="KQN27" s="80"/>
      <c r="KQO27" s="80"/>
      <c r="KQP27" s="80"/>
      <c r="KQQ27" s="80"/>
      <c r="KQR27" s="80"/>
      <c r="KQS27" s="80"/>
      <c r="KQT27" s="80"/>
      <c r="KQU27" s="80"/>
      <c r="KQV27" s="80"/>
      <c r="KQW27" s="80"/>
      <c r="KQX27" s="80"/>
      <c r="KQY27" s="80"/>
      <c r="KQZ27" s="80"/>
      <c r="KRA27" s="80"/>
      <c r="KRB27" s="80"/>
      <c r="KRC27" s="80"/>
      <c r="KRD27" s="80"/>
      <c r="KRE27" s="80"/>
      <c r="KRF27" s="80"/>
      <c r="KRG27" s="80"/>
      <c r="KRH27" s="80"/>
      <c r="KRI27" s="80"/>
      <c r="KRJ27" s="80"/>
      <c r="KRK27" s="80"/>
      <c r="KRL27" s="80"/>
      <c r="KRM27" s="80"/>
      <c r="KRN27" s="80"/>
      <c r="KRO27" s="80"/>
      <c r="KRP27" s="80"/>
      <c r="KRQ27" s="80"/>
      <c r="KRR27" s="80"/>
      <c r="KRS27" s="80"/>
      <c r="KRT27" s="80"/>
      <c r="KRU27" s="80"/>
      <c r="KRV27" s="80"/>
      <c r="KRW27" s="80"/>
      <c r="KRX27" s="80"/>
      <c r="KRY27" s="80"/>
      <c r="KRZ27" s="80"/>
      <c r="KSA27" s="80"/>
      <c r="KSB27" s="80"/>
      <c r="KSC27" s="80"/>
      <c r="KSD27" s="80"/>
      <c r="KSE27" s="80"/>
      <c r="KSF27" s="80"/>
      <c r="KSG27" s="80"/>
      <c r="KSH27" s="80"/>
      <c r="KSI27" s="80"/>
      <c r="KSJ27" s="80"/>
      <c r="KSK27" s="80"/>
      <c r="KSL27" s="80"/>
      <c r="KSM27" s="80"/>
      <c r="KSN27" s="80"/>
      <c r="KSO27" s="80"/>
      <c r="KSP27" s="80"/>
      <c r="KSQ27" s="80"/>
      <c r="KSR27" s="80"/>
      <c r="KSS27" s="80"/>
      <c r="KST27" s="80"/>
      <c r="KSU27" s="80"/>
      <c r="KSV27" s="80"/>
      <c r="KSW27" s="80"/>
      <c r="KSX27" s="80"/>
      <c r="KSY27" s="80"/>
      <c r="KSZ27" s="80"/>
      <c r="KTA27" s="80"/>
      <c r="KTB27" s="80"/>
      <c r="KTC27" s="80"/>
      <c r="KTD27" s="80"/>
      <c r="KTE27" s="80"/>
      <c r="KTF27" s="80"/>
      <c r="KTG27" s="80"/>
      <c r="KTH27" s="80"/>
      <c r="KTI27" s="80"/>
      <c r="KTJ27" s="80"/>
      <c r="KTK27" s="80"/>
      <c r="KTL27" s="80"/>
      <c r="KTM27" s="80"/>
      <c r="KTN27" s="80"/>
      <c r="KTO27" s="80"/>
      <c r="KTP27" s="80"/>
      <c r="KTQ27" s="80"/>
      <c r="KTR27" s="80"/>
      <c r="KTS27" s="80"/>
      <c r="KTT27" s="80"/>
      <c r="KTU27" s="80"/>
      <c r="KTV27" s="80"/>
      <c r="KTW27" s="80"/>
      <c r="KTX27" s="80"/>
      <c r="KTY27" s="80"/>
      <c r="KTZ27" s="80"/>
      <c r="KUA27" s="80"/>
      <c r="KUB27" s="80"/>
      <c r="KUC27" s="80"/>
      <c r="KUD27" s="80"/>
      <c r="KUE27" s="80"/>
      <c r="KUF27" s="80"/>
      <c r="KUG27" s="80"/>
      <c r="KUH27" s="80"/>
      <c r="KUI27" s="80"/>
      <c r="KUJ27" s="80"/>
      <c r="KUK27" s="80"/>
      <c r="KUL27" s="80"/>
      <c r="KUM27" s="80"/>
      <c r="KUN27" s="80"/>
      <c r="KUO27" s="80"/>
      <c r="KUP27" s="80"/>
      <c r="KUQ27" s="80"/>
      <c r="KUR27" s="80"/>
      <c r="KUS27" s="80"/>
      <c r="KUT27" s="80"/>
      <c r="KUU27" s="80"/>
      <c r="KUV27" s="80"/>
      <c r="KUW27" s="80"/>
      <c r="KUX27" s="80"/>
      <c r="KUY27" s="80"/>
      <c r="KUZ27" s="80"/>
      <c r="KVA27" s="80"/>
      <c r="KVB27" s="80"/>
      <c r="KVC27" s="80"/>
      <c r="KVD27" s="80"/>
      <c r="KVE27" s="80"/>
      <c r="KVF27" s="80"/>
      <c r="KVG27" s="80"/>
      <c r="KVH27" s="80"/>
      <c r="KVI27" s="80"/>
      <c r="KVJ27" s="80"/>
      <c r="KVK27" s="80"/>
      <c r="KVL27" s="80"/>
      <c r="KVM27" s="80"/>
      <c r="KVN27" s="80"/>
      <c r="KVO27" s="80"/>
      <c r="KVP27" s="80"/>
      <c r="KVQ27" s="80"/>
      <c r="KVR27" s="80"/>
      <c r="KVS27" s="80"/>
      <c r="KVT27" s="80"/>
      <c r="KVU27" s="80"/>
      <c r="KVV27" s="80"/>
      <c r="KVW27" s="80"/>
      <c r="KVX27" s="80"/>
      <c r="KVY27" s="80"/>
      <c r="KVZ27" s="80"/>
      <c r="KWA27" s="80"/>
      <c r="KWB27" s="80"/>
      <c r="KWC27" s="80"/>
      <c r="KWD27" s="80"/>
      <c r="KWE27" s="80"/>
      <c r="KWF27" s="80"/>
      <c r="KWG27" s="80"/>
      <c r="KWH27" s="80"/>
      <c r="KWI27" s="80"/>
      <c r="KWJ27" s="80"/>
      <c r="KWK27" s="80"/>
      <c r="KWL27" s="80"/>
      <c r="KWM27" s="80"/>
      <c r="KWN27" s="80"/>
      <c r="KWO27" s="80"/>
      <c r="KWP27" s="80"/>
      <c r="KWQ27" s="80"/>
      <c r="KWR27" s="80"/>
      <c r="KWS27" s="80"/>
      <c r="KWT27" s="80"/>
      <c r="KWU27" s="80"/>
      <c r="KWV27" s="80"/>
      <c r="KWW27" s="80"/>
      <c r="KWX27" s="80"/>
      <c r="KWY27" s="80"/>
      <c r="KWZ27" s="80"/>
      <c r="KXA27" s="80"/>
      <c r="KXB27" s="80"/>
      <c r="KXC27" s="80"/>
      <c r="KXD27" s="80"/>
      <c r="KXE27" s="80"/>
      <c r="KXF27" s="80"/>
      <c r="KXG27" s="80"/>
      <c r="KXH27" s="80"/>
      <c r="KXI27" s="80"/>
      <c r="KXJ27" s="80"/>
      <c r="KXK27" s="80"/>
      <c r="KXL27" s="80"/>
      <c r="KXM27" s="80"/>
      <c r="KXN27" s="80"/>
      <c r="KXO27" s="80"/>
      <c r="KXP27" s="80"/>
      <c r="KXQ27" s="80"/>
      <c r="KXR27" s="80"/>
      <c r="KXS27" s="80"/>
      <c r="KXT27" s="80"/>
      <c r="KXU27" s="80"/>
      <c r="KXV27" s="80"/>
      <c r="KXW27" s="80"/>
      <c r="KXX27" s="80"/>
      <c r="KXY27" s="80"/>
      <c r="KXZ27" s="80"/>
      <c r="KYA27" s="80"/>
      <c r="KYB27" s="80"/>
      <c r="KYC27" s="80"/>
      <c r="KYD27" s="80"/>
      <c r="KYE27" s="80"/>
      <c r="KYF27" s="80"/>
      <c r="KYG27" s="80"/>
      <c r="KYH27" s="80"/>
      <c r="KYI27" s="80"/>
      <c r="KYJ27" s="80"/>
      <c r="KYK27" s="80"/>
      <c r="KYL27" s="80"/>
      <c r="KYM27" s="80"/>
      <c r="KYN27" s="80"/>
      <c r="KYO27" s="80"/>
      <c r="KYP27" s="80"/>
      <c r="KYQ27" s="80"/>
      <c r="KYR27" s="80"/>
      <c r="KYS27" s="80"/>
      <c r="KYT27" s="80"/>
      <c r="KYU27" s="80"/>
      <c r="KYV27" s="80"/>
      <c r="KYW27" s="80"/>
      <c r="KYX27" s="80"/>
      <c r="KYY27" s="80"/>
      <c r="KYZ27" s="80"/>
      <c r="KZA27" s="80"/>
      <c r="KZB27" s="80"/>
      <c r="KZC27" s="80"/>
      <c r="KZD27" s="80"/>
      <c r="KZE27" s="80"/>
      <c r="KZF27" s="80"/>
      <c r="KZG27" s="80"/>
      <c r="KZH27" s="80"/>
      <c r="KZI27" s="80"/>
      <c r="KZJ27" s="80"/>
      <c r="KZK27" s="80"/>
      <c r="KZL27" s="80"/>
      <c r="KZM27" s="80"/>
      <c r="KZN27" s="80"/>
      <c r="KZO27" s="80"/>
      <c r="KZP27" s="80"/>
      <c r="KZQ27" s="80"/>
      <c r="KZR27" s="80"/>
      <c r="KZS27" s="80"/>
      <c r="KZT27" s="80"/>
      <c r="KZU27" s="80"/>
      <c r="KZV27" s="80"/>
      <c r="KZW27" s="80"/>
      <c r="KZX27" s="80"/>
      <c r="KZY27" s="80"/>
      <c r="KZZ27" s="80"/>
      <c r="LAA27" s="80"/>
      <c r="LAB27" s="80"/>
      <c r="LAC27" s="80"/>
      <c r="LAD27" s="80"/>
      <c r="LAE27" s="80"/>
      <c r="LAF27" s="80"/>
      <c r="LAG27" s="80"/>
      <c r="LAH27" s="80"/>
      <c r="LAI27" s="80"/>
      <c r="LAJ27" s="80"/>
      <c r="LAK27" s="80"/>
      <c r="LAL27" s="80"/>
      <c r="LAM27" s="80"/>
      <c r="LAN27" s="80"/>
      <c r="LAO27" s="80"/>
      <c r="LAP27" s="80"/>
      <c r="LAQ27" s="80"/>
      <c r="LAR27" s="80"/>
      <c r="LAS27" s="80"/>
      <c r="LAT27" s="80"/>
      <c r="LAU27" s="80"/>
      <c r="LAV27" s="80"/>
      <c r="LAW27" s="80"/>
      <c r="LAX27" s="80"/>
      <c r="LAY27" s="80"/>
      <c r="LAZ27" s="80"/>
      <c r="LBA27" s="80"/>
      <c r="LBB27" s="80"/>
      <c r="LBC27" s="80"/>
      <c r="LBD27" s="80"/>
      <c r="LBE27" s="80"/>
      <c r="LBF27" s="80"/>
      <c r="LBG27" s="80"/>
      <c r="LBH27" s="80"/>
      <c r="LBI27" s="80"/>
      <c r="LBJ27" s="80"/>
      <c r="LBK27" s="80"/>
      <c r="LBL27" s="80"/>
      <c r="LBM27" s="80"/>
      <c r="LBN27" s="80"/>
      <c r="LBO27" s="80"/>
      <c r="LBP27" s="80"/>
      <c r="LBQ27" s="80"/>
      <c r="LBR27" s="80"/>
      <c r="LBS27" s="80"/>
      <c r="LBT27" s="80"/>
      <c r="LBU27" s="80"/>
      <c r="LBV27" s="80"/>
      <c r="LBW27" s="80"/>
      <c r="LBX27" s="80"/>
      <c r="LBY27" s="80"/>
      <c r="LBZ27" s="80"/>
      <c r="LCA27" s="80"/>
      <c r="LCB27" s="80"/>
      <c r="LCC27" s="80"/>
      <c r="LCD27" s="80"/>
      <c r="LCE27" s="80"/>
      <c r="LCF27" s="80"/>
      <c r="LCG27" s="80"/>
      <c r="LCH27" s="80"/>
      <c r="LCI27" s="80"/>
      <c r="LCJ27" s="80"/>
      <c r="LCK27" s="80"/>
      <c r="LCL27" s="80"/>
      <c r="LCM27" s="80"/>
      <c r="LCN27" s="80"/>
      <c r="LCO27" s="80"/>
      <c r="LCP27" s="80"/>
      <c r="LCQ27" s="80"/>
      <c r="LCR27" s="80"/>
      <c r="LCS27" s="80"/>
      <c r="LCT27" s="80"/>
      <c r="LCU27" s="80"/>
      <c r="LCV27" s="80"/>
      <c r="LCW27" s="80"/>
      <c r="LCX27" s="80"/>
      <c r="LCY27" s="80"/>
      <c r="LCZ27" s="80"/>
      <c r="LDA27" s="80"/>
      <c r="LDB27" s="80"/>
      <c r="LDC27" s="80"/>
      <c r="LDD27" s="80"/>
      <c r="LDE27" s="80"/>
      <c r="LDF27" s="80"/>
      <c r="LDG27" s="80"/>
      <c r="LDH27" s="80"/>
      <c r="LDI27" s="80"/>
      <c r="LDJ27" s="80"/>
      <c r="LDK27" s="80"/>
      <c r="LDL27" s="80"/>
      <c r="LDM27" s="80"/>
      <c r="LDN27" s="80"/>
      <c r="LDO27" s="80"/>
      <c r="LDP27" s="80"/>
      <c r="LDQ27" s="80"/>
      <c r="LDR27" s="80"/>
      <c r="LDS27" s="80"/>
      <c r="LDT27" s="80"/>
      <c r="LDU27" s="80"/>
      <c r="LDV27" s="80"/>
      <c r="LDW27" s="80"/>
      <c r="LDX27" s="80"/>
      <c r="LDY27" s="80"/>
      <c r="LDZ27" s="80"/>
      <c r="LEA27" s="80"/>
      <c r="LEB27" s="80"/>
      <c r="LEC27" s="80"/>
      <c r="LED27" s="80"/>
      <c r="LEE27" s="80"/>
      <c r="LEF27" s="80"/>
      <c r="LEG27" s="80"/>
      <c r="LEH27" s="80"/>
      <c r="LEI27" s="80"/>
      <c r="LEJ27" s="80"/>
      <c r="LEK27" s="80"/>
      <c r="LEL27" s="80"/>
      <c r="LEM27" s="80"/>
      <c r="LEN27" s="80"/>
      <c r="LEO27" s="80"/>
      <c r="LEP27" s="80"/>
      <c r="LEQ27" s="80"/>
      <c r="LER27" s="80"/>
      <c r="LES27" s="80"/>
      <c r="LET27" s="80"/>
      <c r="LEU27" s="80"/>
      <c r="LEV27" s="80"/>
      <c r="LEW27" s="80"/>
      <c r="LEX27" s="80"/>
      <c r="LEY27" s="80"/>
      <c r="LEZ27" s="80"/>
      <c r="LFA27" s="80"/>
      <c r="LFB27" s="80"/>
      <c r="LFC27" s="80"/>
      <c r="LFD27" s="80"/>
      <c r="LFE27" s="80"/>
      <c r="LFF27" s="80"/>
      <c r="LFG27" s="80"/>
      <c r="LFH27" s="80"/>
      <c r="LFI27" s="80"/>
      <c r="LFJ27" s="80"/>
      <c r="LFK27" s="80"/>
      <c r="LFL27" s="80"/>
      <c r="LFM27" s="80"/>
      <c r="LFN27" s="80"/>
      <c r="LFO27" s="80"/>
      <c r="LFP27" s="80"/>
      <c r="LFQ27" s="80"/>
      <c r="LFR27" s="80"/>
      <c r="LFS27" s="80"/>
      <c r="LFT27" s="80"/>
      <c r="LFU27" s="80"/>
      <c r="LFV27" s="80"/>
      <c r="LFW27" s="80"/>
      <c r="LFX27" s="80"/>
      <c r="LFY27" s="80"/>
      <c r="LFZ27" s="80"/>
      <c r="LGA27" s="80"/>
      <c r="LGB27" s="80"/>
      <c r="LGC27" s="80"/>
      <c r="LGD27" s="80"/>
      <c r="LGE27" s="80"/>
      <c r="LGF27" s="80"/>
      <c r="LGG27" s="80"/>
      <c r="LGH27" s="80"/>
      <c r="LGI27" s="80"/>
      <c r="LGJ27" s="80"/>
      <c r="LGK27" s="80"/>
      <c r="LGL27" s="80"/>
      <c r="LGM27" s="80"/>
      <c r="LGN27" s="80"/>
      <c r="LGO27" s="80"/>
      <c r="LGP27" s="80"/>
      <c r="LGQ27" s="80"/>
      <c r="LGR27" s="80"/>
      <c r="LGS27" s="80"/>
      <c r="LGT27" s="80"/>
      <c r="LGU27" s="80"/>
      <c r="LGV27" s="80"/>
      <c r="LGW27" s="80"/>
      <c r="LGX27" s="80"/>
      <c r="LGY27" s="80"/>
      <c r="LGZ27" s="80"/>
      <c r="LHA27" s="80"/>
      <c r="LHB27" s="80"/>
      <c r="LHC27" s="80"/>
      <c r="LHD27" s="80"/>
      <c r="LHE27" s="80"/>
      <c r="LHF27" s="80"/>
      <c r="LHG27" s="80"/>
      <c r="LHH27" s="80"/>
      <c r="LHI27" s="80"/>
      <c r="LHJ27" s="80"/>
      <c r="LHK27" s="80"/>
      <c r="LHL27" s="80"/>
      <c r="LHM27" s="80"/>
      <c r="LHN27" s="80"/>
      <c r="LHO27" s="80"/>
      <c r="LHP27" s="80"/>
      <c r="LHQ27" s="80"/>
      <c r="LHR27" s="80"/>
      <c r="LHS27" s="80"/>
      <c r="LHT27" s="80"/>
      <c r="LHU27" s="80"/>
      <c r="LHV27" s="80"/>
      <c r="LHW27" s="80"/>
      <c r="LHX27" s="80"/>
      <c r="LHY27" s="80"/>
      <c r="LHZ27" s="80"/>
      <c r="LIA27" s="80"/>
      <c r="LIB27" s="80"/>
      <c r="LIC27" s="80"/>
      <c r="LID27" s="80"/>
      <c r="LIE27" s="80"/>
      <c r="LIF27" s="80"/>
      <c r="LIG27" s="80"/>
      <c r="LIH27" s="80"/>
      <c r="LII27" s="80"/>
      <c r="LIJ27" s="80"/>
      <c r="LIK27" s="80"/>
      <c r="LIL27" s="80"/>
      <c r="LIM27" s="80"/>
      <c r="LIN27" s="80"/>
      <c r="LIO27" s="80"/>
      <c r="LIP27" s="80"/>
      <c r="LIQ27" s="80"/>
      <c r="LIR27" s="80"/>
      <c r="LIS27" s="80"/>
      <c r="LIT27" s="80"/>
      <c r="LIU27" s="80"/>
      <c r="LIV27" s="80"/>
      <c r="LIW27" s="80"/>
      <c r="LIX27" s="80"/>
      <c r="LIY27" s="80"/>
      <c r="LIZ27" s="80"/>
      <c r="LJA27" s="80"/>
      <c r="LJB27" s="80"/>
      <c r="LJC27" s="80"/>
      <c r="LJD27" s="80"/>
      <c r="LJE27" s="80"/>
      <c r="LJF27" s="80"/>
      <c r="LJG27" s="80"/>
      <c r="LJH27" s="80"/>
      <c r="LJI27" s="80"/>
      <c r="LJJ27" s="80"/>
      <c r="LJK27" s="80"/>
      <c r="LJL27" s="80"/>
      <c r="LJM27" s="80"/>
      <c r="LJN27" s="80"/>
      <c r="LJO27" s="80"/>
      <c r="LJP27" s="80"/>
      <c r="LJQ27" s="80"/>
      <c r="LJR27" s="80"/>
      <c r="LJS27" s="80"/>
      <c r="LJT27" s="80"/>
      <c r="LJU27" s="80"/>
      <c r="LJV27" s="80"/>
      <c r="LJW27" s="80"/>
      <c r="LJX27" s="80"/>
      <c r="LJY27" s="80"/>
      <c r="LJZ27" s="80"/>
      <c r="LKA27" s="80"/>
      <c r="LKB27" s="80"/>
      <c r="LKC27" s="80"/>
      <c r="LKD27" s="80"/>
      <c r="LKE27" s="80"/>
      <c r="LKF27" s="80"/>
      <c r="LKG27" s="80"/>
      <c r="LKH27" s="80"/>
      <c r="LKI27" s="80"/>
      <c r="LKJ27" s="80"/>
      <c r="LKK27" s="80"/>
      <c r="LKL27" s="80"/>
      <c r="LKM27" s="80"/>
      <c r="LKN27" s="80"/>
      <c r="LKO27" s="80"/>
      <c r="LKP27" s="80"/>
      <c r="LKQ27" s="80"/>
      <c r="LKR27" s="80"/>
      <c r="LKS27" s="80"/>
      <c r="LKT27" s="80"/>
      <c r="LKU27" s="80"/>
      <c r="LKV27" s="80"/>
      <c r="LKW27" s="80"/>
      <c r="LKX27" s="80"/>
      <c r="LKY27" s="80"/>
      <c r="LKZ27" s="80"/>
      <c r="LLA27" s="80"/>
      <c r="LLB27" s="80"/>
      <c r="LLC27" s="80"/>
      <c r="LLD27" s="80"/>
      <c r="LLE27" s="80"/>
      <c r="LLF27" s="80"/>
      <c r="LLG27" s="80"/>
      <c r="LLH27" s="80"/>
      <c r="LLI27" s="80"/>
      <c r="LLJ27" s="80"/>
      <c r="LLK27" s="80"/>
      <c r="LLL27" s="80"/>
      <c r="LLM27" s="80"/>
      <c r="LLN27" s="80"/>
      <c r="LLO27" s="80"/>
      <c r="LLP27" s="80"/>
      <c r="LLQ27" s="80"/>
      <c r="LLR27" s="80"/>
      <c r="LLS27" s="80"/>
      <c r="LLT27" s="80"/>
      <c r="LLU27" s="80"/>
      <c r="LLV27" s="80"/>
      <c r="LLW27" s="80"/>
      <c r="LLX27" s="80"/>
      <c r="LLY27" s="80"/>
      <c r="LLZ27" s="80"/>
      <c r="LMA27" s="80"/>
      <c r="LMB27" s="80"/>
      <c r="LMC27" s="80"/>
      <c r="LMD27" s="80"/>
      <c r="LME27" s="80"/>
      <c r="LMF27" s="80"/>
      <c r="LMG27" s="80"/>
      <c r="LMH27" s="80"/>
      <c r="LMI27" s="80"/>
      <c r="LMJ27" s="80"/>
      <c r="LMK27" s="80"/>
      <c r="LML27" s="80"/>
      <c r="LMM27" s="80"/>
      <c r="LMN27" s="80"/>
      <c r="LMO27" s="80"/>
      <c r="LMP27" s="80"/>
      <c r="LMQ27" s="80"/>
      <c r="LMR27" s="80"/>
      <c r="LMS27" s="80"/>
      <c r="LMT27" s="80"/>
      <c r="LMU27" s="80"/>
      <c r="LMV27" s="80"/>
      <c r="LMW27" s="80"/>
      <c r="LMX27" s="80"/>
      <c r="LMY27" s="80"/>
      <c r="LMZ27" s="80"/>
      <c r="LNA27" s="80"/>
      <c r="LNB27" s="80"/>
      <c r="LNC27" s="80"/>
      <c r="LND27" s="80"/>
      <c r="LNE27" s="80"/>
      <c r="LNF27" s="80"/>
      <c r="LNG27" s="80"/>
      <c r="LNH27" s="80"/>
      <c r="LNI27" s="80"/>
      <c r="LNJ27" s="80"/>
      <c r="LNK27" s="80"/>
      <c r="LNL27" s="80"/>
      <c r="LNM27" s="80"/>
      <c r="LNN27" s="80"/>
      <c r="LNO27" s="80"/>
      <c r="LNP27" s="80"/>
      <c r="LNQ27" s="80"/>
      <c r="LNR27" s="80"/>
      <c r="LNS27" s="80"/>
      <c r="LNT27" s="80"/>
      <c r="LNU27" s="80"/>
      <c r="LNV27" s="80"/>
      <c r="LNW27" s="80"/>
      <c r="LNX27" s="80"/>
      <c r="LNY27" s="80"/>
      <c r="LNZ27" s="80"/>
      <c r="LOA27" s="80"/>
      <c r="LOB27" s="80"/>
      <c r="LOC27" s="80"/>
      <c r="LOD27" s="80"/>
      <c r="LOE27" s="80"/>
      <c r="LOF27" s="80"/>
      <c r="LOG27" s="80"/>
      <c r="LOH27" s="80"/>
      <c r="LOI27" s="80"/>
      <c r="LOJ27" s="80"/>
      <c r="LOK27" s="80"/>
      <c r="LOL27" s="80"/>
      <c r="LOM27" s="80"/>
      <c r="LON27" s="80"/>
      <c r="LOO27" s="80"/>
      <c r="LOP27" s="80"/>
      <c r="LOQ27" s="80"/>
      <c r="LOR27" s="80"/>
      <c r="LOS27" s="80"/>
      <c r="LOT27" s="80"/>
      <c r="LOU27" s="80"/>
      <c r="LOV27" s="80"/>
      <c r="LOW27" s="80"/>
      <c r="LOX27" s="80"/>
      <c r="LOY27" s="80"/>
      <c r="LOZ27" s="80"/>
      <c r="LPA27" s="80"/>
      <c r="LPB27" s="80"/>
      <c r="LPC27" s="80"/>
      <c r="LPD27" s="80"/>
      <c r="LPE27" s="80"/>
      <c r="LPF27" s="80"/>
      <c r="LPG27" s="80"/>
      <c r="LPH27" s="80"/>
      <c r="LPI27" s="80"/>
      <c r="LPJ27" s="80"/>
      <c r="LPK27" s="80"/>
      <c r="LPL27" s="80"/>
      <c r="LPM27" s="80"/>
      <c r="LPN27" s="80"/>
      <c r="LPO27" s="80"/>
      <c r="LPP27" s="80"/>
      <c r="LPQ27" s="80"/>
      <c r="LPR27" s="80"/>
      <c r="LPS27" s="80"/>
      <c r="LPT27" s="80"/>
      <c r="LPU27" s="80"/>
      <c r="LPV27" s="80"/>
      <c r="LPW27" s="80"/>
      <c r="LPX27" s="80"/>
      <c r="LPY27" s="80"/>
      <c r="LPZ27" s="80"/>
      <c r="LQA27" s="80"/>
      <c r="LQB27" s="80"/>
      <c r="LQC27" s="80"/>
      <c r="LQD27" s="80"/>
      <c r="LQE27" s="80"/>
      <c r="LQF27" s="80"/>
      <c r="LQG27" s="80"/>
      <c r="LQH27" s="80"/>
      <c r="LQI27" s="80"/>
      <c r="LQJ27" s="80"/>
      <c r="LQK27" s="80"/>
      <c r="LQL27" s="80"/>
      <c r="LQM27" s="80"/>
      <c r="LQN27" s="80"/>
      <c r="LQO27" s="80"/>
      <c r="LQP27" s="80"/>
      <c r="LQQ27" s="80"/>
      <c r="LQR27" s="80"/>
      <c r="LQS27" s="80"/>
      <c r="LQT27" s="80"/>
      <c r="LQU27" s="80"/>
      <c r="LQV27" s="80"/>
      <c r="LQW27" s="80"/>
      <c r="LQX27" s="80"/>
      <c r="LQY27" s="80"/>
      <c r="LQZ27" s="80"/>
      <c r="LRA27" s="80"/>
      <c r="LRB27" s="80"/>
      <c r="LRC27" s="80"/>
      <c r="LRD27" s="80"/>
      <c r="LRE27" s="80"/>
      <c r="LRF27" s="80"/>
      <c r="LRG27" s="80"/>
      <c r="LRH27" s="80"/>
      <c r="LRI27" s="80"/>
      <c r="LRJ27" s="80"/>
      <c r="LRK27" s="80"/>
      <c r="LRL27" s="80"/>
      <c r="LRM27" s="80"/>
      <c r="LRN27" s="80"/>
      <c r="LRO27" s="80"/>
      <c r="LRP27" s="80"/>
      <c r="LRQ27" s="80"/>
      <c r="LRR27" s="80"/>
      <c r="LRS27" s="80"/>
      <c r="LRT27" s="80"/>
      <c r="LRU27" s="80"/>
      <c r="LRV27" s="80"/>
      <c r="LRW27" s="80"/>
      <c r="LRX27" s="80"/>
      <c r="LRY27" s="80"/>
      <c r="LRZ27" s="80"/>
      <c r="LSA27" s="80"/>
      <c r="LSB27" s="80"/>
      <c r="LSC27" s="80"/>
      <c r="LSD27" s="80"/>
      <c r="LSE27" s="80"/>
      <c r="LSF27" s="80"/>
      <c r="LSG27" s="80"/>
      <c r="LSH27" s="80"/>
      <c r="LSI27" s="80"/>
      <c r="LSJ27" s="80"/>
      <c r="LSK27" s="80"/>
      <c r="LSL27" s="80"/>
      <c r="LSM27" s="80"/>
      <c r="LSN27" s="80"/>
      <c r="LSO27" s="80"/>
      <c r="LSP27" s="80"/>
      <c r="LSQ27" s="80"/>
      <c r="LSR27" s="80"/>
      <c r="LSS27" s="80"/>
      <c r="LST27" s="80"/>
      <c r="LSU27" s="80"/>
      <c r="LSV27" s="80"/>
      <c r="LSW27" s="80"/>
      <c r="LSX27" s="80"/>
      <c r="LSY27" s="80"/>
      <c r="LSZ27" s="80"/>
      <c r="LTA27" s="80"/>
      <c r="LTB27" s="80"/>
      <c r="LTC27" s="80"/>
      <c r="LTD27" s="80"/>
      <c r="LTE27" s="80"/>
      <c r="LTF27" s="80"/>
      <c r="LTG27" s="80"/>
      <c r="LTH27" s="80"/>
      <c r="LTI27" s="80"/>
      <c r="LTJ27" s="80"/>
      <c r="LTK27" s="80"/>
      <c r="LTL27" s="80"/>
      <c r="LTM27" s="80"/>
      <c r="LTN27" s="80"/>
      <c r="LTO27" s="80"/>
      <c r="LTP27" s="80"/>
      <c r="LTQ27" s="80"/>
      <c r="LTR27" s="80"/>
      <c r="LTS27" s="80"/>
      <c r="LTT27" s="80"/>
      <c r="LTU27" s="80"/>
      <c r="LTV27" s="80"/>
      <c r="LTW27" s="80"/>
      <c r="LTX27" s="80"/>
      <c r="LTY27" s="80"/>
      <c r="LTZ27" s="80"/>
      <c r="LUA27" s="80"/>
      <c r="LUB27" s="80"/>
      <c r="LUC27" s="80"/>
      <c r="LUD27" s="80"/>
      <c r="LUE27" s="80"/>
      <c r="LUF27" s="80"/>
      <c r="LUG27" s="80"/>
      <c r="LUH27" s="80"/>
      <c r="LUI27" s="80"/>
      <c r="LUJ27" s="80"/>
      <c r="LUK27" s="80"/>
      <c r="LUL27" s="80"/>
      <c r="LUM27" s="80"/>
      <c r="LUN27" s="80"/>
      <c r="LUO27" s="80"/>
      <c r="LUP27" s="80"/>
      <c r="LUQ27" s="80"/>
      <c r="LUR27" s="80"/>
      <c r="LUS27" s="80"/>
      <c r="LUT27" s="80"/>
      <c r="LUU27" s="80"/>
      <c r="LUV27" s="80"/>
      <c r="LUW27" s="80"/>
      <c r="LUX27" s="80"/>
      <c r="LUY27" s="80"/>
      <c r="LUZ27" s="80"/>
      <c r="LVA27" s="80"/>
      <c r="LVB27" s="80"/>
      <c r="LVC27" s="80"/>
      <c r="LVD27" s="80"/>
      <c r="LVE27" s="80"/>
      <c r="LVF27" s="80"/>
      <c r="LVG27" s="80"/>
      <c r="LVH27" s="80"/>
      <c r="LVI27" s="80"/>
      <c r="LVJ27" s="80"/>
      <c r="LVK27" s="80"/>
      <c r="LVL27" s="80"/>
      <c r="LVM27" s="80"/>
      <c r="LVN27" s="80"/>
      <c r="LVO27" s="80"/>
      <c r="LVP27" s="80"/>
      <c r="LVQ27" s="80"/>
      <c r="LVR27" s="80"/>
      <c r="LVS27" s="80"/>
      <c r="LVT27" s="80"/>
      <c r="LVU27" s="80"/>
      <c r="LVV27" s="80"/>
      <c r="LVW27" s="80"/>
      <c r="LVX27" s="80"/>
      <c r="LVY27" s="80"/>
      <c r="LVZ27" s="80"/>
      <c r="LWA27" s="80"/>
      <c r="LWB27" s="80"/>
      <c r="LWC27" s="80"/>
      <c r="LWD27" s="80"/>
      <c r="LWE27" s="80"/>
      <c r="LWF27" s="80"/>
      <c r="LWG27" s="80"/>
      <c r="LWH27" s="80"/>
      <c r="LWI27" s="80"/>
      <c r="LWJ27" s="80"/>
      <c r="LWK27" s="80"/>
      <c r="LWL27" s="80"/>
      <c r="LWM27" s="80"/>
      <c r="LWN27" s="80"/>
      <c r="LWO27" s="80"/>
      <c r="LWP27" s="80"/>
      <c r="LWQ27" s="80"/>
      <c r="LWR27" s="80"/>
      <c r="LWS27" s="80"/>
      <c r="LWT27" s="80"/>
      <c r="LWU27" s="80"/>
      <c r="LWV27" s="80"/>
      <c r="LWW27" s="80"/>
      <c r="LWX27" s="80"/>
      <c r="LWY27" s="80"/>
      <c r="LWZ27" s="80"/>
      <c r="LXA27" s="80"/>
      <c r="LXB27" s="80"/>
      <c r="LXC27" s="80"/>
      <c r="LXD27" s="80"/>
      <c r="LXE27" s="80"/>
      <c r="LXF27" s="80"/>
      <c r="LXG27" s="80"/>
      <c r="LXH27" s="80"/>
      <c r="LXI27" s="80"/>
      <c r="LXJ27" s="80"/>
      <c r="LXK27" s="80"/>
      <c r="LXL27" s="80"/>
      <c r="LXM27" s="80"/>
      <c r="LXN27" s="80"/>
      <c r="LXO27" s="80"/>
      <c r="LXP27" s="80"/>
      <c r="LXQ27" s="80"/>
      <c r="LXR27" s="80"/>
      <c r="LXS27" s="80"/>
      <c r="LXT27" s="80"/>
      <c r="LXU27" s="80"/>
      <c r="LXV27" s="80"/>
      <c r="LXW27" s="80"/>
      <c r="LXX27" s="80"/>
      <c r="LXY27" s="80"/>
      <c r="LXZ27" s="80"/>
      <c r="LYA27" s="80"/>
      <c r="LYB27" s="80"/>
      <c r="LYC27" s="80"/>
      <c r="LYD27" s="80"/>
      <c r="LYE27" s="80"/>
      <c r="LYF27" s="80"/>
      <c r="LYG27" s="80"/>
      <c r="LYH27" s="80"/>
      <c r="LYI27" s="80"/>
      <c r="LYJ27" s="80"/>
      <c r="LYK27" s="80"/>
      <c r="LYL27" s="80"/>
      <c r="LYM27" s="80"/>
      <c r="LYN27" s="80"/>
      <c r="LYO27" s="80"/>
      <c r="LYP27" s="80"/>
      <c r="LYQ27" s="80"/>
      <c r="LYR27" s="80"/>
      <c r="LYS27" s="80"/>
      <c r="LYT27" s="80"/>
      <c r="LYU27" s="80"/>
      <c r="LYV27" s="80"/>
      <c r="LYW27" s="80"/>
      <c r="LYX27" s="80"/>
      <c r="LYY27" s="80"/>
      <c r="LYZ27" s="80"/>
      <c r="LZA27" s="80"/>
      <c r="LZB27" s="80"/>
      <c r="LZC27" s="80"/>
      <c r="LZD27" s="80"/>
      <c r="LZE27" s="80"/>
      <c r="LZF27" s="80"/>
      <c r="LZG27" s="80"/>
      <c r="LZH27" s="80"/>
      <c r="LZI27" s="80"/>
      <c r="LZJ27" s="80"/>
      <c r="LZK27" s="80"/>
      <c r="LZL27" s="80"/>
      <c r="LZM27" s="80"/>
      <c r="LZN27" s="80"/>
      <c r="LZO27" s="80"/>
      <c r="LZP27" s="80"/>
      <c r="LZQ27" s="80"/>
      <c r="LZR27" s="80"/>
      <c r="LZS27" s="80"/>
      <c r="LZT27" s="80"/>
      <c r="LZU27" s="80"/>
      <c r="LZV27" s="80"/>
      <c r="LZW27" s="80"/>
      <c r="LZX27" s="80"/>
      <c r="LZY27" s="80"/>
      <c r="LZZ27" s="80"/>
      <c r="MAA27" s="80"/>
      <c r="MAB27" s="80"/>
      <c r="MAC27" s="80"/>
      <c r="MAD27" s="80"/>
      <c r="MAE27" s="80"/>
      <c r="MAF27" s="80"/>
      <c r="MAG27" s="80"/>
      <c r="MAH27" s="80"/>
      <c r="MAI27" s="80"/>
      <c r="MAJ27" s="80"/>
      <c r="MAK27" s="80"/>
      <c r="MAL27" s="80"/>
      <c r="MAM27" s="80"/>
      <c r="MAN27" s="80"/>
      <c r="MAO27" s="80"/>
      <c r="MAP27" s="80"/>
      <c r="MAQ27" s="80"/>
      <c r="MAR27" s="80"/>
      <c r="MAS27" s="80"/>
      <c r="MAT27" s="80"/>
      <c r="MAU27" s="80"/>
      <c r="MAV27" s="80"/>
      <c r="MAW27" s="80"/>
      <c r="MAX27" s="80"/>
      <c r="MAY27" s="80"/>
      <c r="MAZ27" s="80"/>
      <c r="MBA27" s="80"/>
      <c r="MBB27" s="80"/>
      <c r="MBC27" s="80"/>
      <c r="MBD27" s="80"/>
      <c r="MBE27" s="80"/>
      <c r="MBF27" s="80"/>
      <c r="MBG27" s="80"/>
      <c r="MBH27" s="80"/>
      <c r="MBI27" s="80"/>
      <c r="MBJ27" s="80"/>
      <c r="MBK27" s="80"/>
      <c r="MBL27" s="80"/>
      <c r="MBM27" s="80"/>
      <c r="MBN27" s="80"/>
      <c r="MBO27" s="80"/>
      <c r="MBP27" s="80"/>
      <c r="MBQ27" s="80"/>
      <c r="MBR27" s="80"/>
      <c r="MBS27" s="80"/>
      <c r="MBT27" s="80"/>
      <c r="MBU27" s="80"/>
      <c r="MBV27" s="80"/>
      <c r="MBW27" s="80"/>
      <c r="MBX27" s="80"/>
      <c r="MBY27" s="80"/>
      <c r="MBZ27" s="80"/>
      <c r="MCA27" s="80"/>
      <c r="MCB27" s="80"/>
      <c r="MCC27" s="80"/>
      <c r="MCD27" s="80"/>
      <c r="MCE27" s="80"/>
      <c r="MCF27" s="80"/>
      <c r="MCG27" s="80"/>
      <c r="MCH27" s="80"/>
      <c r="MCI27" s="80"/>
      <c r="MCJ27" s="80"/>
      <c r="MCK27" s="80"/>
      <c r="MCL27" s="80"/>
      <c r="MCM27" s="80"/>
      <c r="MCN27" s="80"/>
      <c r="MCO27" s="80"/>
      <c r="MCP27" s="80"/>
      <c r="MCQ27" s="80"/>
      <c r="MCR27" s="80"/>
      <c r="MCS27" s="80"/>
      <c r="MCT27" s="80"/>
      <c r="MCU27" s="80"/>
      <c r="MCV27" s="80"/>
      <c r="MCW27" s="80"/>
      <c r="MCX27" s="80"/>
      <c r="MCY27" s="80"/>
      <c r="MCZ27" s="80"/>
      <c r="MDA27" s="80"/>
      <c r="MDB27" s="80"/>
      <c r="MDC27" s="80"/>
      <c r="MDD27" s="80"/>
      <c r="MDE27" s="80"/>
      <c r="MDF27" s="80"/>
      <c r="MDG27" s="80"/>
      <c r="MDH27" s="80"/>
      <c r="MDI27" s="80"/>
      <c r="MDJ27" s="80"/>
      <c r="MDK27" s="80"/>
      <c r="MDL27" s="80"/>
      <c r="MDM27" s="80"/>
      <c r="MDN27" s="80"/>
      <c r="MDO27" s="80"/>
      <c r="MDP27" s="80"/>
      <c r="MDQ27" s="80"/>
      <c r="MDR27" s="80"/>
      <c r="MDS27" s="80"/>
      <c r="MDT27" s="80"/>
      <c r="MDU27" s="80"/>
      <c r="MDV27" s="80"/>
      <c r="MDW27" s="80"/>
      <c r="MDX27" s="80"/>
      <c r="MDY27" s="80"/>
      <c r="MDZ27" s="80"/>
      <c r="MEA27" s="80"/>
      <c r="MEB27" s="80"/>
      <c r="MEC27" s="80"/>
      <c r="MED27" s="80"/>
      <c r="MEE27" s="80"/>
      <c r="MEF27" s="80"/>
      <c r="MEG27" s="80"/>
      <c r="MEH27" s="80"/>
      <c r="MEI27" s="80"/>
      <c r="MEJ27" s="80"/>
      <c r="MEK27" s="80"/>
      <c r="MEL27" s="80"/>
      <c r="MEM27" s="80"/>
      <c r="MEN27" s="80"/>
      <c r="MEO27" s="80"/>
      <c r="MEP27" s="80"/>
      <c r="MEQ27" s="80"/>
      <c r="MER27" s="80"/>
      <c r="MES27" s="80"/>
      <c r="MET27" s="80"/>
      <c r="MEU27" s="80"/>
      <c r="MEV27" s="80"/>
      <c r="MEW27" s="80"/>
      <c r="MEX27" s="80"/>
      <c r="MEY27" s="80"/>
      <c r="MEZ27" s="80"/>
      <c r="MFA27" s="80"/>
      <c r="MFB27" s="80"/>
      <c r="MFC27" s="80"/>
      <c r="MFD27" s="80"/>
      <c r="MFE27" s="80"/>
      <c r="MFF27" s="80"/>
      <c r="MFG27" s="80"/>
      <c r="MFH27" s="80"/>
      <c r="MFI27" s="80"/>
      <c r="MFJ27" s="80"/>
      <c r="MFK27" s="80"/>
      <c r="MFL27" s="80"/>
      <c r="MFM27" s="80"/>
      <c r="MFN27" s="80"/>
      <c r="MFO27" s="80"/>
      <c r="MFP27" s="80"/>
      <c r="MFQ27" s="80"/>
      <c r="MFR27" s="80"/>
      <c r="MFS27" s="80"/>
      <c r="MFT27" s="80"/>
      <c r="MFU27" s="80"/>
      <c r="MFV27" s="80"/>
      <c r="MFW27" s="80"/>
      <c r="MFX27" s="80"/>
      <c r="MFY27" s="80"/>
      <c r="MFZ27" s="80"/>
      <c r="MGA27" s="80"/>
      <c r="MGB27" s="80"/>
      <c r="MGC27" s="80"/>
      <c r="MGD27" s="80"/>
      <c r="MGE27" s="80"/>
      <c r="MGF27" s="80"/>
      <c r="MGG27" s="80"/>
      <c r="MGH27" s="80"/>
      <c r="MGI27" s="80"/>
      <c r="MGJ27" s="80"/>
      <c r="MGK27" s="80"/>
      <c r="MGL27" s="80"/>
      <c r="MGM27" s="80"/>
      <c r="MGN27" s="80"/>
      <c r="MGO27" s="80"/>
      <c r="MGP27" s="80"/>
      <c r="MGQ27" s="80"/>
      <c r="MGR27" s="80"/>
      <c r="MGS27" s="80"/>
      <c r="MGT27" s="80"/>
      <c r="MGU27" s="80"/>
      <c r="MGV27" s="80"/>
      <c r="MGW27" s="80"/>
      <c r="MGX27" s="80"/>
      <c r="MGY27" s="80"/>
      <c r="MGZ27" s="80"/>
      <c r="MHA27" s="80"/>
      <c r="MHB27" s="80"/>
      <c r="MHC27" s="80"/>
      <c r="MHD27" s="80"/>
      <c r="MHE27" s="80"/>
      <c r="MHF27" s="80"/>
      <c r="MHG27" s="80"/>
      <c r="MHH27" s="80"/>
      <c r="MHI27" s="80"/>
      <c r="MHJ27" s="80"/>
      <c r="MHK27" s="80"/>
      <c r="MHL27" s="80"/>
      <c r="MHM27" s="80"/>
      <c r="MHN27" s="80"/>
      <c r="MHO27" s="80"/>
      <c r="MHP27" s="80"/>
      <c r="MHQ27" s="80"/>
      <c r="MHR27" s="80"/>
      <c r="MHS27" s="80"/>
      <c r="MHT27" s="80"/>
      <c r="MHU27" s="80"/>
      <c r="MHV27" s="80"/>
      <c r="MHW27" s="80"/>
      <c r="MHX27" s="80"/>
      <c r="MHY27" s="80"/>
      <c r="MHZ27" s="80"/>
      <c r="MIA27" s="80"/>
      <c r="MIB27" s="80"/>
      <c r="MIC27" s="80"/>
      <c r="MID27" s="80"/>
      <c r="MIE27" s="80"/>
      <c r="MIF27" s="80"/>
      <c r="MIG27" s="80"/>
      <c r="MIH27" s="80"/>
      <c r="MII27" s="80"/>
      <c r="MIJ27" s="80"/>
      <c r="MIK27" s="80"/>
      <c r="MIL27" s="80"/>
      <c r="MIM27" s="80"/>
      <c r="MIN27" s="80"/>
      <c r="MIO27" s="80"/>
      <c r="MIP27" s="80"/>
      <c r="MIQ27" s="80"/>
      <c r="MIR27" s="80"/>
      <c r="MIS27" s="80"/>
      <c r="MIT27" s="80"/>
      <c r="MIU27" s="80"/>
      <c r="MIV27" s="80"/>
      <c r="MIW27" s="80"/>
      <c r="MIX27" s="80"/>
      <c r="MIY27" s="80"/>
      <c r="MIZ27" s="80"/>
      <c r="MJA27" s="80"/>
      <c r="MJB27" s="80"/>
      <c r="MJC27" s="80"/>
      <c r="MJD27" s="80"/>
      <c r="MJE27" s="80"/>
      <c r="MJF27" s="80"/>
      <c r="MJG27" s="80"/>
      <c r="MJH27" s="80"/>
      <c r="MJI27" s="80"/>
      <c r="MJJ27" s="80"/>
      <c r="MJK27" s="80"/>
      <c r="MJL27" s="80"/>
      <c r="MJM27" s="80"/>
      <c r="MJN27" s="80"/>
      <c r="MJO27" s="80"/>
      <c r="MJP27" s="80"/>
      <c r="MJQ27" s="80"/>
      <c r="MJR27" s="80"/>
      <c r="MJS27" s="80"/>
      <c r="MJT27" s="80"/>
      <c r="MJU27" s="80"/>
      <c r="MJV27" s="80"/>
      <c r="MJW27" s="80"/>
      <c r="MJX27" s="80"/>
      <c r="MJY27" s="80"/>
      <c r="MJZ27" s="80"/>
      <c r="MKA27" s="80"/>
      <c r="MKB27" s="80"/>
      <c r="MKC27" s="80"/>
      <c r="MKD27" s="80"/>
      <c r="MKE27" s="80"/>
      <c r="MKF27" s="80"/>
      <c r="MKG27" s="80"/>
      <c r="MKH27" s="80"/>
      <c r="MKI27" s="80"/>
      <c r="MKJ27" s="80"/>
      <c r="MKK27" s="80"/>
      <c r="MKL27" s="80"/>
      <c r="MKM27" s="80"/>
      <c r="MKN27" s="80"/>
      <c r="MKO27" s="80"/>
      <c r="MKP27" s="80"/>
      <c r="MKQ27" s="80"/>
      <c r="MKR27" s="80"/>
      <c r="MKS27" s="80"/>
      <c r="MKT27" s="80"/>
      <c r="MKU27" s="80"/>
      <c r="MKV27" s="80"/>
      <c r="MKW27" s="80"/>
      <c r="MKX27" s="80"/>
      <c r="MKY27" s="80"/>
      <c r="MKZ27" s="80"/>
      <c r="MLA27" s="80"/>
      <c r="MLB27" s="80"/>
      <c r="MLC27" s="80"/>
      <c r="MLD27" s="80"/>
      <c r="MLE27" s="80"/>
      <c r="MLF27" s="80"/>
      <c r="MLG27" s="80"/>
      <c r="MLH27" s="80"/>
      <c r="MLI27" s="80"/>
      <c r="MLJ27" s="80"/>
      <c r="MLK27" s="80"/>
      <c r="MLL27" s="80"/>
      <c r="MLM27" s="80"/>
      <c r="MLN27" s="80"/>
      <c r="MLO27" s="80"/>
      <c r="MLP27" s="80"/>
      <c r="MLQ27" s="80"/>
      <c r="MLR27" s="80"/>
      <c r="MLS27" s="80"/>
      <c r="MLT27" s="80"/>
      <c r="MLU27" s="80"/>
      <c r="MLV27" s="80"/>
      <c r="MLW27" s="80"/>
      <c r="MLX27" s="80"/>
      <c r="MLY27" s="80"/>
      <c r="MLZ27" s="80"/>
      <c r="MMA27" s="80"/>
      <c r="MMB27" s="80"/>
      <c r="MMC27" s="80"/>
      <c r="MMD27" s="80"/>
      <c r="MME27" s="80"/>
      <c r="MMF27" s="80"/>
      <c r="MMG27" s="80"/>
      <c r="MMH27" s="80"/>
      <c r="MMI27" s="80"/>
      <c r="MMJ27" s="80"/>
      <c r="MMK27" s="80"/>
      <c r="MML27" s="80"/>
      <c r="MMM27" s="80"/>
      <c r="MMN27" s="80"/>
      <c r="MMO27" s="80"/>
      <c r="MMP27" s="80"/>
      <c r="MMQ27" s="80"/>
      <c r="MMR27" s="80"/>
      <c r="MMS27" s="80"/>
      <c r="MMT27" s="80"/>
      <c r="MMU27" s="80"/>
      <c r="MMV27" s="80"/>
      <c r="MMW27" s="80"/>
      <c r="MMX27" s="80"/>
      <c r="MMY27" s="80"/>
      <c r="MMZ27" s="80"/>
      <c r="MNA27" s="80"/>
      <c r="MNB27" s="80"/>
      <c r="MNC27" s="80"/>
      <c r="MND27" s="80"/>
      <c r="MNE27" s="80"/>
      <c r="MNF27" s="80"/>
      <c r="MNG27" s="80"/>
      <c r="MNH27" s="80"/>
      <c r="MNI27" s="80"/>
      <c r="MNJ27" s="80"/>
      <c r="MNK27" s="80"/>
      <c r="MNL27" s="80"/>
      <c r="MNM27" s="80"/>
      <c r="MNN27" s="80"/>
      <c r="MNO27" s="80"/>
      <c r="MNP27" s="80"/>
      <c r="MNQ27" s="80"/>
      <c r="MNR27" s="80"/>
      <c r="MNS27" s="80"/>
      <c r="MNT27" s="80"/>
      <c r="MNU27" s="80"/>
      <c r="MNV27" s="80"/>
      <c r="MNW27" s="80"/>
      <c r="MNX27" s="80"/>
      <c r="MNY27" s="80"/>
      <c r="MNZ27" s="80"/>
      <c r="MOA27" s="80"/>
      <c r="MOB27" s="80"/>
      <c r="MOC27" s="80"/>
      <c r="MOD27" s="80"/>
      <c r="MOE27" s="80"/>
      <c r="MOF27" s="80"/>
      <c r="MOG27" s="80"/>
      <c r="MOH27" s="80"/>
      <c r="MOI27" s="80"/>
      <c r="MOJ27" s="80"/>
      <c r="MOK27" s="80"/>
      <c r="MOL27" s="80"/>
      <c r="MOM27" s="80"/>
      <c r="MON27" s="80"/>
      <c r="MOO27" s="80"/>
      <c r="MOP27" s="80"/>
      <c r="MOQ27" s="80"/>
      <c r="MOR27" s="80"/>
      <c r="MOS27" s="80"/>
      <c r="MOT27" s="80"/>
      <c r="MOU27" s="80"/>
      <c r="MOV27" s="80"/>
      <c r="MOW27" s="80"/>
      <c r="MOX27" s="80"/>
      <c r="MOY27" s="80"/>
      <c r="MOZ27" s="80"/>
      <c r="MPA27" s="80"/>
      <c r="MPB27" s="80"/>
      <c r="MPC27" s="80"/>
      <c r="MPD27" s="80"/>
      <c r="MPE27" s="80"/>
      <c r="MPF27" s="80"/>
      <c r="MPG27" s="80"/>
      <c r="MPH27" s="80"/>
      <c r="MPI27" s="80"/>
      <c r="MPJ27" s="80"/>
      <c r="MPK27" s="80"/>
      <c r="MPL27" s="80"/>
      <c r="MPM27" s="80"/>
      <c r="MPN27" s="80"/>
      <c r="MPO27" s="80"/>
      <c r="MPP27" s="80"/>
      <c r="MPQ27" s="80"/>
      <c r="MPR27" s="80"/>
      <c r="MPS27" s="80"/>
      <c r="MPT27" s="80"/>
      <c r="MPU27" s="80"/>
      <c r="MPV27" s="80"/>
      <c r="MPW27" s="80"/>
      <c r="MPX27" s="80"/>
      <c r="MPY27" s="80"/>
      <c r="MPZ27" s="80"/>
      <c r="MQA27" s="80"/>
      <c r="MQB27" s="80"/>
      <c r="MQC27" s="80"/>
      <c r="MQD27" s="80"/>
      <c r="MQE27" s="80"/>
      <c r="MQF27" s="80"/>
      <c r="MQG27" s="80"/>
      <c r="MQH27" s="80"/>
      <c r="MQI27" s="80"/>
      <c r="MQJ27" s="80"/>
      <c r="MQK27" s="80"/>
      <c r="MQL27" s="80"/>
      <c r="MQM27" s="80"/>
      <c r="MQN27" s="80"/>
      <c r="MQO27" s="80"/>
      <c r="MQP27" s="80"/>
      <c r="MQQ27" s="80"/>
      <c r="MQR27" s="80"/>
      <c r="MQS27" s="80"/>
      <c r="MQT27" s="80"/>
      <c r="MQU27" s="80"/>
      <c r="MQV27" s="80"/>
      <c r="MQW27" s="80"/>
      <c r="MQX27" s="80"/>
      <c r="MQY27" s="80"/>
      <c r="MQZ27" s="80"/>
      <c r="MRA27" s="80"/>
      <c r="MRB27" s="80"/>
      <c r="MRC27" s="80"/>
      <c r="MRD27" s="80"/>
      <c r="MRE27" s="80"/>
      <c r="MRF27" s="80"/>
      <c r="MRG27" s="80"/>
      <c r="MRH27" s="80"/>
      <c r="MRI27" s="80"/>
      <c r="MRJ27" s="80"/>
      <c r="MRK27" s="80"/>
      <c r="MRL27" s="80"/>
      <c r="MRM27" s="80"/>
      <c r="MRN27" s="80"/>
      <c r="MRO27" s="80"/>
      <c r="MRP27" s="80"/>
      <c r="MRQ27" s="80"/>
      <c r="MRR27" s="80"/>
      <c r="MRS27" s="80"/>
      <c r="MRT27" s="80"/>
      <c r="MRU27" s="80"/>
      <c r="MRV27" s="80"/>
      <c r="MRW27" s="80"/>
      <c r="MRX27" s="80"/>
      <c r="MRY27" s="80"/>
      <c r="MRZ27" s="80"/>
      <c r="MSA27" s="80"/>
      <c r="MSB27" s="80"/>
      <c r="MSC27" s="80"/>
      <c r="MSD27" s="80"/>
      <c r="MSE27" s="80"/>
      <c r="MSF27" s="80"/>
      <c r="MSG27" s="80"/>
      <c r="MSH27" s="80"/>
      <c r="MSI27" s="80"/>
      <c r="MSJ27" s="80"/>
      <c r="MSK27" s="80"/>
      <c r="MSL27" s="80"/>
      <c r="MSM27" s="80"/>
      <c r="MSN27" s="80"/>
      <c r="MSO27" s="80"/>
      <c r="MSP27" s="80"/>
      <c r="MSQ27" s="80"/>
      <c r="MSR27" s="80"/>
      <c r="MSS27" s="80"/>
      <c r="MST27" s="80"/>
      <c r="MSU27" s="80"/>
      <c r="MSV27" s="80"/>
      <c r="MSW27" s="80"/>
      <c r="MSX27" s="80"/>
      <c r="MSY27" s="80"/>
      <c r="MSZ27" s="80"/>
      <c r="MTA27" s="80"/>
      <c r="MTB27" s="80"/>
      <c r="MTC27" s="80"/>
      <c r="MTD27" s="80"/>
      <c r="MTE27" s="80"/>
      <c r="MTF27" s="80"/>
      <c r="MTG27" s="80"/>
      <c r="MTH27" s="80"/>
      <c r="MTI27" s="80"/>
      <c r="MTJ27" s="80"/>
      <c r="MTK27" s="80"/>
      <c r="MTL27" s="80"/>
      <c r="MTM27" s="80"/>
      <c r="MTN27" s="80"/>
      <c r="MTO27" s="80"/>
      <c r="MTP27" s="80"/>
      <c r="MTQ27" s="80"/>
      <c r="MTR27" s="80"/>
      <c r="MTS27" s="80"/>
      <c r="MTT27" s="80"/>
      <c r="MTU27" s="80"/>
      <c r="MTV27" s="80"/>
      <c r="MTW27" s="80"/>
      <c r="MTX27" s="80"/>
      <c r="MTY27" s="80"/>
      <c r="MTZ27" s="80"/>
      <c r="MUA27" s="80"/>
      <c r="MUB27" s="80"/>
      <c r="MUC27" s="80"/>
      <c r="MUD27" s="80"/>
      <c r="MUE27" s="80"/>
      <c r="MUF27" s="80"/>
      <c r="MUG27" s="80"/>
      <c r="MUH27" s="80"/>
      <c r="MUI27" s="80"/>
      <c r="MUJ27" s="80"/>
      <c r="MUK27" s="80"/>
      <c r="MUL27" s="80"/>
      <c r="MUM27" s="80"/>
      <c r="MUN27" s="80"/>
      <c r="MUO27" s="80"/>
      <c r="MUP27" s="80"/>
      <c r="MUQ27" s="80"/>
      <c r="MUR27" s="80"/>
      <c r="MUS27" s="80"/>
      <c r="MUT27" s="80"/>
      <c r="MUU27" s="80"/>
      <c r="MUV27" s="80"/>
      <c r="MUW27" s="80"/>
      <c r="MUX27" s="80"/>
      <c r="MUY27" s="80"/>
      <c r="MUZ27" s="80"/>
      <c r="MVA27" s="80"/>
      <c r="MVB27" s="80"/>
      <c r="MVC27" s="80"/>
      <c r="MVD27" s="80"/>
      <c r="MVE27" s="80"/>
      <c r="MVF27" s="80"/>
      <c r="MVG27" s="80"/>
      <c r="MVH27" s="80"/>
      <c r="MVI27" s="80"/>
      <c r="MVJ27" s="80"/>
      <c r="MVK27" s="80"/>
      <c r="MVL27" s="80"/>
      <c r="MVM27" s="80"/>
      <c r="MVN27" s="80"/>
      <c r="MVO27" s="80"/>
      <c r="MVP27" s="80"/>
      <c r="MVQ27" s="80"/>
      <c r="MVR27" s="80"/>
      <c r="MVS27" s="80"/>
      <c r="MVT27" s="80"/>
      <c r="MVU27" s="80"/>
      <c r="MVV27" s="80"/>
      <c r="MVW27" s="80"/>
      <c r="MVX27" s="80"/>
      <c r="MVY27" s="80"/>
      <c r="MVZ27" s="80"/>
      <c r="MWA27" s="80"/>
      <c r="MWB27" s="80"/>
      <c r="MWC27" s="80"/>
      <c r="MWD27" s="80"/>
      <c r="MWE27" s="80"/>
      <c r="MWF27" s="80"/>
      <c r="MWG27" s="80"/>
      <c r="MWH27" s="80"/>
      <c r="MWI27" s="80"/>
      <c r="MWJ27" s="80"/>
      <c r="MWK27" s="80"/>
      <c r="MWL27" s="80"/>
      <c r="MWM27" s="80"/>
      <c r="MWN27" s="80"/>
      <c r="MWO27" s="80"/>
      <c r="MWP27" s="80"/>
      <c r="MWQ27" s="80"/>
      <c r="MWR27" s="80"/>
      <c r="MWS27" s="80"/>
      <c r="MWT27" s="80"/>
      <c r="MWU27" s="80"/>
      <c r="MWV27" s="80"/>
      <c r="MWW27" s="80"/>
      <c r="MWX27" s="80"/>
      <c r="MWY27" s="80"/>
      <c r="MWZ27" s="80"/>
      <c r="MXA27" s="80"/>
      <c r="MXB27" s="80"/>
      <c r="MXC27" s="80"/>
      <c r="MXD27" s="80"/>
      <c r="MXE27" s="80"/>
      <c r="MXF27" s="80"/>
      <c r="MXG27" s="80"/>
      <c r="MXH27" s="80"/>
      <c r="MXI27" s="80"/>
      <c r="MXJ27" s="80"/>
      <c r="MXK27" s="80"/>
      <c r="MXL27" s="80"/>
      <c r="MXM27" s="80"/>
      <c r="MXN27" s="80"/>
      <c r="MXO27" s="80"/>
      <c r="MXP27" s="80"/>
      <c r="MXQ27" s="80"/>
      <c r="MXR27" s="80"/>
      <c r="MXS27" s="80"/>
      <c r="MXT27" s="80"/>
      <c r="MXU27" s="80"/>
      <c r="MXV27" s="80"/>
      <c r="MXW27" s="80"/>
      <c r="MXX27" s="80"/>
      <c r="MXY27" s="80"/>
      <c r="MXZ27" s="80"/>
      <c r="MYA27" s="80"/>
      <c r="MYB27" s="80"/>
      <c r="MYC27" s="80"/>
      <c r="MYD27" s="80"/>
      <c r="MYE27" s="80"/>
      <c r="MYF27" s="80"/>
      <c r="MYG27" s="80"/>
      <c r="MYH27" s="80"/>
      <c r="MYI27" s="80"/>
      <c r="MYJ27" s="80"/>
      <c r="MYK27" s="80"/>
      <c r="MYL27" s="80"/>
      <c r="MYM27" s="80"/>
      <c r="MYN27" s="80"/>
      <c r="MYO27" s="80"/>
      <c r="MYP27" s="80"/>
      <c r="MYQ27" s="80"/>
      <c r="MYR27" s="80"/>
      <c r="MYS27" s="80"/>
      <c r="MYT27" s="80"/>
      <c r="MYU27" s="80"/>
      <c r="MYV27" s="80"/>
      <c r="MYW27" s="80"/>
      <c r="MYX27" s="80"/>
      <c r="MYY27" s="80"/>
      <c r="MYZ27" s="80"/>
      <c r="MZA27" s="80"/>
      <c r="MZB27" s="80"/>
      <c r="MZC27" s="80"/>
      <c r="MZD27" s="80"/>
      <c r="MZE27" s="80"/>
      <c r="MZF27" s="80"/>
      <c r="MZG27" s="80"/>
      <c r="MZH27" s="80"/>
      <c r="MZI27" s="80"/>
      <c r="MZJ27" s="80"/>
      <c r="MZK27" s="80"/>
      <c r="MZL27" s="80"/>
      <c r="MZM27" s="80"/>
      <c r="MZN27" s="80"/>
      <c r="MZO27" s="80"/>
      <c r="MZP27" s="80"/>
      <c r="MZQ27" s="80"/>
      <c r="MZR27" s="80"/>
      <c r="MZS27" s="80"/>
      <c r="MZT27" s="80"/>
      <c r="MZU27" s="80"/>
      <c r="MZV27" s="80"/>
      <c r="MZW27" s="80"/>
      <c r="MZX27" s="80"/>
      <c r="MZY27" s="80"/>
      <c r="MZZ27" s="80"/>
      <c r="NAA27" s="80"/>
      <c r="NAB27" s="80"/>
      <c r="NAC27" s="80"/>
      <c r="NAD27" s="80"/>
      <c r="NAE27" s="80"/>
      <c r="NAF27" s="80"/>
      <c r="NAG27" s="80"/>
      <c r="NAH27" s="80"/>
      <c r="NAI27" s="80"/>
      <c r="NAJ27" s="80"/>
      <c r="NAK27" s="80"/>
      <c r="NAL27" s="80"/>
      <c r="NAM27" s="80"/>
      <c r="NAN27" s="80"/>
      <c r="NAO27" s="80"/>
      <c r="NAP27" s="80"/>
      <c r="NAQ27" s="80"/>
      <c r="NAR27" s="80"/>
      <c r="NAS27" s="80"/>
      <c r="NAT27" s="80"/>
      <c r="NAU27" s="80"/>
      <c r="NAV27" s="80"/>
      <c r="NAW27" s="80"/>
      <c r="NAX27" s="80"/>
      <c r="NAY27" s="80"/>
      <c r="NAZ27" s="80"/>
      <c r="NBA27" s="80"/>
      <c r="NBB27" s="80"/>
      <c r="NBC27" s="80"/>
      <c r="NBD27" s="80"/>
      <c r="NBE27" s="80"/>
      <c r="NBF27" s="80"/>
      <c r="NBG27" s="80"/>
      <c r="NBH27" s="80"/>
      <c r="NBI27" s="80"/>
      <c r="NBJ27" s="80"/>
      <c r="NBK27" s="80"/>
      <c r="NBL27" s="80"/>
      <c r="NBM27" s="80"/>
      <c r="NBN27" s="80"/>
      <c r="NBO27" s="80"/>
      <c r="NBP27" s="80"/>
      <c r="NBQ27" s="80"/>
      <c r="NBR27" s="80"/>
      <c r="NBS27" s="80"/>
      <c r="NBT27" s="80"/>
      <c r="NBU27" s="80"/>
      <c r="NBV27" s="80"/>
      <c r="NBW27" s="80"/>
      <c r="NBX27" s="80"/>
      <c r="NBY27" s="80"/>
      <c r="NBZ27" s="80"/>
      <c r="NCA27" s="80"/>
      <c r="NCB27" s="80"/>
      <c r="NCC27" s="80"/>
      <c r="NCD27" s="80"/>
      <c r="NCE27" s="80"/>
      <c r="NCF27" s="80"/>
      <c r="NCG27" s="80"/>
      <c r="NCH27" s="80"/>
      <c r="NCI27" s="80"/>
      <c r="NCJ27" s="80"/>
      <c r="NCK27" s="80"/>
      <c r="NCL27" s="80"/>
      <c r="NCM27" s="80"/>
      <c r="NCN27" s="80"/>
      <c r="NCO27" s="80"/>
      <c r="NCP27" s="80"/>
      <c r="NCQ27" s="80"/>
      <c r="NCR27" s="80"/>
      <c r="NCS27" s="80"/>
      <c r="NCT27" s="80"/>
      <c r="NCU27" s="80"/>
      <c r="NCV27" s="80"/>
      <c r="NCW27" s="80"/>
      <c r="NCX27" s="80"/>
      <c r="NCY27" s="80"/>
      <c r="NCZ27" s="80"/>
      <c r="NDA27" s="80"/>
      <c r="NDB27" s="80"/>
      <c r="NDC27" s="80"/>
      <c r="NDD27" s="80"/>
      <c r="NDE27" s="80"/>
      <c r="NDF27" s="80"/>
      <c r="NDG27" s="80"/>
      <c r="NDH27" s="80"/>
      <c r="NDI27" s="80"/>
      <c r="NDJ27" s="80"/>
      <c r="NDK27" s="80"/>
      <c r="NDL27" s="80"/>
      <c r="NDM27" s="80"/>
      <c r="NDN27" s="80"/>
      <c r="NDO27" s="80"/>
      <c r="NDP27" s="80"/>
      <c r="NDQ27" s="80"/>
      <c r="NDR27" s="80"/>
      <c r="NDS27" s="80"/>
      <c r="NDT27" s="80"/>
      <c r="NDU27" s="80"/>
      <c r="NDV27" s="80"/>
      <c r="NDW27" s="80"/>
      <c r="NDX27" s="80"/>
      <c r="NDY27" s="80"/>
      <c r="NDZ27" s="80"/>
      <c r="NEA27" s="80"/>
      <c r="NEB27" s="80"/>
      <c r="NEC27" s="80"/>
      <c r="NED27" s="80"/>
      <c r="NEE27" s="80"/>
      <c r="NEF27" s="80"/>
      <c r="NEG27" s="80"/>
      <c r="NEH27" s="80"/>
      <c r="NEI27" s="80"/>
      <c r="NEJ27" s="80"/>
      <c r="NEK27" s="80"/>
      <c r="NEL27" s="80"/>
      <c r="NEM27" s="80"/>
      <c r="NEN27" s="80"/>
      <c r="NEO27" s="80"/>
      <c r="NEP27" s="80"/>
      <c r="NEQ27" s="80"/>
      <c r="NER27" s="80"/>
      <c r="NES27" s="80"/>
      <c r="NET27" s="80"/>
      <c r="NEU27" s="80"/>
      <c r="NEV27" s="80"/>
      <c r="NEW27" s="80"/>
      <c r="NEX27" s="80"/>
      <c r="NEY27" s="80"/>
      <c r="NEZ27" s="80"/>
      <c r="NFA27" s="80"/>
      <c r="NFB27" s="80"/>
      <c r="NFC27" s="80"/>
      <c r="NFD27" s="80"/>
      <c r="NFE27" s="80"/>
      <c r="NFF27" s="80"/>
      <c r="NFG27" s="80"/>
      <c r="NFH27" s="80"/>
      <c r="NFI27" s="80"/>
      <c r="NFJ27" s="80"/>
      <c r="NFK27" s="80"/>
      <c r="NFL27" s="80"/>
      <c r="NFM27" s="80"/>
      <c r="NFN27" s="80"/>
      <c r="NFO27" s="80"/>
      <c r="NFP27" s="80"/>
      <c r="NFQ27" s="80"/>
      <c r="NFR27" s="80"/>
      <c r="NFS27" s="80"/>
      <c r="NFT27" s="80"/>
      <c r="NFU27" s="80"/>
      <c r="NFV27" s="80"/>
      <c r="NFW27" s="80"/>
      <c r="NFX27" s="80"/>
      <c r="NFY27" s="80"/>
      <c r="NFZ27" s="80"/>
      <c r="NGA27" s="80"/>
      <c r="NGB27" s="80"/>
      <c r="NGC27" s="80"/>
      <c r="NGD27" s="80"/>
      <c r="NGE27" s="80"/>
      <c r="NGF27" s="80"/>
      <c r="NGG27" s="80"/>
      <c r="NGH27" s="80"/>
      <c r="NGI27" s="80"/>
      <c r="NGJ27" s="80"/>
      <c r="NGK27" s="80"/>
      <c r="NGL27" s="80"/>
      <c r="NGM27" s="80"/>
      <c r="NGN27" s="80"/>
      <c r="NGO27" s="80"/>
      <c r="NGP27" s="80"/>
      <c r="NGQ27" s="80"/>
      <c r="NGR27" s="80"/>
      <c r="NGS27" s="80"/>
      <c r="NGT27" s="80"/>
      <c r="NGU27" s="80"/>
      <c r="NGV27" s="80"/>
      <c r="NGW27" s="80"/>
      <c r="NGX27" s="80"/>
      <c r="NGY27" s="80"/>
      <c r="NGZ27" s="80"/>
      <c r="NHA27" s="80"/>
      <c r="NHB27" s="80"/>
      <c r="NHC27" s="80"/>
      <c r="NHD27" s="80"/>
      <c r="NHE27" s="80"/>
      <c r="NHF27" s="80"/>
      <c r="NHG27" s="80"/>
      <c r="NHH27" s="80"/>
      <c r="NHI27" s="80"/>
      <c r="NHJ27" s="80"/>
      <c r="NHK27" s="80"/>
      <c r="NHL27" s="80"/>
      <c r="NHM27" s="80"/>
      <c r="NHN27" s="80"/>
      <c r="NHO27" s="80"/>
      <c r="NHP27" s="80"/>
      <c r="NHQ27" s="80"/>
      <c r="NHR27" s="80"/>
      <c r="NHS27" s="80"/>
      <c r="NHT27" s="80"/>
      <c r="NHU27" s="80"/>
      <c r="NHV27" s="80"/>
      <c r="NHW27" s="80"/>
      <c r="NHX27" s="80"/>
      <c r="NHY27" s="80"/>
      <c r="NHZ27" s="80"/>
      <c r="NIA27" s="80"/>
      <c r="NIB27" s="80"/>
      <c r="NIC27" s="80"/>
      <c r="NID27" s="80"/>
      <c r="NIE27" s="80"/>
      <c r="NIF27" s="80"/>
      <c r="NIG27" s="80"/>
      <c r="NIH27" s="80"/>
      <c r="NII27" s="80"/>
      <c r="NIJ27" s="80"/>
      <c r="NIK27" s="80"/>
      <c r="NIL27" s="80"/>
      <c r="NIM27" s="80"/>
      <c r="NIN27" s="80"/>
      <c r="NIO27" s="80"/>
      <c r="NIP27" s="80"/>
      <c r="NIQ27" s="80"/>
      <c r="NIR27" s="80"/>
      <c r="NIS27" s="80"/>
      <c r="NIT27" s="80"/>
      <c r="NIU27" s="80"/>
      <c r="NIV27" s="80"/>
      <c r="NIW27" s="80"/>
      <c r="NIX27" s="80"/>
      <c r="NIY27" s="80"/>
      <c r="NIZ27" s="80"/>
      <c r="NJA27" s="80"/>
      <c r="NJB27" s="80"/>
      <c r="NJC27" s="80"/>
      <c r="NJD27" s="80"/>
      <c r="NJE27" s="80"/>
      <c r="NJF27" s="80"/>
      <c r="NJG27" s="80"/>
      <c r="NJH27" s="80"/>
      <c r="NJI27" s="80"/>
      <c r="NJJ27" s="80"/>
      <c r="NJK27" s="80"/>
      <c r="NJL27" s="80"/>
      <c r="NJM27" s="80"/>
      <c r="NJN27" s="80"/>
      <c r="NJO27" s="80"/>
      <c r="NJP27" s="80"/>
      <c r="NJQ27" s="80"/>
      <c r="NJR27" s="80"/>
      <c r="NJS27" s="80"/>
      <c r="NJT27" s="80"/>
      <c r="NJU27" s="80"/>
      <c r="NJV27" s="80"/>
      <c r="NJW27" s="80"/>
      <c r="NJX27" s="80"/>
      <c r="NJY27" s="80"/>
      <c r="NJZ27" s="80"/>
      <c r="NKA27" s="80"/>
      <c r="NKB27" s="80"/>
      <c r="NKC27" s="80"/>
      <c r="NKD27" s="80"/>
      <c r="NKE27" s="80"/>
      <c r="NKF27" s="80"/>
      <c r="NKG27" s="80"/>
      <c r="NKH27" s="80"/>
      <c r="NKI27" s="80"/>
      <c r="NKJ27" s="80"/>
      <c r="NKK27" s="80"/>
      <c r="NKL27" s="80"/>
      <c r="NKM27" s="80"/>
      <c r="NKN27" s="80"/>
      <c r="NKO27" s="80"/>
      <c r="NKP27" s="80"/>
      <c r="NKQ27" s="80"/>
      <c r="NKR27" s="80"/>
      <c r="NKS27" s="80"/>
      <c r="NKT27" s="80"/>
      <c r="NKU27" s="80"/>
      <c r="NKV27" s="80"/>
      <c r="NKW27" s="80"/>
      <c r="NKX27" s="80"/>
      <c r="NKY27" s="80"/>
      <c r="NKZ27" s="80"/>
      <c r="NLA27" s="80"/>
      <c r="NLB27" s="80"/>
      <c r="NLC27" s="80"/>
      <c r="NLD27" s="80"/>
      <c r="NLE27" s="80"/>
      <c r="NLF27" s="80"/>
      <c r="NLG27" s="80"/>
      <c r="NLH27" s="80"/>
      <c r="NLI27" s="80"/>
      <c r="NLJ27" s="80"/>
      <c r="NLK27" s="80"/>
      <c r="NLL27" s="80"/>
      <c r="NLM27" s="80"/>
      <c r="NLN27" s="80"/>
      <c r="NLO27" s="80"/>
      <c r="NLP27" s="80"/>
      <c r="NLQ27" s="80"/>
      <c r="NLR27" s="80"/>
      <c r="NLS27" s="80"/>
      <c r="NLT27" s="80"/>
      <c r="NLU27" s="80"/>
      <c r="NLV27" s="80"/>
      <c r="NLW27" s="80"/>
      <c r="NLX27" s="80"/>
      <c r="NLY27" s="80"/>
      <c r="NLZ27" s="80"/>
      <c r="NMA27" s="80"/>
      <c r="NMB27" s="80"/>
      <c r="NMC27" s="80"/>
      <c r="NMD27" s="80"/>
      <c r="NME27" s="80"/>
      <c r="NMF27" s="80"/>
      <c r="NMG27" s="80"/>
      <c r="NMH27" s="80"/>
      <c r="NMI27" s="80"/>
      <c r="NMJ27" s="80"/>
      <c r="NMK27" s="80"/>
      <c r="NML27" s="80"/>
      <c r="NMM27" s="80"/>
      <c r="NMN27" s="80"/>
      <c r="NMO27" s="80"/>
      <c r="NMP27" s="80"/>
      <c r="NMQ27" s="80"/>
      <c r="NMR27" s="80"/>
      <c r="NMS27" s="80"/>
      <c r="NMT27" s="80"/>
      <c r="NMU27" s="80"/>
      <c r="NMV27" s="80"/>
      <c r="NMW27" s="80"/>
      <c r="NMX27" s="80"/>
      <c r="NMY27" s="80"/>
      <c r="NMZ27" s="80"/>
      <c r="NNA27" s="80"/>
      <c r="NNB27" s="80"/>
      <c r="NNC27" s="80"/>
      <c r="NND27" s="80"/>
      <c r="NNE27" s="80"/>
      <c r="NNF27" s="80"/>
      <c r="NNG27" s="80"/>
      <c r="NNH27" s="80"/>
      <c r="NNI27" s="80"/>
      <c r="NNJ27" s="80"/>
      <c r="NNK27" s="80"/>
      <c r="NNL27" s="80"/>
      <c r="NNM27" s="80"/>
      <c r="NNN27" s="80"/>
      <c r="NNO27" s="80"/>
      <c r="NNP27" s="80"/>
      <c r="NNQ27" s="80"/>
      <c r="NNR27" s="80"/>
      <c r="NNS27" s="80"/>
      <c r="NNT27" s="80"/>
      <c r="NNU27" s="80"/>
      <c r="NNV27" s="80"/>
      <c r="NNW27" s="80"/>
      <c r="NNX27" s="80"/>
      <c r="NNY27" s="80"/>
      <c r="NNZ27" s="80"/>
      <c r="NOA27" s="80"/>
      <c r="NOB27" s="80"/>
      <c r="NOC27" s="80"/>
      <c r="NOD27" s="80"/>
      <c r="NOE27" s="80"/>
      <c r="NOF27" s="80"/>
      <c r="NOG27" s="80"/>
      <c r="NOH27" s="80"/>
      <c r="NOI27" s="80"/>
      <c r="NOJ27" s="80"/>
      <c r="NOK27" s="80"/>
      <c r="NOL27" s="80"/>
      <c r="NOM27" s="80"/>
      <c r="NON27" s="80"/>
      <c r="NOO27" s="80"/>
      <c r="NOP27" s="80"/>
      <c r="NOQ27" s="80"/>
      <c r="NOR27" s="80"/>
      <c r="NOS27" s="80"/>
      <c r="NOT27" s="80"/>
      <c r="NOU27" s="80"/>
      <c r="NOV27" s="80"/>
      <c r="NOW27" s="80"/>
      <c r="NOX27" s="80"/>
      <c r="NOY27" s="80"/>
      <c r="NOZ27" s="80"/>
      <c r="NPA27" s="80"/>
      <c r="NPB27" s="80"/>
      <c r="NPC27" s="80"/>
      <c r="NPD27" s="80"/>
      <c r="NPE27" s="80"/>
      <c r="NPF27" s="80"/>
      <c r="NPG27" s="80"/>
      <c r="NPH27" s="80"/>
      <c r="NPI27" s="80"/>
      <c r="NPJ27" s="80"/>
      <c r="NPK27" s="80"/>
      <c r="NPL27" s="80"/>
      <c r="NPM27" s="80"/>
      <c r="NPN27" s="80"/>
      <c r="NPO27" s="80"/>
      <c r="NPP27" s="80"/>
      <c r="NPQ27" s="80"/>
      <c r="NPR27" s="80"/>
      <c r="NPS27" s="80"/>
      <c r="NPT27" s="80"/>
      <c r="NPU27" s="80"/>
      <c r="NPV27" s="80"/>
      <c r="NPW27" s="80"/>
      <c r="NPX27" s="80"/>
      <c r="NPY27" s="80"/>
      <c r="NPZ27" s="80"/>
      <c r="NQA27" s="80"/>
      <c r="NQB27" s="80"/>
      <c r="NQC27" s="80"/>
      <c r="NQD27" s="80"/>
      <c r="NQE27" s="80"/>
      <c r="NQF27" s="80"/>
      <c r="NQG27" s="80"/>
      <c r="NQH27" s="80"/>
      <c r="NQI27" s="80"/>
      <c r="NQJ27" s="80"/>
      <c r="NQK27" s="80"/>
      <c r="NQL27" s="80"/>
      <c r="NQM27" s="80"/>
      <c r="NQN27" s="80"/>
      <c r="NQO27" s="80"/>
      <c r="NQP27" s="80"/>
      <c r="NQQ27" s="80"/>
      <c r="NQR27" s="80"/>
      <c r="NQS27" s="80"/>
      <c r="NQT27" s="80"/>
      <c r="NQU27" s="80"/>
      <c r="NQV27" s="80"/>
      <c r="NQW27" s="80"/>
      <c r="NQX27" s="80"/>
      <c r="NQY27" s="80"/>
      <c r="NQZ27" s="80"/>
      <c r="NRA27" s="80"/>
      <c r="NRB27" s="80"/>
      <c r="NRC27" s="80"/>
      <c r="NRD27" s="80"/>
      <c r="NRE27" s="80"/>
      <c r="NRF27" s="80"/>
      <c r="NRG27" s="80"/>
      <c r="NRH27" s="80"/>
      <c r="NRI27" s="80"/>
      <c r="NRJ27" s="80"/>
      <c r="NRK27" s="80"/>
      <c r="NRL27" s="80"/>
      <c r="NRM27" s="80"/>
      <c r="NRN27" s="80"/>
      <c r="NRO27" s="80"/>
      <c r="NRP27" s="80"/>
      <c r="NRQ27" s="80"/>
      <c r="NRR27" s="80"/>
      <c r="NRS27" s="80"/>
      <c r="NRT27" s="80"/>
      <c r="NRU27" s="80"/>
      <c r="NRV27" s="80"/>
      <c r="NRW27" s="80"/>
      <c r="NRX27" s="80"/>
      <c r="NRY27" s="80"/>
      <c r="NRZ27" s="80"/>
      <c r="NSA27" s="80"/>
      <c r="NSB27" s="80"/>
      <c r="NSC27" s="80"/>
      <c r="NSD27" s="80"/>
      <c r="NSE27" s="80"/>
      <c r="NSF27" s="80"/>
      <c r="NSG27" s="80"/>
      <c r="NSH27" s="80"/>
      <c r="NSI27" s="80"/>
      <c r="NSJ27" s="80"/>
      <c r="NSK27" s="80"/>
      <c r="NSL27" s="80"/>
      <c r="NSM27" s="80"/>
      <c r="NSN27" s="80"/>
      <c r="NSO27" s="80"/>
      <c r="NSP27" s="80"/>
      <c r="NSQ27" s="80"/>
      <c r="NSR27" s="80"/>
      <c r="NSS27" s="80"/>
      <c r="NST27" s="80"/>
      <c r="NSU27" s="80"/>
      <c r="NSV27" s="80"/>
      <c r="NSW27" s="80"/>
      <c r="NSX27" s="80"/>
      <c r="NSY27" s="80"/>
      <c r="NSZ27" s="80"/>
      <c r="NTA27" s="80"/>
      <c r="NTB27" s="80"/>
      <c r="NTC27" s="80"/>
      <c r="NTD27" s="80"/>
      <c r="NTE27" s="80"/>
      <c r="NTF27" s="80"/>
      <c r="NTG27" s="80"/>
      <c r="NTH27" s="80"/>
      <c r="NTI27" s="80"/>
      <c r="NTJ27" s="80"/>
      <c r="NTK27" s="80"/>
      <c r="NTL27" s="80"/>
      <c r="NTM27" s="80"/>
      <c r="NTN27" s="80"/>
      <c r="NTO27" s="80"/>
      <c r="NTP27" s="80"/>
      <c r="NTQ27" s="80"/>
      <c r="NTR27" s="80"/>
      <c r="NTS27" s="80"/>
      <c r="NTT27" s="80"/>
      <c r="NTU27" s="80"/>
      <c r="NTV27" s="80"/>
      <c r="NTW27" s="80"/>
      <c r="NTX27" s="80"/>
      <c r="NTY27" s="80"/>
      <c r="NTZ27" s="80"/>
      <c r="NUA27" s="80"/>
      <c r="NUB27" s="80"/>
      <c r="NUC27" s="80"/>
      <c r="NUD27" s="80"/>
      <c r="NUE27" s="80"/>
      <c r="NUF27" s="80"/>
      <c r="NUG27" s="80"/>
      <c r="NUH27" s="80"/>
      <c r="NUI27" s="80"/>
      <c r="NUJ27" s="80"/>
      <c r="NUK27" s="80"/>
      <c r="NUL27" s="80"/>
      <c r="NUM27" s="80"/>
      <c r="NUN27" s="80"/>
      <c r="NUO27" s="80"/>
      <c r="NUP27" s="80"/>
      <c r="NUQ27" s="80"/>
      <c r="NUR27" s="80"/>
      <c r="NUS27" s="80"/>
      <c r="NUT27" s="80"/>
      <c r="NUU27" s="80"/>
      <c r="NUV27" s="80"/>
      <c r="NUW27" s="80"/>
      <c r="NUX27" s="80"/>
      <c r="NUY27" s="80"/>
      <c r="NUZ27" s="80"/>
      <c r="NVA27" s="80"/>
      <c r="NVB27" s="80"/>
      <c r="NVC27" s="80"/>
      <c r="NVD27" s="80"/>
      <c r="NVE27" s="80"/>
      <c r="NVF27" s="80"/>
      <c r="NVG27" s="80"/>
      <c r="NVH27" s="80"/>
      <c r="NVI27" s="80"/>
      <c r="NVJ27" s="80"/>
      <c r="NVK27" s="80"/>
      <c r="NVL27" s="80"/>
      <c r="NVM27" s="80"/>
      <c r="NVN27" s="80"/>
      <c r="NVO27" s="80"/>
      <c r="NVP27" s="80"/>
      <c r="NVQ27" s="80"/>
      <c r="NVR27" s="80"/>
      <c r="NVS27" s="80"/>
      <c r="NVT27" s="80"/>
      <c r="NVU27" s="80"/>
      <c r="NVV27" s="80"/>
      <c r="NVW27" s="80"/>
      <c r="NVX27" s="80"/>
      <c r="NVY27" s="80"/>
      <c r="NVZ27" s="80"/>
      <c r="NWA27" s="80"/>
      <c r="NWB27" s="80"/>
      <c r="NWC27" s="80"/>
      <c r="NWD27" s="80"/>
      <c r="NWE27" s="80"/>
      <c r="NWF27" s="80"/>
      <c r="NWG27" s="80"/>
      <c r="NWH27" s="80"/>
      <c r="NWI27" s="80"/>
      <c r="NWJ27" s="80"/>
      <c r="NWK27" s="80"/>
      <c r="NWL27" s="80"/>
      <c r="NWM27" s="80"/>
      <c r="NWN27" s="80"/>
      <c r="NWO27" s="80"/>
      <c r="NWP27" s="80"/>
      <c r="NWQ27" s="80"/>
      <c r="NWR27" s="80"/>
      <c r="NWS27" s="80"/>
      <c r="NWT27" s="80"/>
      <c r="NWU27" s="80"/>
      <c r="NWV27" s="80"/>
      <c r="NWW27" s="80"/>
      <c r="NWX27" s="80"/>
      <c r="NWY27" s="80"/>
      <c r="NWZ27" s="80"/>
      <c r="NXA27" s="80"/>
      <c r="NXB27" s="80"/>
      <c r="NXC27" s="80"/>
      <c r="NXD27" s="80"/>
      <c r="NXE27" s="80"/>
      <c r="NXF27" s="80"/>
      <c r="NXG27" s="80"/>
      <c r="NXH27" s="80"/>
      <c r="NXI27" s="80"/>
      <c r="NXJ27" s="80"/>
      <c r="NXK27" s="80"/>
      <c r="NXL27" s="80"/>
      <c r="NXM27" s="80"/>
      <c r="NXN27" s="80"/>
      <c r="NXO27" s="80"/>
      <c r="NXP27" s="80"/>
      <c r="NXQ27" s="80"/>
      <c r="NXR27" s="80"/>
      <c r="NXS27" s="80"/>
      <c r="NXT27" s="80"/>
      <c r="NXU27" s="80"/>
      <c r="NXV27" s="80"/>
      <c r="NXW27" s="80"/>
      <c r="NXX27" s="80"/>
      <c r="NXY27" s="80"/>
      <c r="NXZ27" s="80"/>
      <c r="NYA27" s="80"/>
      <c r="NYB27" s="80"/>
      <c r="NYC27" s="80"/>
      <c r="NYD27" s="80"/>
      <c r="NYE27" s="80"/>
      <c r="NYF27" s="80"/>
      <c r="NYG27" s="80"/>
      <c r="NYH27" s="80"/>
      <c r="NYI27" s="80"/>
      <c r="NYJ27" s="80"/>
      <c r="NYK27" s="80"/>
      <c r="NYL27" s="80"/>
      <c r="NYM27" s="80"/>
      <c r="NYN27" s="80"/>
      <c r="NYO27" s="80"/>
      <c r="NYP27" s="80"/>
      <c r="NYQ27" s="80"/>
      <c r="NYR27" s="80"/>
      <c r="NYS27" s="80"/>
      <c r="NYT27" s="80"/>
      <c r="NYU27" s="80"/>
      <c r="NYV27" s="80"/>
      <c r="NYW27" s="80"/>
      <c r="NYX27" s="80"/>
      <c r="NYY27" s="80"/>
      <c r="NYZ27" s="80"/>
      <c r="NZA27" s="80"/>
      <c r="NZB27" s="80"/>
      <c r="NZC27" s="80"/>
      <c r="NZD27" s="80"/>
      <c r="NZE27" s="80"/>
      <c r="NZF27" s="80"/>
      <c r="NZG27" s="80"/>
      <c r="NZH27" s="80"/>
      <c r="NZI27" s="80"/>
      <c r="NZJ27" s="80"/>
      <c r="NZK27" s="80"/>
      <c r="NZL27" s="80"/>
      <c r="NZM27" s="80"/>
      <c r="NZN27" s="80"/>
      <c r="NZO27" s="80"/>
      <c r="NZP27" s="80"/>
      <c r="NZQ27" s="80"/>
      <c r="NZR27" s="80"/>
      <c r="NZS27" s="80"/>
      <c r="NZT27" s="80"/>
      <c r="NZU27" s="80"/>
      <c r="NZV27" s="80"/>
      <c r="NZW27" s="80"/>
      <c r="NZX27" s="80"/>
      <c r="NZY27" s="80"/>
      <c r="NZZ27" s="80"/>
      <c r="OAA27" s="80"/>
      <c r="OAB27" s="80"/>
      <c r="OAC27" s="80"/>
      <c r="OAD27" s="80"/>
      <c r="OAE27" s="80"/>
      <c r="OAF27" s="80"/>
      <c r="OAG27" s="80"/>
      <c r="OAH27" s="80"/>
      <c r="OAI27" s="80"/>
      <c r="OAJ27" s="80"/>
      <c r="OAK27" s="80"/>
      <c r="OAL27" s="80"/>
      <c r="OAM27" s="80"/>
      <c r="OAN27" s="80"/>
      <c r="OAO27" s="80"/>
      <c r="OAP27" s="80"/>
      <c r="OAQ27" s="80"/>
      <c r="OAR27" s="80"/>
      <c r="OAS27" s="80"/>
      <c r="OAT27" s="80"/>
      <c r="OAU27" s="80"/>
      <c r="OAV27" s="80"/>
      <c r="OAW27" s="80"/>
      <c r="OAX27" s="80"/>
      <c r="OAY27" s="80"/>
      <c r="OAZ27" s="80"/>
      <c r="OBA27" s="80"/>
      <c r="OBB27" s="80"/>
      <c r="OBC27" s="80"/>
      <c r="OBD27" s="80"/>
      <c r="OBE27" s="80"/>
      <c r="OBF27" s="80"/>
      <c r="OBG27" s="80"/>
      <c r="OBH27" s="80"/>
      <c r="OBI27" s="80"/>
      <c r="OBJ27" s="80"/>
      <c r="OBK27" s="80"/>
      <c r="OBL27" s="80"/>
      <c r="OBM27" s="80"/>
      <c r="OBN27" s="80"/>
      <c r="OBO27" s="80"/>
      <c r="OBP27" s="80"/>
      <c r="OBQ27" s="80"/>
      <c r="OBR27" s="80"/>
      <c r="OBS27" s="80"/>
      <c r="OBT27" s="80"/>
      <c r="OBU27" s="80"/>
      <c r="OBV27" s="80"/>
      <c r="OBW27" s="80"/>
      <c r="OBX27" s="80"/>
      <c r="OBY27" s="80"/>
      <c r="OBZ27" s="80"/>
      <c r="OCA27" s="80"/>
      <c r="OCB27" s="80"/>
      <c r="OCC27" s="80"/>
      <c r="OCD27" s="80"/>
      <c r="OCE27" s="80"/>
      <c r="OCF27" s="80"/>
      <c r="OCG27" s="80"/>
      <c r="OCH27" s="80"/>
      <c r="OCI27" s="80"/>
      <c r="OCJ27" s="80"/>
      <c r="OCK27" s="80"/>
      <c r="OCL27" s="80"/>
      <c r="OCM27" s="80"/>
      <c r="OCN27" s="80"/>
      <c r="OCO27" s="80"/>
      <c r="OCP27" s="80"/>
      <c r="OCQ27" s="80"/>
      <c r="OCR27" s="80"/>
      <c r="OCS27" s="80"/>
      <c r="OCT27" s="80"/>
      <c r="OCU27" s="80"/>
      <c r="OCV27" s="80"/>
      <c r="OCW27" s="80"/>
      <c r="OCX27" s="80"/>
      <c r="OCY27" s="80"/>
      <c r="OCZ27" s="80"/>
      <c r="ODA27" s="80"/>
      <c r="ODB27" s="80"/>
      <c r="ODC27" s="80"/>
      <c r="ODD27" s="80"/>
      <c r="ODE27" s="80"/>
      <c r="ODF27" s="80"/>
      <c r="ODG27" s="80"/>
      <c r="ODH27" s="80"/>
      <c r="ODI27" s="80"/>
      <c r="ODJ27" s="80"/>
      <c r="ODK27" s="80"/>
      <c r="ODL27" s="80"/>
      <c r="ODM27" s="80"/>
      <c r="ODN27" s="80"/>
      <c r="ODO27" s="80"/>
      <c r="ODP27" s="80"/>
      <c r="ODQ27" s="80"/>
      <c r="ODR27" s="80"/>
      <c r="ODS27" s="80"/>
      <c r="ODT27" s="80"/>
      <c r="ODU27" s="80"/>
      <c r="ODV27" s="80"/>
      <c r="ODW27" s="80"/>
      <c r="ODX27" s="80"/>
      <c r="ODY27" s="80"/>
      <c r="ODZ27" s="80"/>
      <c r="OEA27" s="80"/>
      <c r="OEB27" s="80"/>
      <c r="OEC27" s="80"/>
      <c r="OED27" s="80"/>
      <c r="OEE27" s="80"/>
      <c r="OEF27" s="80"/>
      <c r="OEG27" s="80"/>
      <c r="OEH27" s="80"/>
      <c r="OEI27" s="80"/>
      <c r="OEJ27" s="80"/>
      <c r="OEK27" s="80"/>
      <c r="OEL27" s="80"/>
      <c r="OEM27" s="80"/>
      <c r="OEN27" s="80"/>
      <c r="OEO27" s="80"/>
      <c r="OEP27" s="80"/>
      <c r="OEQ27" s="80"/>
      <c r="OER27" s="80"/>
      <c r="OES27" s="80"/>
      <c r="OET27" s="80"/>
      <c r="OEU27" s="80"/>
      <c r="OEV27" s="80"/>
      <c r="OEW27" s="80"/>
      <c r="OEX27" s="80"/>
      <c r="OEY27" s="80"/>
      <c r="OEZ27" s="80"/>
      <c r="OFA27" s="80"/>
      <c r="OFB27" s="80"/>
      <c r="OFC27" s="80"/>
      <c r="OFD27" s="80"/>
      <c r="OFE27" s="80"/>
      <c r="OFF27" s="80"/>
      <c r="OFG27" s="80"/>
      <c r="OFH27" s="80"/>
      <c r="OFI27" s="80"/>
      <c r="OFJ27" s="80"/>
      <c r="OFK27" s="80"/>
      <c r="OFL27" s="80"/>
      <c r="OFM27" s="80"/>
      <c r="OFN27" s="80"/>
      <c r="OFO27" s="80"/>
      <c r="OFP27" s="80"/>
      <c r="OFQ27" s="80"/>
      <c r="OFR27" s="80"/>
      <c r="OFS27" s="80"/>
      <c r="OFT27" s="80"/>
      <c r="OFU27" s="80"/>
      <c r="OFV27" s="80"/>
      <c r="OFW27" s="80"/>
      <c r="OFX27" s="80"/>
      <c r="OFY27" s="80"/>
      <c r="OFZ27" s="80"/>
      <c r="OGA27" s="80"/>
      <c r="OGB27" s="80"/>
      <c r="OGC27" s="80"/>
      <c r="OGD27" s="80"/>
      <c r="OGE27" s="80"/>
      <c r="OGF27" s="80"/>
      <c r="OGG27" s="80"/>
      <c r="OGH27" s="80"/>
      <c r="OGI27" s="80"/>
      <c r="OGJ27" s="80"/>
      <c r="OGK27" s="80"/>
      <c r="OGL27" s="80"/>
      <c r="OGM27" s="80"/>
      <c r="OGN27" s="80"/>
      <c r="OGO27" s="80"/>
      <c r="OGP27" s="80"/>
      <c r="OGQ27" s="80"/>
      <c r="OGR27" s="80"/>
      <c r="OGS27" s="80"/>
      <c r="OGT27" s="80"/>
      <c r="OGU27" s="80"/>
      <c r="OGV27" s="80"/>
      <c r="OGW27" s="80"/>
      <c r="OGX27" s="80"/>
      <c r="OGY27" s="80"/>
      <c r="OGZ27" s="80"/>
      <c r="OHA27" s="80"/>
      <c r="OHB27" s="80"/>
      <c r="OHC27" s="80"/>
      <c r="OHD27" s="80"/>
      <c r="OHE27" s="80"/>
      <c r="OHF27" s="80"/>
      <c r="OHG27" s="80"/>
      <c r="OHH27" s="80"/>
      <c r="OHI27" s="80"/>
      <c r="OHJ27" s="80"/>
      <c r="OHK27" s="80"/>
      <c r="OHL27" s="80"/>
      <c r="OHM27" s="80"/>
      <c r="OHN27" s="80"/>
      <c r="OHO27" s="80"/>
      <c r="OHP27" s="80"/>
      <c r="OHQ27" s="80"/>
      <c r="OHR27" s="80"/>
      <c r="OHS27" s="80"/>
      <c r="OHT27" s="80"/>
      <c r="OHU27" s="80"/>
      <c r="OHV27" s="80"/>
      <c r="OHW27" s="80"/>
      <c r="OHX27" s="80"/>
      <c r="OHY27" s="80"/>
      <c r="OHZ27" s="80"/>
      <c r="OIA27" s="80"/>
      <c r="OIB27" s="80"/>
      <c r="OIC27" s="80"/>
      <c r="OID27" s="80"/>
      <c r="OIE27" s="80"/>
      <c r="OIF27" s="80"/>
      <c r="OIG27" s="80"/>
      <c r="OIH27" s="80"/>
      <c r="OII27" s="80"/>
      <c r="OIJ27" s="80"/>
      <c r="OIK27" s="80"/>
      <c r="OIL27" s="80"/>
      <c r="OIM27" s="80"/>
      <c r="OIN27" s="80"/>
      <c r="OIO27" s="80"/>
      <c r="OIP27" s="80"/>
      <c r="OIQ27" s="80"/>
      <c r="OIR27" s="80"/>
      <c r="OIS27" s="80"/>
      <c r="OIT27" s="80"/>
      <c r="OIU27" s="80"/>
      <c r="OIV27" s="80"/>
      <c r="OIW27" s="80"/>
      <c r="OIX27" s="80"/>
      <c r="OIY27" s="80"/>
      <c r="OIZ27" s="80"/>
      <c r="OJA27" s="80"/>
      <c r="OJB27" s="80"/>
      <c r="OJC27" s="80"/>
      <c r="OJD27" s="80"/>
      <c r="OJE27" s="80"/>
      <c r="OJF27" s="80"/>
      <c r="OJG27" s="80"/>
      <c r="OJH27" s="80"/>
      <c r="OJI27" s="80"/>
      <c r="OJJ27" s="80"/>
      <c r="OJK27" s="80"/>
      <c r="OJL27" s="80"/>
      <c r="OJM27" s="80"/>
      <c r="OJN27" s="80"/>
      <c r="OJO27" s="80"/>
      <c r="OJP27" s="80"/>
      <c r="OJQ27" s="80"/>
      <c r="OJR27" s="80"/>
      <c r="OJS27" s="80"/>
      <c r="OJT27" s="80"/>
      <c r="OJU27" s="80"/>
      <c r="OJV27" s="80"/>
      <c r="OJW27" s="80"/>
      <c r="OJX27" s="80"/>
      <c r="OJY27" s="80"/>
      <c r="OJZ27" s="80"/>
      <c r="OKA27" s="80"/>
      <c r="OKB27" s="80"/>
      <c r="OKC27" s="80"/>
      <c r="OKD27" s="80"/>
      <c r="OKE27" s="80"/>
      <c r="OKF27" s="80"/>
      <c r="OKG27" s="80"/>
      <c r="OKH27" s="80"/>
      <c r="OKI27" s="80"/>
      <c r="OKJ27" s="80"/>
      <c r="OKK27" s="80"/>
      <c r="OKL27" s="80"/>
      <c r="OKM27" s="80"/>
      <c r="OKN27" s="80"/>
      <c r="OKO27" s="80"/>
      <c r="OKP27" s="80"/>
      <c r="OKQ27" s="80"/>
      <c r="OKR27" s="80"/>
      <c r="OKS27" s="80"/>
      <c r="OKT27" s="80"/>
      <c r="OKU27" s="80"/>
      <c r="OKV27" s="80"/>
      <c r="OKW27" s="80"/>
      <c r="OKX27" s="80"/>
      <c r="OKY27" s="80"/>
      <c r="OKZ27" s="80"/>
      <c r="OLA27" s="80"/>
      <c r="OLB27" s="80"/>
      <c r="OLC27" s="80"/>
      <c r="OLD27" s="80"/>
      <c r="OLE27" s="80"/>
      <c r="OLF27" s="80"/>
      <c r="OLG27" s="80"/>
      <c r="OLH27" s="80"/>
      <c r="OLI27" s="80"/>
      <c r="OLJ27" s="80"/>
      <c r="OLK27" s="80"/>
      <c r="OLL27" s="80"/>
      <c r="OLM27" s="80"/>
      <c r="OLN27" s="80"/>
      <c r="OLO27" s="80"/>
      <c r="OLP27" s="80"/>
      <c r="OLQ27" s="80"/>
      <c r="OLR27" s="80"/>
      <c r="OLS27" s="80"/>
      <c r="OLT27" s="80"/>
      <c r="OLU27" s="80"/>
      <c r="OLV27" s="80"/>
      <c r="OLW27" s="80"/>
      <c r="OLX27" s="80"/>
      <c r="OLY27" s="80"/>
      <c r="OLZ27" s="80"/>
      <c r="OMA27" s="80"/>
      <c r="OMB27" s="80"/>
      <c r="OMC27" s="80"/>
      <c r="OMD27" s="80"/>
      <c r="OME27" s="80"/>
      <c r="OMF27" s="80"/>
      <c r="OMG27" s="80"/>
      <c r="OMH27" s="80"/>
      <c r="OMI27" s="80"/>
      <c r="OMJ27" s="80"/>
      <c r="OMK27" s="80"/>
      <c r="OML27" s="80"/>
      <c r="OMM27" s="80"/>
      <c r="OMN27" s="80"/>
      <c r="OMO27" s="80"/>
      <c r="OMP27" s="80"/>
      <c r="OMQ27" s="80"/>
      <c r="OMR27" s="80"/>
      <c r="OMS27" s="80"/>
      <c r="OMT27" s="80"/>
      <c r="OMU27" s="80"/>
      <c r="OMV27" s="80"/>
      <c r="OMW27" s="80"/>
      <c r="OMX27" s="80"/>
      <c r="OMY27" s="80"/>
      <c r="OMZ27" s="80"/>
      <c r="ONA27" s="80"/>
      <c r="ONB27" s="80"/>
      <c r="ONC27" s="80"/>
      <c r="OND27" s="80"/>
      <c r="ONE27" s="80"/>
      <c r="ONF27" s="80"/>
      <c r="ONG27" s="80"/>
      <c r="ONH27" s="80"/>
      <c r="ONI27" s="80"/>
      <c r="ONJ27" s="80"/>
      <c r="ONK27" s="80"/>
      <c r="ONL27" s="80"/>
      <c r="ONM27" s="80"/>
      <c r="ONN27" s="80"/>
      <c r="ONO27" s="80"/>
      <c r="ONP27" s="80"/>
      <c r="ONQ27" s="80"/>
      <c r="ONR27" s="80"/>
      <c r="ONS27" s="80"/>
      <c r="ONT27" s="80"/>
      <c r="ONU27" s="80"/>
      <c r="ONV27" s="80"/>
      <c r="ONW27" s="80"/>
      <c r="ONX27" s="80"/>
      <c r="ONY27" s="80"/>
      <c r="ONZ27" s="80"/>
      <c r="OOA27" s="80"/>
      <c r="OOB27" s="80"/>
      <c r="OOC27" s="80"/>
      <c r="OOD27" s="80"/>
      <c r="OOE27" s="80"/>
      <c r="OOF27" s="80"/>
      <c r="OOG27" s="80"/>
      <c r="OOH27" s="80"/>
      <c r="OOI27" s="80"/>
      <c r="OOJ27" s="80"/>
      <c r="OOK27" s="80"/>
      <c r="OOL27" s="80"/>
      <c r="OOM27" s="80"/>
      <c r="OON27" s="80"/>
      <c r="OOO27" s="80"/>
      <c r="OOP27" s="80"/>
      <c r="OOQ27" s="80"/>
      <c r="OOR27" s="80"/>
      <c r="OOS27" s="80"/>
      <c r="OOT27" s="80"/>
      <c r="OOU27" s="80"/>
      <c r="OOV27" s="80"/>
      <c r="OOW27" s="80"/>
      <c r="OOX27" s="80"/>
      <c r="OOY27" s="80"/>
      <c r="OOZ27" s="80"/>
      <c r="OPA27" s="80"/>
      <c r="OPB27" s="80"/>
      <c r="OPC27" s="80"/>
      <c r="OPD27" s="80"/>
      <c r="OPE27" s="80"/>
      <c r="OPF27" s="80"/>
      <c r="OPG27" s="80"/>
      <c r="OPH27" s="80"/>
      <c r="OPI27" s="80"/>
      <c r="OPJ27" s="80"/>
      <c r="OPK27" s="80"/>
      <c r="OPL27" s="80"/>
      <c r="OPM27" s="80"/>
      <c r="OPN27" s="80"/>
      <c r="OPO27" s="80"/>
      <c r="OPP27" s="80"/>
      <c r="OPQ27" s="80"/>
      <c r="OPR27" s="80"/>
      <c r="OPS27" s="80"/>
      <c r="OPT27" s="80"/>
      <c r="OPU27" s="80"/>
      <c r="OPV27" s="80"/>
      <c r="OPW27" s="80"/>
      <c r="OPX27" s="80"/>
      <c r="OPY27" s="80"/>
      <c r="OPZ27" s="80"/>
      <c r="OQA27" s="80"/>
      <c r="OQB27" s="80"/>
      <c r="OQC27" s="80"/>
      <c r="OQD27" s="80"/>
      <c r="OQE27" s="80"/>
      <c r="OQF27" s="80"/>
      <c r="OQG27" s="80"/>
      <c r="OQH27" s="80"/>
      <c r="OQI27" s="80"/>
      <c r="OQJ27" s="80"/>
      <c r="OQK27" s="80"/>
      <c r="OQL27" s="80"/>
      <c r="OQM27" s="80"/>
      <c r="OQN27" s="80"/>
      <c r="OQO27" s="80"/>
      <c r="OQP27" s="80"/>
      <c r="OQQ27" s="80"/>
      <c r="OQR27" s="80"/>
      <c r="OQS27" s="80"/>
      <c r="OQT27" s="80"/>
      <c r="OQU27" s="80"/>
      <c r="OQV27" s="80"/>
      <c r="OQW27" s="80"/>
      <c r="OQX27" s="80"/>
      <c r="OQY27" s="80"/>
      <c r="OQZ27" s="80"/>
      <c r="ORA27" s="80"/>
      <c r="ORB27" s="80"/>
      <c r="ORC27" s="80"/>
      <c r="ORD27" s="80"/>
      <c r="ORE27" s="80"/>
      <c r="ORF27" s="80"/>
      <c r="ORG27" s="80"/>
      <c r="ORH27" s="80"/>
      <c r="ORI27" s="80"/>
      <c r="ORJ27" s="80"/>
      <c r="ORK27" s="80"/>
      <c r="ORL27" s="80"/>
      <c r="ORM27" s="80"/>
      <c r="ORN27" s="80"/>
      <c r="ORO27" s="80"/>
      <c r="ORP27" s="80"/>
      <c r="ORQ27" s="80"/>
      <c r="ORR27" s="80"/>
      <c r="ORS27" s="80"/>
      <c r="ORT27" s="80"/>
      <c r="ORU27" s="80"/>
      <c r="ORV27" s="80"/>
      <c r="ORW27" s="80"/>
      <c r="ORX27" s="80"/>
      <c r="ORY27" s="80"/>
      <c r="ORZ27" s="80"/>
      <c r="OSA27" s="80"/>
      <c r="OSB27" s="80"/>
      <c r="OSC27" s="80"/>
      <c r="OSD27" s="80"/>
      <c r="OSE27" s="80"/>
      <c r="OSF27" s="80"/>
      <c r="OSG27" s="80"/>
      <c r="OSH27" s="80"/>
      <c r="OSI27" s="80"/>
      <c r="OSJ27" s="80"/>
      <c r="OSK27" s="80"/>
      <c r="OSL27" s="80"/>
      <c r="OSM27" s="80"/>
      <c r="OSN27" s="80"/>
      <c r="OSO27" s="80"/>
      <c r="OSP27" s="80"/>
      <c r="OSQ27" s="80"/>
      <c r="OSR27" s="80"/>
      <c r="OSS27" s="80"/>
      <c r="OST27" s="80"/>
      <c r="OSU27" s="80"/>
      <c r="OSV27" s="80"/>
      <c r="OSW27" s="80"/>
      <c r="OSX27" s="80"/>
      <c r="OSY27" s="80"/>
      <c r="OSZ27" s="80"/>
      <c r="OTA27" s="80"/>
      <c r="OTB27" s="80"/>
      <c r="OTC27" s="80"/>
      <c r="OTD27" s="80"/>
      <c r="OTE27" s="80"/>
      <c r="OTF27" s="80"/>
      <c r="OTG27" s="80"/>
      <c r="OTH27" s="80"/>
      <c r="OTI27" s="80"/>
      <c r="OTJ27" s="80"/>
      <c r="OTK27" s="80"/>
      <c r="OTL27" s="80"/>
      <c r="OTM27" s="80"/>
      <c r="OTN27" s="80"/>
      <c r="OTO27" s="80"/>
      <c r="OTP27" s="80"/>
      <c r="OTQ27" s="80"/>
      <c r="OTR27" s="80"/>
      <c r="OTS27" s="80"/>
      <c r="OTT27" s="80"/>
      <c r="OTU27" s="80"/>
      <c r="OTV27" s="80"/>
      <c r="OTW27" s="80"/>
      <c r="OTX27" s="80"/>
      <c r="OTY27" s="80"/>
      <c r="OTZ27" s="80"/>
      <c r="OUA27" s="80"/>
      <c r="OUB27" s="80"/>
      <c r="OUC27" s="80"/>
      <c r="OUD27" s="80"/>
      <c r="OUE27" s="80"/>
      <c r="OUF27" s="80"/>
      <c r="OUG27" s="80"/>
      <c r="OUH27" s="80"/>
      <c r="OUI27" s="80"/>
      <c r="OUJ27" s="80"/>
      <c r="OUK27" s="80"/>
      <c r="OUL27" s="80"/>
      <c r="OUM27" s="80"/>
      <c r="OUN27" s="80"/>
      <c r="OUO27" s="80"/>
      <c r="OUP27" s="80"/>
      <c r="OUQ27" s="80"/>
      <c r="OUR27" s="80"/>
      <c r="OUS27" s="80"/>
      <c r="OUT27" s="80"/>
      <c r="OUU27" s="80"/>
      <c r="OUV27" s="80"/>
      <c r="OUW27" s="80"/>
      <c r="OUX27" s="80"/>
      <c r="OUY27" s="80"/>
      <c r="OUZ27" s="80"/>
      <c r="OVA27" s="80"/>
      <c r="OVB27" s="80"/>
      <c r="OVC27" s="80"/>
      <c r="OVD27" s="80"/>
      <c r="OVE27" s="80"/>
      <c r="OVF27" s="80"/>
      <c r="OVG27" s="80"/>
      <c r="OVH27" s="80"/>
      <c r="OVI27" s="80"/>
      <c r="OVJ27" s="80"/>
      <c r="OVK27" s="80"/>
      <c r="OVL27" s="80"/>
      <c r="OVM27" s="80"/>
      <c r="OVN27" s="80"/>
      <c r="OVO27" s="80"/>
      <c r="OVP27" s="80"/>
      <c r="OVQ27" s="80"/>
      <c r="OVR27" s="80"/>
      <c r="OVS27" s="80"/>
      <c r="OVT27" s="80"/>
      <c r="OVU27" s="80"/>
      <c r="OVV27" s="80"/>
      <c r="OVW27" s="80"/>
      <c r="OVX27" s="80"/>
      <c r="OVY27" s="80"/>
      <c r="OVZ27" s="80"/>
      <c r="OWA27" s="80"/>
      <c r="OWB27" s="80"/>
      <c r="OWC27" s="80"/>
      <c r="OWD27" s="80"/>
      <c r="OWE27" s="80"/>
      <c r="OWF27" s="80"/>
      <c r="OWG27" s="80"/>
      <c r="OWH27" s="80"/>
      <c r="OWI27" s="80"/>
      <c r="OWJ27" s="80"/>
      <c r="OWK27" s="80"/>
      <c r="OWL27" s="80"/>
      <c r="OWM27" s="80"/>
      <c r="OWN27" s="80"/>
      <c r="OWO27" s="80"/>
      <c r="OWP27" s="80"/>
      <c r="OWQ27" s="80"/>
      <c r="OWR27" s="80"/>
      <c r="OWS27" s="80"/>
      <c r="OWT27" s="80"/>
      <c r="OWU27" s="80"/>
      <c r="OWV27" s="80"/>
      <c r="OWW27" s="80"/>
      <c r="OWX27" s="80"/>
      <c r="OWY27" s="80"/>
      <c r="OWZ27" s="80"/>
      <c r="OXA27" s="80"/>
      <c r="OXB27" s="80"/>
      <c r="OXC27" s="80"/>
      <c r="OXD27" s="80"/>
      <c r="OXE27" s="80"/>
      <c r="OXF27" s="80"/>
      <c r="OXG27" s="80"/>
      <c r="OXH27" s="80"/>
      <c r="OXI27" s="80"/>
      <c r="OXJ27" s="80"/>
      <c r="OXK27" s="80"/>
      <c r="OXL27" s="80"/>
      <c r="OXM27" s="80"/>
      <c r="OXN27" s="80"/>
      <c r="OXO27" s="80"/>
      <c r="OXP27" s="80"/>
      <c r="OXQ27" s="80"/>
      <c r="OXR27" s="80"/>
      <c r="OXS27" s="80"/>
      <c r="OXT27" s="80"/>
      <c r="OXU27" s="80"/>
      <c r="OXV27" s="80"/>
      <c r="OXW27" s="80"/>
      <c r="OXX27" s="80"/>
      <c r="OXY27" s="80"/>
      <c r="OXZ27" s="80"/>
      <c r="OYA27" s="80"/>
      <c r="OYB27" s="80"/>
      <c r="OYC27" s="80"/>
      <c r="OYD27" s="80"/>
      <c r="OYE27" s="80"/>
      <c r="OYF27" s="80"/>
      <c r="OYG27" s="80"/>
      <c r="OYH27" s="80"/>
      <c r="OYI27" s="80"/>
      <c r="OYJ27" s="80"/>
      <c r="OYK27" s="80"/>
      <c r="OYL27" s="80"/>
      <c r="OYM27" s="80"/>
      <c r="OYN27" s="80"/>
      <c r="OYO27" s="80"/>
      <c r="OYP27" s="80"/>
      <c r="OYQ27" s="80"/>
      <c r="OYR27" s="80"/>
      <c r="OYS27" s="80"/>
      <c r="OYT27" s="80"/>
      <c r="OYU27" s="80"/>
      <c r="OYV27" s="80"/>
      <c r="OYW27" s="80"/>
      <c r="OYX27" s="80"/>
      <c r="OYY27" s="80"/>
      <c r="OYZ27" s="80"/>
      <c r="OZA27" s="80"/>
      <c r="OZB27" s="80"/>
      <c r="OZC27" s="80"/>
      <c r="OZD27" s="80"/>
      <c r="OZE27" s="80"/>
      <c r="OZF27" s="80"/>
      <c r="OZG27" s="80"/>
      <c r="OZH27" s="80"/>
      <c r="OZI27" s="80"/>
      <c r="OZJ27" s="80"/>
      <c r="OZK27" s="80"/>
      <c r="OZL27" s="80"/>
      <c r="OZM27" s="80"/>
      <c r="OZN27" s="80"/>
      <c r="OZO27" s="80"/>
      <c r="OZP27" s="80"/>
      <c r="OZQ27" s="80"/>
      <c r="OZR27" s="80"/>
      <c r="OZS27" s="80"/>
      <c r="OZT27" s="80"/>
      <c r="OZU27" s="80"/>
      <c r="OZV27" s="80"/>
      <c r="OZW27" s="80"/>
      <c r="OZX27" s="80"/>
      <c r="OZY27" s="80"/>
      <c r="OZZ27" s="80"/>
      <c r="PAA27" s="80"/>
      <c r="PAB27" s="80"/>
      <c r="PAC27" s="80"/>
      <c r="PAD27" s="80"/>
      <c r="PAE27" s="80"/>
      <c r="PAF27" s="80"/>
      <c r="PAG27" s="80"/>
      <c r="PAH27" s="80"/>
      <c r="PAI27" s="80"/>
      <c r="PAJ27" s="80"/>
      <c r="PAK27" s="80"/>
      <c r="PAL27" s="80"/>
      <c r="PAM27" s="80"/>
      <c r="PAN27" s="80"/>
      <c r="PAO27" s="80"/>
      <c r="PAP27" s="80"/>
      <c r="PAQ27" s="80"/>
      <c r="PAR27" s="80"/>
      <c r="PAS27" s="80"/>
      <c r="PAT27" s="80"/>
      <c r="PAU27" s="80"/>
      <c r="PAV27" s="80"/>
      <c r="PAW27" s="80"/>
      <c r="PAX27" s="80"/>
      <c r="PAY27" s="80"/>
      <c r="PAZ27" s="80"/>
      <c r="PBA27" s="80"/>
      <c r="PBB27" s="80"/>
      <c r="PBC27" s="80"/>
      <c r="PBD27" s="80"/>
      <c r="PBE27" s="80"/>
      <c r="PBF27" s="80"/>
      <c r="PBG27" s="80"/>
      <c r="PBH27" s="80"/>
      <c r="PBI27" s="80"/>
      <c r="PBJ27" s="80"/>
      <c r="PBK27" s="80"/>
      <c r="PBL27" s="80"/>
      <c r="PBM27" s="80"/>
      <c r="PBN27" s="80"/>
      <c r="PBO27" s="80"/>
      <c r="PBP27" s="80"/>
      <c r="PBQ27" s="80"/>
      <c r="PBR27" s="80"/>
      <c r="PBS27" s="80"/>
      <c r="PBT27" s="80"/>
      <c r="PBU27" s="80"/>
      <c r="PBV27" s="80"/>
      <c r="PBW27" s="80"/>
      <c r="PBX27" s="80"/>
      <c r="PBY27" s="80"/>
      <c r="PBZ27" s="80"/>
      <c r="PCA27" s="80"/>
      <c r="PCB27" s="80"/>
      <c r="PCC27" s="80"/>
      <c r="PCD27" s="80"/>
      <c r="PCE27" s="80"/>
      <c r="PCF27" s="80"/>
      <c r="PCG27" s="80"/>
      <c r="PCH27" s="80"/>
      <c r="PCI27" s="80"/>
      <c r="PCJ27" s="80"/>
      <c r="PCK27" s="80"/>
      <c r="PCL27" s="80"/>
      <c r="PCM27" s="80"/>
      <c r="PCN27" s="80"/>
      <c r="PCO27" s="80"/>
      <c r="PCP27" s="80"/>
      <c r="PCQ27" s="80"/>
      <c r="PCR27" s="80"/>
      <c r="PCS27" s="80"/>
      <c r="PCT27" s="80"/>
      <c r="PCU27" s="80"/>
      <c r="PCV27" s="80"/>
      <c r="PCW27" s="80"/>
      <c r="PCX27" s="80"/>
      <c r="PCY27" s="80"/>
      <c r="PCZ27" s="80"/>
      <c r="PDA27" s="80"/>
      <c r="PDB27" s="80"/>
      <c r="PDC27" s="80"/>
      <c r="PDD27" s="80"/>
      <c r="PDE27" s="80"/>
      <c r="PDF27" s="80"/>
      <c r="PDG27" s="80"/>
      <c r="PDH27" s="80"/>
      <c r="PDI27" s="80"/>
      <c r="PDJ27" s="80"/>
      <c r="PDK27" s="80"/>
      <c r="PDL27" s="80"/>
      <c r="PDM27" s="80"/>
      <c r="PDN27" s="80"/>
      <c r="PDO27" s="80"/>
      <c r="PDP27" s="80"/>
      <c r="PDQ27" s="80"/>
      <c r="PDR27" s="80"/>
      <c r="PDS27" s="80"/>
      <c r="PDT27" s="80"/>
      <c r="PDU27" s="80"/>
      <c r="PDV27" s="80"/>
      <c r="PDW27" s="80"/>
      <c r="PDX27" s="80"/>
      <c r="PDY27" s="80"/>
      <c r="PDZ27" s="80"/>
      <c r="PEA27" s="80"/>
      <c r="PEB27" s="80"/>
      <c r="PEC27" s="80"/>
      <c r="PED27" s="80"/>
      <c r="PEE27" s="80"/>
      <c r="PEF27" s="80"/>
      <c r="PEG27" s="80"/>
      <c r="PEH27" s="80"/>
      <c r="PEI27" s="80"/>
      <c r="PEJ27" s="80"/>
      <c r="PEK27" s="80"/>
      <c r="PEL27" s="80"/>
      <c r="PEM27" s="80"/>
      <c r="PEN27" s="80"/>
      <c r="PEO27" s="80"/>
      <c r="PEP27" s="80"/>
      <c r="PEQ27" s="80"/>
      <c r="PER27" s="80"/>
      <c r="PES27" s="80"/>
      <c r="PET27" s="80"/>
      <c r="PEU27" s="80"/>
      <c r="PEV27" s="80"/>
      <c r="PEW27" s="80"/>
      <c r="PEX27" s="80"/>
      <c r="PEY27" s="80"/>
      <c r="PEZ27" s="80"/>
      <c r="PFA27" s="80"/>
      <c r="PFB27" s="80"/>
      <c r="PFC27" s="80"/>
      <c r="PFD27" s="80"/>
      <c r="PFE27" s="80"/>
      <c r="PFF27" s="80"/>
      <c r="PFG27" s="80"/>
      <c r="PFH27" s="80"/>
      <c r="PFI27" s="80"/>
      <c r="PFJ27" s="80"/>
      <c r="PFK27" s="80"/>
      <c r="PFL27" s="80"/>
      <c r="PFM27" s="80"/>
      <c r="PFN27" s="80"/>
      <c r="PFO27" s="80"/>
      <c r="PFP27" s="80"/>
      <c r="PFQ27" s="80"/>
      <c r="PFR27" s="80"/>
      <c r="PFS27" s="80"/>
      <c r="PFT27" s="80"/>
      <c r="PFU27" s="80"/>
      <c r="PFV27" s="80"/>
      <c r="PFW27" s="80"/>
      <c r="PFX27" s="80"/>
      <c r="PFY27" s="80"/>
      <c r="PFZ27" s="80"/>
      <c r="PGA27" s="80"/>
      <c r="PGB27" s="80"/>
      <c r="PGC27" s="80"/>
      <c r="PGD27" s="80"/>
      <c r="PGE27" s="80"/>
      <c r="PGF27" s="80"/>
      <c r="PGG27" s="80"/>
      <c r="PGH27" s="80"/>
      <c r="PGI27" s="80"/>
      <c r="PGJ27" s="80"/>
      <c r="PGK27" s="80"/>
      <c r="PGL27" s="80"/>
      <c r="PGM27" s="80"/>
      <c r="PGN27" s="80"/>
      <c r="PGO27" s="80"/>
      <c r="PGP27" s="80"/>
      <c r="PGQ27" s="80"/>
      <c r="PGR27" s="80"/>
      <c r="PGS27" s="80"/>
      <c r="PGT27" s="80"/>
      <c r="PGU27" s="80"/>
      <c r="PGV27" s="80"/>
      <c r="PGW27" s="80"/>
      <c r="PGX27" s="80"/>
      <c r="PGY27" s="80"/>
      <c r="PGZ27" s="80"/>
      <c r="PHA27" s="80"/>
      <c r="PHB27" s="80"/>
      <c r="PHC27" s="80"/>
      <c r="PHD27" s="80"/>
      <c r="PHE27" s="80"/>
      <c r="PHF27" s="80"/>
      <c r="PHG27" s="80"/>
      <c r="PHH27" s="80"/>
      <c r="PHI27" s="80"/>
      <c r="PHJ27" s="80"/>
      <c r="PHK27" s="80"/>
      <c r="PHL27" s="80"/>
      <c r="PHM27" s="80"/>
      <c r="PHN27" s="80"/>
      <c r="PHO27" s="80"/>
      <c r="PHP27" s="80"/>
      <c r="PHQ27" s="80"/>
      <c r="PHR27" s="80"/>
      <c r="PHS27" s="80"/>
      <c r="PHT27" s="80"/>
      <c r="PHU27" s="80"/>
      <c r="PHV27" s="80"/>
      <c r="PHW27" s="80"/>
      <c r="PHX27" s="80"/>
      <c r="PHY27" s="80"/>
      <c r="PHZ27" s="80"/>
      <c r="PIA27" s="80"/>
      <c r="PIB27" s="80"/>
      <c r="PIC27" s="80"/>
      <c r="PID27" s="80"/>
      <c r="PIE27" s="80"/>
      <c r="PIF27" s="80"/>
      <c r="PIG27" s="80"/>
      <c r="PIH27" s="80"/>
      <c r="PII27" s="80"/>
      <c r="PIJ27" s="80"/>
      <c r="PIK27" s="80"/>
      <c r="PIL27" s="80"/>
      <c r="PIM27" s="80"/>
      <c r="PIN27" s="80"/>
      <c r="PIO27" s="80"/>
      <c r="PIP27" s="80"/>
      <c r="PIQ27" s="80"/>
      <c r="PIR27" s="80"/>
      <c r="PIS27" s="80"/>
      <c r="PIT27" s="80"/>
      <c r="PIU27" s="80"/>
      <c r="PIV27" s="80"/>
      <c r="PIW27" s="80"/>
      <c r="PIX27" s="80"/>
      <c r="PIY27" s="80"/>
      <c r="PIZ27" s="80"/>
      <c r="PJA27" s="80"/>
      <c r="PJB27" s="80"/>
      <c r="PJC27" s="80"/>
      <c r="PJD27" s="80"/>
      <c r="PJE27" s="80"/>
      <c r="PJF27" s="80"/>
      <c r="PJG27" s="80"/>
      <c r="PJH27" s="80"/>
      <c r="PJI27" s="80"/>
      <c r="PJJ27" s="80"/>
      <c r="PJK27" s="80"/>
      <c r="PJL27" s="80"/>
      <c r="PJM27" s="80"/>
      <c r="PJN27" s="80"/>
      <c r="PJO27" s="80"/>
      <c r="PJP27" s="80"/>
      <c r="PJQ27" s="80"/>
      <c r="PJR27" s="80"/>
      <c r="PJS27" s="80"/>
      <c r="PJT27" s="80"/>
      <c r="PJU27" s="80"/>
      <c r="PJV27" s="80"/>
      <c r="PJW27" s="80"/>
      <c r="PJX27" s="80"/>
      <c r="PJY27" s="80"/>
      <c r="PJZ27" s="80"/>
      <c r="PKA27" s="80"/>
      <c r="PKB27" s="80"/>
      <c r="PKC27" s="80"/>
      <c r="PKD27" s="80"/>
      <c r="PKE27" s="80"/>
      <c r="PKF27" s="80"/>
      <c r="PKG27" s="80"/>
      <c r="PKH27" s="80"/>
      <c r="PKI27" s="80"/>
      <c r="PKJ27" s="80"/>
      <c r="PKK27" s="80"/>
      <c r="PKL27" s="80"/>
      <c r="PKM27" s="80"/>
      <c r="PKN27" s="80"/>
      <c r="PKO27" s="80"/>
      <c r="PKP27" s="80"/>
      <c r="PKQ27" s="80"/>
      <c r="PKR27" s="80"/>
      <c r="PKS27" s="80"/>
      <c r="PKT27" s="80"/>
      <c r="PKU27" s="80"/>
      <c r="PKV27" s="80"/>
      <c r="PKW27" s="80"/>
      <c r="PKX27" s="80"/>
      <c r="PKY27" s="80"/>
      <c r="PKZ27" s="80"/>
      <c r="PLA27" s="80"/>
      <c r="PLB27" s="80"/>
      <c r="PLC27" s="80"/>
      <c r="PLD27" s="80"/>
      <c r="PLE27" s="80"/>
      <c r="PLF27" s="80"/>
      <c r="PLG27" s="80"/>
      <c r="PLH27" s="80"/>
      <c r="PLI27" s="80"/>
      <c r="PLJ27" s="80"/>
      <c r="PLK27" s="80"/>
      <c r="PLL27" s="80"/>
      <c r="PLM27" s="80"/>
      <c r="PLN27" s="80"/>
      <c r="PLO27" s="80"/>
      <c r="PLP27" s="80"/>
      <c r="PLQ27" s="80"/>
      <c r="PLR27" s="80"/>
      <c r="PLS27" s="80"/>
      <c r="PLT27" s="80"/>
      <c r="PLU27" s="80"/>
      <c r="PLV27" s="80"/>
      <c r="PLW27" s="80"/>
      <c r="PLX27" s="80"/>
      <c r="PLY27" s="80"/>
      <c r="PLZ27" s="80"/>
      <c r="PMA27" s="80"/>
      <c r="PMB27" s="80"/>
      <c r="PMC27" s="80"/>
      <c r="PMD27" s="80"/>
      <c r="PME27" s="80"/>
      <c r="PMF27" s="80"/>
      <c r="PMG27" s="80"/>
      <c r="PMH27" s="80"/>
      <c r="PMI27" s="80"/>
      <c r="PMJ27" s="80"/>
      <c r="PMK27" s="80"/>
      <c r="PML27" s="80"/>
      <c r="PMM27" s="80"/>
      <c r="PMN27" s="80"/>
      <c r="PMO27" s="80"/>
      <c r="PMP27" s="80"/>
      <c r="PMQ27" s="80"/>
      <c r="PMR27" s="80"/>
      <c r="PMS27" s="80"/>
      <c r="PMT27" s="80"/>
      <c r="PMU27" s="80"/>
      <c r="PMV27" s="80"/>
      <c r="PMW27" s="80"/>
      <c r="PMX27" s="80"/>
      <c r="PMY27" s="80"/>
      <c r="PMZ27" s="80"/>
      <c r="PNA27" s="80"/>
      <c r="PNB27" s="80"/>
      <c r="PNC27" s="80"/>
      <c r="PND27" s="80"/>
      <c r="PNE27" s="80"/>
      <c r="PNF27" s="80"/>
      <c r="PNG27" s="80"/>
      <c r="PNH27" s="80"/>
      <c r="PNI27" s="80"/>
      <c r="PNJ27" s="80"/>
      <c r="PNK27" s="80"/>
      <c r="PNL27" s="80"/>
      <c r="PNM27" s="80"/>
      <c r="PNN27" s="80"/>
      <c r="PNO27" s="80"/>
      <c r="PNP27" s="80"/>
      <c r="PNQ27" s="80"/>
      <c r="PNR27" s="80"/>
      <c r="PNS27" s="80"/>
      <c r="PNT27" s="80"/>
      <c r="PNU27" s="80"/>
      <c r="PNV27" s="80"/>
      <c r="PNW27" s="80"/>
      <c r="PNX27" s="80"/>
      <c r="PNY27" s="80"/>
      <c r="PNZ27" s="80"/>
      <c r="POA27" s="80"/>
      <c r="POB27" s="80"/>
      <c r="POC27" s="80"/>
      <c r="POD27" s="80"/>
      <c r="POE27" s="80"/>
      <c r="POF27" s="80"/>
      <c r="POG27" s="80"/>
      <c r="POH27" s="80"/>
      <c r="POI27" s="80"/>
      <c r="POJ27" s="80"/>
      <c r="POK27" s="80"/>
      <c r="POL27" s="80"/>
      <c r="POM27" s="80"/>
      <c r="PON27" s="80"/>
      <c r="POO27" s="80"/>
      <c r="POP27" s="80"/>
      <c r="POQ27" s="80"/>
      <c r="POR27" s="80"/>
      <c r="POS27" s="80"/>
      <c r="POT27" s="80"/>
      <c r="POU27" s="80"/>
      <c r="POV27" s="80"/>
      <c r="POW27" s="80"/>
      <c r="POX27" s="80"/>
      <c r="POY27" s="80"/>
      <c r="POZ27" s="80"/>
      <c r="PPA27" s="80"/>
      <c r="PPB27" s="80"/>
      <c r="PPC27" s="80"/>
      <c r="PPD27" s="80"/>
      <c r="PPE27" s="80"/>
      <c r="PPF27" s="80"/>
      <c r="PPG27" s="80"/>
      <c r="PPH27" s="80"/>
      <c r="PPI27" s="80"/>
      <c r="PPJ27" s="80"/>
      <c r="PPK27" s="80"/>
      <c r="PPL27" s="80"/>
      <c r="PPM27" s="80"/>
      <c r="PPN27" s="80"/>
      <c r="PPO27" s="80"/>
      <c r="PPP27" s="80"/>
      <c r="PPQ27" s="80"/>
      <c r="PPR27" s="80"/>
      <c r="PPS27" s="80"/>
      <c r="PPT27" s="80"/>
      <c r="PPU27" s="80"/>
      <c r="PPV27" s="80"/>
      <c r="PPW27" s="80"/>
      <c r="PPX27" s="80"/>
      <c r="PPY27" s="80"/>
      <c r="PPZ27" s="80"/>
      <c r="PQA27" s="80"/>
      <c r="PQB27" s="80"/>
      <c r="PQC27" s="80"/>
      <c r="PQD27" s="80"/>
      <c r="PQE27" s="80"/>
      <c r="PQF27" s="80"/>
      <c r="PQG27" s="80"/>
      <c r="PQH27" s="80"/>
      <c r="PQI27" s="80"/>
      <c r="PQJ27" s="80"/>
      <c r="PQK27" s="80"/>
      <c r="PQL27" s="80"/>
      <c r="PQM27" s="80"/>
      <c r="PQN27" s="80"/>
      <c r="PQO27" s="80"/>
      <c r="PQP27" s="80"/>
      <c r="PQQ27" s="80"/>
      <c r="PQR27" s="80"/>
      <c r="PQS27" s="80"/>
      <c r="PQT27" s="80"/>
      <c r="PQU27" s="80"/>
      <c r="PQV27" s="80"/>
      <c r="PQW27" s="80"/>
      <c r="PQX27" s="80"/>
      <c r="PQY27" s="80"/>
      <c r="PQZ27" s="80"/>
      <c r="PRA27" s="80"/>
      <c r="PRB27" s="80"/>
      <c r="PRC27" s="80"/>
      <c r="PRD27" s="80"/>
      <c r="PRE27" s="80"/>
      <c r="PRF27" s="80"/>
      <c r="PRG27" s="80"/>
      <c r="PRH27" s="80"/>
      <c r="PRI27" s="80"/>
      <c r="PRJ27" s="80"/>
      <c r="PRK27" s="80"/>
      <c r="PRL27" s="80"/>
      <c r="PRM27" s="80"/>
      <c r="PRN27" s="80"/>
      <c r="PRO27" s="80"/>
      <c r="PRP27" s="80"/>
      <c r="PRQ27" s="80"/>
      <c r="PRR27" s="80"/>
      <c r="PRS27" s="80"/>
      <c r="PRT27" s="80"/>
      <c r="PRU27" s="80"/>
      <c r="PRV27" s="80"/>
      <c r="PRW27" s="80"/>
      <c r="PRX27" s="80"/>
      <c r="PRY27" s="80"/>
      <c r="PRZ27" s="80"/>
      <c r="PSA27" s="80"/>
      <c r="PSB27" s="80"/>
      <c r="PSC27" s="80"/>
      <c r="PSD27" s="80"/>
      <c r="PSE27" s="80"/>
      <c r="PSF27" s="80"/>
      <c r="PSG27" s="80"/>
      <c r="PSH27" s="80"/>
      <c r="PSI27" s="80"/>
      <c r="PSJ27" s="80"/>
      <c r="PSK27" s="80"/>
      <c r="PSL27" s="80"/>
      <c r="PSM27" s="80"/>
      <c r="PSN27" s="80"/>
      <c r="PSO27" s="80"/>
      <c r="PSP27" s="80"/>
      <c r="PSQ27" s="80"/>
      <c r="PSR27" s="80"/>
      <c r="PSS27" s="80"/>
      <c r="PST27" s="80"/>
      <c r="PSU27" s="80"/>
      <c r="PSV27" s="80"/>
      <c r="PSW27" s="80"/>
      <c r="PSX27" s="80"/>
      <c r="PSY27" s="80"/>
      <c r="PSZ27" s="80"/>
      <c r="PTA27" s="80"/>
      <c r="PTB27" s="80"/>
      <c r="PTC27" s="80"/>
      <c r="PTD27" s="80"/>
      <c r="PTE27" s="80"/>
      <c r="PTF27" s="80"/>
      <c r="PTG27" s="80"/>
      <c r="PTH27" s="80"/>
      <c r="PTI27" s="80"/>
      <c r="PTJ27" s="80"/>
      <c r="PTK27" s="80"/>
      <c r="PTL27" s="80"/>
      <c r="PTM27" s="80"/>
      <c r="PTN27" s="80"/>
      <c r="PTO27" s="80"/>
      <c r="PTP27" s="80"/>
      <c r="PTQ27" s="80"/>
      <c r="PTR27" s="80"/>
      <c r="PTS27" s="80"/>
      <c r="PTT27" s="80"/>
      <c r="PTU27" s="80"/>
      <c r="PTV27" s="80"/>
      <c r="PTW27" s="80"/>
      <c r="PTX27" s="80"/>
      <c r="PTY27" s="80"/>
      <c r="PTZ27" s="80"/>
      <c r="PUA27" s="80"/>
      <c r="PUB27" s="80"/>
      <c r="PUC27" s="80"/>
      <c r="PUD27" s="80"/>
      <c r="PUE27" s="80"/>
      <c r="PUF27" s="80"/>
      <c r="PUG27" s="80"/>
      <c r="PUH27" s="80"/>
      <c r="PUI27" s="80"/>
      <c r="PUJ27" s="80"/>
      <c r="PUK27" s="80"/>
      <c r="PUL27" s="80"/>
      <c r="PUM27" s="80"/>
      <c r="PUN27" s="80"/>
      <c r="PUO27" s="80"/>
      <c r="PUP27" s="80"/>
      <c r="PUQ27" s="80"/>
      <c r="PUR27" s="80"/>
      <c r="PUS27" s="80"/>
      <c r="PUT27" s="80"/>
      <c r="PUU27" s="80"/>
      <c r="PUV27" s="80"/>
      <c r="PUW27" s="80"/>
      <c r="PUX27" s="80"/>
      <c r="PUY27" s="80"/>
      <c r="PUZ27" s="80"/>
      <c r="PVA27" s="80"/>
      <c r="PVB27" s="80"/>
      <c r="PVC27" s="80"/>
      <c r="PVD27" s="80"/>
      <c r="PVE27" s="80"/>
      <c r="PVF27" s="80"/>
      <c r="PVG27" s="80"/>
      <c r="PVH27" s="80"/>
      <c r="PVI27" s="80"/>
      <c r="PVJ27" s="80"/>
      <c r="PVK27" s="80"/>
      <c r="PVL27" s="80"/>
      <c r="PVM27" s="80"/>
      <c r="PVN27" s="80"/>
      <c r="PVO27" s="80"/>
      <c r="PVP27" s="80"/>
      <c r="PVQ27" s="80"/>
      <c r="PVR27" s="80"/>
      <c r="PVS27" s="80"/>
      <c r="PVT27" s="80"/>
      <c r="PVU27" s="80"/>
      <c r="PVV27" s="80"/>
      <c r="PVW27" s="80"/>
      <c r="PVX27" s="80"/>
      <c r="PVY27" s="80"/>
      <c r="PVZ27" s="80"/>
      <c r="PWA27" s="80"/>
      <c r="PWB27" s="80"/>
      <c r="PWC27" s="80"/>
      <c r="PWD27" s="80"/>
      <c r="PWE27" s="80"/>
      <c r="PWF27" s="80"/>
      <c r="PWG27" s="80"/>
      <c r="PWH27" s="80"/>
      <c r="PWI27" s="80"/>
      <c r="PWJ27" s="80"/>
      <c r="PWK27" s="80"/>
      <c r="PWL27" s="80"/>
      <c r="PWM27" s="80"/>
      <c r="PWN27" s="80"/>
      <c r="PWO27" s="80"/>
      <c r="PWP27" s="80"/>
      <c r="PWQ27" s="80"/>
      <c r="PWR27" s="80"/>
      <c r="PWS27" s="80"/>
      <c r="PWT27" s="80"/>
      <c r="PWU27" s="80"/>
      <c r="PWV27" s="80"/>
      <c r="PWW27" s="80"/>
      <c r="PWX27" s="80"/>
      <c r="PWY27" s="80"/>
      <c r="PWZ27" s="80"/>
      <c r="PXA27" s="80"/>
      <c r="PXB27" s="80"/>
      <c r="PXC27" s="80"/>
      <c r="PXD27" s="80"/>
      <c r="PXE27" s="80"/>
      <c r="PXF27" s="80"/>
      <c r="PXG27" s="80"/>
      <c r="PXH27" s="80"/>
      <c r="PXI27" s="80"/>
      <c r="PXJ27" s="80"/>
      <c r="PXK27" s="80"/>
      <c r="PXL27" s="80"/>
      <c r="PXM27" s="80"/>
      <c r="PXN27" s="80"/>
      <c r="PXO27" s="80"/>
      <c r="PXP27" s="80"/>
      <c r="PXQ27" s="80"/>
      <c r="PXR27" s="80"/>
      <c r="PXS27" s="80"/>
      <c r="PXT27" s="80"/>
      <c r="PXU27" s="80"/>
      <c r="PXV27" s="80"/>
      <c r="PXW27" s="80"/>
      <c r="PXX27" s="80"/>
      <c r="PXY27" s="80"/>
      <c r="PXZ27" s="80"/>
      <c r="PYA27" s="80"/>
      <c r="PYB27" s="80"/>
      <c r="PYC27" s="80"/>
      <c r="PYD27" s="80"/>
      <c r="PYE27" s="80"/>
      <c r="PYF27" s="80"/>
      <c r="PYG27" s="80"/>
      <c r="PYH27" s="80"/>
      <c r="PYI27" s="80"/>
      <c r="PYJ27" s="80"/>
      <c r="PYK27" s="80"/>
      <c r="PYL27" s="80"/>
      <c r="PYM27" s="80"/>
      <c r="PYN27" s="80"/>
      <c r="PYO27" s="80"/>
      <c r="PYP27" s="80"/>
      <c r="PYQ27" s="80"/>
      <c r="PYR27" s="80"/>
      <c r="PYS27" s="80"/>
      <c r="PYT27" s="80"/>
      <c r="PYU27" s="80"/>
      <c r="PYV27" s="80"/>
      <c r="PYW27" s="80"/>
      <c r="PYX27" s="80"/>
      <c r="PYY27" s="80"/>
      <c r="PYZ27" s="80"/>
      <c r="PZA27" s="80"/>
      <c r="PZB27" s="80"/>
      <c r="PZC27" s="80"/>
      <c r="PZD27" s="80"/>
      <c r="PZE27" s="80"/>
      <c r="PZF27" s="80"/>
      <c r="PZG27" s="80"/>
      <c r="PZH27" s="80"/>
      <c r="PZI27" s="80"/>
      <c r="PZJ27" s="80"/>
      <c r="PZK27" s="80"/>
      <c r="PZL27" s="80"/>
      <c r="PZM27" s="80"/>
      <c r="PZN27" s="80"/>
      <c r="PZO27" s="80"/>
      <c r="PZP27" s="80"/>
      <c r="PZQ27" s="80"/>
      <c r="PZR27" s="80"/>
      <c r="PZS27" s="80"/>
      <c r="PZT27" s="80"/>
      <c r="PZU27" s="80"/>
      <c r="PZV27" s="80"/>
      <c r="PZW27" s="80"/>
      <c r="PZX27" s="80"/>
      <c r="PZY27" s="80"/>
      <c r="PZZ27" s="80"/>
      <c r="QAA27" s="80"/>
      <c r="QAB27" s="80"/>
      <c r="QAC27" s="80"/>
      <c r="QAD27" s="80"/>
      <c r="QAE27" s="80"/>
      <c r="QAF27" s="80"/>
      <c r="QAG27" s="80"/>
      <c r="QAH27" s="80"/>
      <c r="QAI27" s="80"/>
      <c r="QAJ27" s="80"/>
      <c r="QAK27" s="80"/>
      <c r="QAL27" s="80"/>
      <c r="QAM27" s="80"/>
      <c r="QAN27" s="80"/>
      <c r="QAO27" s="80"/>
      <c r="QAP27" s="80"/>
      <c r="QAQ27" s="80"/>
      <c r="QAR27" s="80"/>
      <c r="QAS27" s="80"/>
      <c r="QAT27" s="80"/>
      <c r="QAU27" s="80"/>
      <c r="QAV27" s="80"/>
      <c r="QAW27" s="80"/>
      <c r="QAX27" s="80"/>
      <c r="QAY27" s="80"/>
      <c r="QAZ27" s="80"/>
      <c r="QBA27" s="80"/>
      <c r="QBB27" s="80"/>
      <c r="QBC27" s="80"/>
      <c r="QBD27" s="80"/>
      <c r="QBE27" s="80"/>
      <c r="QBF27" s="80"/>
      <c r="QBG27" s="80"/>
      <c r="QBH27" s="80"/>
      <c r="QBI27" s="80"/>
      <c r="QBJ27" s="80"/>
      <c r="QBK27" s="80"/>
      <c r="QBL27" s="80"/>
      <c r="QBM27" s="80"/>
      <c r="QBN27" s="80"/>
      <c r="QBO27" s="80"/>
      <c r="QBP27" s="80"/>
      <c r="QBQ27" s="80"/>
      <c r="QBR27" s="80"/>
      <c r="QBS27" s="80"/>
      <c r="QBT27" s="80"/>
      <c r="QBU27" s="80"/>
      <c r="QBV27" s="80"/>
      <c r="QBW27" s="80"/>
      <c r="QBX27" s="80"/>
      <c r="QBY27" s="80"/>
      <c r="QBZ27" s="80"/>
      <c r="QCA27" s="80"/>
      <c r="QCB27" s="80"/>
      <c r="QCC27" s="80"/>
      <c r="QCD27" s="80"/>
      <c r="QCE27" s="80"/>
      <c r="QCF27" s="80"/>
      <c r="QCG27" s="80"/>
      <c r="QCH27" s="80"/>
      <c r="QCI27" s="80"/>
      <c r="QCJ27" s="80"/>
      <c r="QCK27" s="80"/>
      <c r="QCL27" s="80"/>
      <c r="QCM27" s="80"/>
      <c r="QCN27" s="80"/>
      <c r="QCO27" s="80"/>
      <c r="QCP27" s="80"/>
      <c r="QCQ27" s="80"/>
      <c r="QCR27" s="80"/>
      <c r="QCS27" s="80"/>
      <c r="QCT27" s="80"/>
      <c r="QCU27" s="80"/>
      <c r="QCV27" s="80"/>
      <c r="QCW27" s="80"/>
      <c r="QCX27" s="80"/>
      <c r="QCY27" s="80"/>
      <c r="QCZ27" s="80"/>
      <c r="QDA27" s="80"/>
      <c r="QDB27" s="80"/>
      <c r="QDC27" s="80"/>
      <c r="QDD27" s="80"/>
      <c r="QDE27" s="80"/>
      <c r="QDF27" s="80"/>
      <c r="QDG27" s="80"/>
      <c r="QDH27" s="80"/>
      <c r="QDI27" s="80"/>
      <c r="QDJ27" s="80"/>
      <c r="QDK27" s="80"/>
      <c r="QDL27" s="80"/>
      <c r="QDM27" s="80"/>
      <c r="QDN27" s="80"/>
      <c r="QDO27" s="80"/>
      <c r="QDP27" s="80"/>
      <c r="QDQ27" s="80"/>
      <c r="QDR27" s="80"/>
      <c r="QDS27" s="80"/>
      <c r="QDT27" s="80"/>
      <c r="QDU27" s="80"/>
      <c r="QDV27" s="80"/>
      <c r="QDW27" s="80"/>
      <c r="QDX27" s="80"/>
      <c r="QDY27" s="80"/>
      <c r="QDZ27" s="80"/>
      <c r="QEA27" s="80"/>
      <c r="QEB27" s="80"/>
      <c r="QEC27" s="80"/>
      <c r="QED27" s="80"/>
      <c r="QEE27" s="80"/>
      <c r="QEF27" s="80"/>
      <c r="QEG27" s="80"/>
      <c r="QEH27" s="80"/>
      <c r="QEI27" s="80"/>
      <c r="QEJ27" s="80"/>
      <c r="QEK27" s="80"/>
      <c r="QEL27" s="80"/>
      <c r="QEM27" s="80"/>
      <c r="QEN27" s="80"/>
      <c r="QEO27" s="80"/>
      <c r="QEP27" s="80"/>
      <c r="QEQ27" s="80"/>
      <c r="QER27" s="80"/>
      <c r="QES27" s="80"/>
      <c r="QET27" s="80"/>
      <c r="QEU27" s="80"/>
      <c r="QEV27" s="80"/>
      <c r="QEW27" s="80"/>
      <c r="QEX27" s="80"/>
      <c r="QEY27" s="80"/>
      <c r="QEZ27" s="80"/>
      <c r="QFA27" s="80"/>
      <c r="QFB27" s="80"/>
      <c r="QFC27" s="80"/>
      <c r="QFD27" s="80"/>
      <c r="QFE27" s="80"/>
      <c r="QFF27" s="80"/>
      <c r="QFG27" s="80"/>
      <c r="QFH27" s="80"/>
      <c r="QFI27" s="80"/>
      <c r="QFJ27" s="80"/>
      <c r="QFK27" s="80"/>
      <c r="QFL27" s="80"/>
      <c r="QFM27" s="80"/>
      <c r="QFN27" s="80"/>
      <c r="QFO27" s="80"/>
      <c r="QFP27" s="80"/>
      <c r="QFQ27" s="80"/>
      <c r="QFR27" s="80"/>
      <c r="QFS27" s="80"/>
      <c r="QFT27" s="80"/>
      <c r="QFU27" s="80"/>
      <c r="QFV27" s="80"/>
      <c r="QFW27" s="80"/>
      <c r="QFX27" s="80"/>
      <c r="QFY27" s="80"/>
      <c r="QFZ27" s="80"/>
      <c r="QGA27" s="80"/>
      <c r="QGB27" s="80"/>
      <c r="QGC27" s="80"/>
      <c r="QGD27" s="80"/>
      <c r="QGE27" s="80"/>
      <c r="QGF27" s="80"/>
      <c r="QGG27" s="80"/>
      <c r="QGH27" s="80"/>
      <c r="QGI27" s="80"/>
      <c r="QGJ27" s="80"/>
      <c r="QGK27" s="80"/>
      <c r="QGL27" s="80"/>
      <c r="QGM27" s="80"/>
      <c r="QGN27" s="80"/>
      <c r="QGO27" s="80"/>
      <c r="QGP27" s="80"/>
      <c r="QGQ27" s="80"/>
      <c r="QGR27" s="80"/>
      <c r="QGS27" s="80"/>
      <c r="QGT27" s="80"/>
      <c r="QGU27" s="80"/>
      <c r="QGV27" s="80"/>
      <c r="QGW27" s="80"/>
      <c r="QGX27" s="80"/>
      <c r="QGY27" s="80"/>
      <c r="QGZ27" s="80"/>
      <c r="QHA27" s="80"/>
      <c r="QHB27" s="80"/>
      <c r="QHC27" s="80"/>
      <c r="QHD27" s="80"/>
      <c r="QHE27" s="80"/>
      <c r="QHF27" s="80"/>
      <c r="QHG27" s="80"/>
      <c r="QHH27" s="80"/>
      <c r="QHI27" s="80"/>
      <c r="QHJ27" s="80"/>
      <c r="QHK27" s="80"/>
      <c r="QHL27" s="80"/>
      <c r="QHM27" s="80"/>
      <c r="QHN27" s="80"/>
      <c r="QHO27" s="80"/>
      <c r="QHP27" s="80"/>
      <c r="QHQ27" s="80"/>
      <c r="QHR27" s="80"/>
      <c r="QHS27" s="80"/>
      <c r="QHT27" s="80"/>
      <c r="QHU27" s="80"/>
      <c r="QHV27" s="80"/>
      <c r="QHW27" s="80"/>
      <c r="QHX27" s="80"/>
      <c r="QHY27" s="80"/>
      <c r="QHZ27" s="80"/>
      <c r="QIA27" s="80"/>
      <c r="QIB27" s="80"/>
      <c r="QIC27" s="80"/>
      <c r="QID27" s="80"/>
      <c r="QIE27" s="80"/>
      <c r="QIF27" s="80"/>
      <c r="QIG27" s="80"/>
      <c r="QIH27" s="80"/>
      <c r="QII27" s="80"/>
      <c r="QIJ27" s="80"/>
      <c r="QIK27" s="80"/>
      <c r="QIL27" s="80"/>
      <c r="QIM27" s="80"/>
      <c r="QIN27" s="80"/>
      <c r="QIO27" s="80"/>
      <c r="QIP27" s="80"/>
      <c r="QIQ27" s="80"/>
      <c r="QIR27" s="80"/>
      <c r="QIS27" s="80"/>
      <c r="QIT27" s="80"/>
      <c r="QIU27" s="80"/>
      <c r="QIV27" s="80"/>
      <c r="QIW27" s="80"/>
      <c r="QIX27" s="80"/>
      <c r="QIY27" s="80"/>
      <c r="QIZ27" s="80"/>
      <c r="QJA27" s="80"/>
      <c r="QJB27" s="80"/>
      <c r="QJC27" s="80"/>
      <c r="QJD27" s="80"/>
      <c r="QJE27" s="80"/>
      <c r="QJF27" s="80"/>
      <c r="QJG27" s="80"/>
      <c r="QJH27" s="80"/>
      <c r="QJI27" s="80"/>
      <c r="QJJ27" s="80"/>
      <c r="QJK27" s="80"/>
      <c r="QJL27" s="80"/>
      <c r="QJM27" s="80"/>
      <c r="QJN27" s="80"/>
      <c r="QJO27" s="80"/>
      <c r="QJP27" s="80"/>
      <c r="QJQ27" s="80"/>
      <c r="QJR27" s="80"/>
      <c r="QJS27" s="80"/>
      <c r="QJT27" s="80"/>
      <c r="QJU27" s="80"/>
      <c r="QJV27" s="80"/>
      <c r="QJW27" s="80"/>
      <c r="QJX27" s="80"/>
      <c r="QJY27" s="80"/>
      <c r="QJZ27" s="80"/>
      <c r="QKA27" s="80"/>
      <c r="QKB27" s="80"/>
      <c r="QKC27" s="80"/>
      <c r="QKD27" s="80"/>
      <c r="QKE27" s="80"/>
      <c r="QKF27" s="80"/>
      <c r="QKG27" s="80"/>
      <c r="QKH27" s="80"/>
      <c r="QKI27" s="80"/>
      <c r="QKJ27" s="80"/>
      <c r="QKK27" s="80"/>
      <c r="QKL27" s="80"/>
      <c r="QKM27" s="80"/>
      <c r="QKN27" s="80"/>
      <c r="QKO27" s="80"/>
      <c r="QKP27" s="80"/>
      <c r="QKQ27" s="80"/>
      <c r="QKR27" s="80"/>
      <c r="QKS27" s="80"/>
      <c r="QKT27" s="80"/>
      <c r="QKU27" s="80"/>
      <c r="QKV27" s="80"/>
      <c r="QKW27" s="80"/>
      <c r="QKX27" s="80"/>
      <c r="QKY27" s="80"/>
      <c r="QKZ27" s="80"/>
      <c r="QLA27" s="80"/>
      <c r="QLB27" s="80"/>
      <c r="QLC27" s="80"/>
      <c r="QLD27" s="80"/>
      <c r="QLE27" s="80"/>
      <c r="QLF27" s="80"/>
      <c r="QLG27" s="80"/>
      <c r="QLH27" s="80"/>
      <c r="QLI27" s="80"/>
      <c r="QLJ27" s="80"/>
      <c r="QLK27" s="80"/>
      <c r="QLL27" s="80"/>
      <c r="QLM27" s="80"/>
      <c r="QLN27" s="80"/>
      <c r="QLO27" s="80"/>
      <c r="QLP27" s="80"/>
      <c r="QLQ27" s="80"/>
      <c r="QLR27" s="80"/>
      <c r="QLS27" s="80"/>
      <c r="QLT27" s="80"/>
      <c r="QLU27" s="80"/>
      <c r="QLV27" s="80"/>
      <c r="QLW27" s="80"/>
      <c r="QLX27" s="80"/>
      <c r="QLY27" s="80"/>
      <c r="QLZ27" s="80"/>
      <c r="QMA27" s="80"/>
      <c r="QMB27" s="80"/>
      <c r="QMC27" s="80"/>
      <c r="QMD27" s="80"/>
      <c r="QME27" s="80"/>
      <c r="QMF27" s="80"/>
      <c r="QMG27" s="80"/>
      <c r="QMH27" s="80"/>
      <c r="QMI27" s="80"/>
      <c r="QMJ27" s="80"/>
      <c r="QMK27" s="80"/>
      <c r="QML27" s="80"/>
      <c r="QMM27" s="80"/>
      <c r="QMN27" s="80"/>
      <c r="QMO27" s="80"/>
      <c r="QMP27" s="80"/>
      <c r="QMQ27" s="80"/>
      <c r="QMR27" s="80"/>
      <c r="QMS27" s="80"/>
      <c r="QMT27" s="80"/>
      <c r="QMU27" s="80"/>
      <c r="QMV27" s="80"/>
      <c r="QMW27" s="80"/>
      <c r="QMX27" s="80"/>
      <c r="QMY27" s="80"/>
      <c r="QMZ27" s="80"/>
      <c r="QNA27" s="80"/>
      <c r="QNB27" s="80"/>
      <c r="QNC27" s="80"/>
      <c r="QND27" s="80"/>
      <c r="QNE27" s="80"/>
      <c r="QNF27" s="80"/>
      <c r="QNG27" s="80"/>
      <c r="QNH27" s="80"/>
      <c r="QNI27" s="80"/>
      <c r="QNJ27" s="80"/>
      <c r="QNK27" s="80"/>
      <c r="QNL27" s="80"/>
      <c r="QNM27" s="80"/>
      <c r="QNN27" s="80"/>
      <c r="QNO27" s="80"/>
      <c r="QNP27" s="80"/>
      <c r="QNQ27" s="80"/>
      <c r="QNR27" s="80"/>
      <c r="QNS27" s="80"/>
      <c r="QNT27" s="80"/>
      <c r="QNU27" s="80"/>
      <c r="QNV27" s="80"/>
      <c r="QNW27" s="80"/>
      <c r="QNX27" s="80"/>
      <c r="QNY27" s="80"/>
      <c r="QNZ27" s="80"/>
      <c r="QOA27" s="80"/>
      <c r="QOB27" s="80"/>
      <c r="QOC27" s="80"/>
      <c r="QOD27" s="80"/>
      <c r="QOE27" s="80"/>
      <c r="QOF27" s="80"/>
      <c r="QOG27" s="80"/>
      <c r="QOH27" s="80"/>
      <c r="QOI27" s="80"/>
      <c r="QOJ27" s="80"/>
      <c r="QOK27" s="80"/>
      <c r="QOL27" s="80"/>
      <c r="QOM27" s="80"/>
      <c r="QON27" s="80"/>
      <c r="QOO27" s="80"/>
      <c r="QOP27" s="80"/>
      <c r="QOQ27" s="80"/>
      <c r="QOR27" s="80"/>
      <c r="QOS27" s="80"/>
      <c r="QOT27" s="80"/>
      <c r="QOU27" s="80"/>
      <c r="QOV27" s="80"/>
      <c r="QOW27" s="80"/>
      <c r="QOX27" s="80"/>
      <c r="QOY27" s="80"/>
      <c r="QOZ27" s="80"/>
      <c r="QPA27" s="80"/>
      <c r="QPB27" s="80"/>
      <c r="QPC27" s="80"/>
      <c r="QPD27" s="80"/>
      <c r="QPE27" s="80"/>
      <c r="QPF27" s="80"/>
      <c r="QPG27" s="80"/>
      <c r="QPH27" s="80"/>
      <c r="QPI27" s="80"/>
      <c r="QPJ27" s="80"/>
      <c r="QPK27" s="80"/>
      <c r="QPL27" s="80"/>
      <c r="QPM27" s="80"/>
      <c r="QPN27" s="80"/>
      <c r="QPO27" s="80"/>
      <c r="QPP27" s="80"/>
      <c r="QPQ27" s="80"/>
      <c r="QPR27" s="80"/>
      <c r="QPS27" s="80"/>
      <c r="QPT27" s="80"/>
      <c r="QPU27" s="80"/>
      <c r="QPV27" s="80"/>
      <c r="QPW27" s="80"/>
      <c r="QPX27" s="80"/>
      <c r="QPY27" s="80"/>
      <c r="QPZ27" s="80"/>
      <c r="QQA27" s="80"/>
      <c r="QQB27" s="80"/>
      <c r="QQC27" s="80"/>
      <c r="QQD27" s="80"/>
      <c r="QQE27" s="80"/>
      <c r="QQF27" s="80"/>
      <c r="QQG27" s="80"/>
      <c r="QQH27" s="80"/>
      <c r="QQI27" s="80"/>
      <c r="QQJ27" s="80"/>
      <c r="QQK27" s="80"/>
      <c r="QQL27" s="80"/>
      <c r="QQM27" s="80"/>
      <c r="QQN27" s="80"/>
      <c r="QQO27" s="80"/>
      <c r="QQP27" s="80"/>
      <c r="QQQ27" s="80"/>
      <c r="QQR27" s="80"/>
      <c r="QQS27" s="80"/>
      <c r="QQT27" s="80"/>
      <c r="QQU27" s="80"/>
      <c r="QQV27" s="80"/>
      <c r="QQW27" s="80"/>
      <c r="QQX27" s="80"/>
      <c r="QQY27" s="80"/>
      <c r="QQZ27" s="80"/>
      <c r="QRA27" s="80"/>
      <c r="QRB27" s="80"/>
      <c r="QRC27" s="80"/>
      <c r="QRD27" s="80"/>
      <c r="QRE27" s="80"/>
      <c r="QRF27" s="80"/>
      <c r="QRG27" s="80"/>
      <c r="QRH27" s="80"/>
      <c r="QRI27" s="80"/>
      <c r="QRJ27" s="80"/>
      <c r="QRK27" s="80"/>
      <c r="QRL27" s="80"/>
      <c r="QRM27" s="80"/>
      <c r="QRN27" s="80"/>
      <c r="QRO27" s="80"/>
      <c r="QRP27" s="80"/>
      <c r="QRQ27" s="80"/>
      <c r="QRR27" s="80"/>
      <c r="QRS27" s="80"/>
      <c r="QRT27" s="80"/>
      <c r="QRU27" s="80"/>
      <c r="QRV27" s="80"/>
      <c r="QRW27" s="80"/>
      <c r="QRX27" s="80"/>
      <c r="QRY27" s="80"/>
      <c r="QRZ27" s="80"/>
      <c r="QSA27" s="80"/>
      <c r="QSB27" s="80"/>
      <c r="QSC27" s="80"/>
      <c r="QSD27" s="80"/>
      <c r="QSE27" s="80"/>
      <c r="QSF27" s="80"/>
      <c r="QSG27" s="80"/>
      <c r="QSH27" s="80"/>
      <c r="QSI27" s="80"/>
      <c r="QSJ27" s="80"/>
      <c r="QSK27" s="80"/>
      <c r="QSL27" s="80"/>
      <c r="QSM27" s="80"/>
      <c r="QSN27" s="80"/>
      <c r="QSO27" s="80"/>
      <c r="QSP27" s="80"/>
      <c r="QSQ27" s="80"/>
      <c r="QSR27" s="80"/>
      <c r="QSS27" s="80"/>
      <c r="QST27" s="80"/>
      <c r="QSU27" s="80"/>
      <c r="QSV27" s="80"/>
      <c r="QSW27" s="80"/>
      <c r="QSX27" s="80"/>
      <c r="QSY27" s="80"/>
      <c r="QSZ27" s="80"/>
      <c r="QTA27" s="80"/>
      <c r="QTB27" s="80"/>
      <c r="QTC27" s="80"/>
      <c r="QTD27" s="80"/>
      <c r="QTE27" s="80"/>
      <c r="QTF27" s="80"/>
      <c r="QTG27" s="80"/>
      <c r="QTH27" s="80"/>
      <c r="QTI27" s="80"/>
      <c r="QTJ27" s="80"/>
      <c r="QTK27" s="80"/>
      <c r="QTL27" s="80"/>
      <c r="QTM27" s="80"/>
      <c r="QTN27" s="80"/>
      <c r="QTO27" s="80"/>
      <c r="QTP27" s="80"/>
      <c r="QTQ27" s="80"/>
      <c r="QTR27" s="80"/>
      <c r="QTS27" s="80"/>
      <c r="QTT27" s="80"/>
      <c r="QTU27" s="80"/>
      <c r="QTV27" s="80"/>
      <c r="QTW27" s="80"/>
      <c r="QTX27" s="80"/>
      <c r="QTY27" s="80"/>
      <c r="QTZ27" s="80"/>
      <c r="QUA27" s="80"/>
      <c r="QUB27" s="80"/>
      <c r="QUC27" s="80"/>
      <c r="QUD27" s="80"/>
      <c r="QUE27" s="80"/>
      <c r="QUF27" s="80"/>
      <c r="QUG27" s="80"/>
      <c r="QUH27" s="80"/>
      <c r="QUI27" s="80"/>
      <c r="QUJ27" s="80"/>
      <c r="QUK27" s="80"/>
      <c r="QUL27" s="80"/>
      <c r="QUM27" s="80"/>
      <c r="QUN27" s="80"/>
      <c r="QUO27" s="80"/>
      <c r="QUP27" s="80"/>
      <c r="QUQ27" s="80"/>
      <c r="QUR27" s="80"/>
      <c r="QUS27" s="80"/>
      <c r="QUT27" s="80"/>
      <c r="QUU27" s="80"/>
      <c r="QUV27" s="80"/>
      <c r="QUW27" s="80"/>
      <c r="QUX27" s="80"/>
      <c r="QUY27" s="80"/>
      <c r="QUZ27" s="80"/>
      <c r="QVA27" s="80"/>
      <c r="QVB27" s="80"/>
      <c r="QVC27" s="80"/>
      <c r="QVD27" s="80"/>
      <c r="QVE27" s="80"/>
      <c r="QVF27" s="80"/>
      <c r="QVG27" s="80"/>
      <c r="QVH27" s="80"/>
      <c r="QVI27" s="80"/>
      <c r="QVJ27" s="80"/>
      <c r="QVK27" s="80"/>
      <c r="QVL27" s="80"/>
      <c r="QVM27" s="80"/>
      <c r="QVN27" s="80"/>
      <c r="QVO27" s="80"/>
      <c r="QVP27" s="80"/>
      <c r="QVQ27" s="80"/>
      <c r="QVR27" s="80"/>
      <c r="QVS27" s="80"/>
      <c r="QVT27" s="80"/>
      <c r="QVU27" s="80"/>
      <c r="QVV27" s="80"/>
      <c r="QVW27" s="80"/>
      <c r="QVX27" s="80"/>
      <c r="QVY27" s="80"/>
      <c r="QVZ27" s="80"/>
      <c r="QWA27" s="80"/>
      <c r="QWB27" s="80"/>
      <c r="QWC27" s="80"/>
      <c r="QWD27" s="80"/>
      <c r="QWE27" s="80"/>
      <c r="QWF27" s="80"/>
      <c r="QWG27" s="80"/>
      <c r="QWH27" s="80"/>
      <c r="QWI27" s="80"/>
      <c r="QWJ27" s="80"/>
      <c r="QWK27" s="80"/>
      <c r="QWL27" s="80"/>
      <c r="QWM27" s="80"/>
      <c r="QWN27" s="80"/>
      <c r="QWO27" s="80"/>
      <c r="QWP27" s="80"/>
      <c r="QWQ27" s="80"/>
      <c r="QWR27" s="80"/>
      <c r="QWS27" s="80"/>
      <c r="QWT27" s="80"/>
      <c r="QWU27" s="80"/>
      <c r="QWV27" s="80"/>
      <c r="QWW27" s="80"/>
      <c r="QWX27" s="80"/>
      <c r="QWY27" s="80"/>
      <c r="QWZ27" s="80"/>
      <c r="QXA27" s="80"/>
      <c r="QXB27" s="80"/>
      <c r="QXC27" s="80"/>
      <c r="QXD27" s="80"/>
      <c r="QXE27" s="80"/>
      <c r="QXF27" s="80"/>
      <c r="QXG27" s="80"/>
      <c r="QXH27" s="80"/>
      <c r="QXI27" s="80"/>
      <c r="QXJ27" s="80"/>
      <c r="QXK27" s="80"/>
      <c r="QXL27" s="80"/>
      <c r="QXM27" s="80"/>
      <c r="QXN27" s="80"/>
      <c r="QXO27" s="80"/>
      <c r="QXP27" s="80"/>
      <c r="QXQ27" s="80"/>
      <c r="QXR27" s="80"/>
      <c r="QXS27" s="80"/>
      <c r="QXT27" s="80"/>
      <c r="QXU27" s="80"/>
      <c r="QXV27" s="80"/>
      <c r="QXW27" s="80"/>
      <c r="QXX27" s="80"/>
      <c r="QXY27" s="80"/>
      <c r="QXZ27" s="80"/>
      <c r="QYA27" s="80"/>
      <c r="QYB27" s="80"/>
      <c r="QYC27" s="80"/>
      <c r="QYD27" s="80"/>
      <c r="QYE27" s="80"/>
      <c r="QYF27" s="80"/>
      <c r="QYG27" s="80"/>
      <c r="QYH27" s="80"/>
      <c r="QYI27" s="80"/>
      <c r="QYJ27" s="80"/>
      <c r="QYK27" s="80"/>
      <c r="QYL27" s="80"/>
      <c r="QYM27" s="80"/>
      <c r="QYN27" s="80"/>
      <c r="QYO27" s="80"/>
      <c r="QYP27" s="80"/>
      <c r="QYQ27" s="80"/>
      <c r="QYR27" s="80"/>
      <c r="QYS27" s="80"/>
      <c r="QYT27" s="80"/>
      <c r="QYU27" s="80"/>
      <c r="QYV27" s="80"/>
      <c r="QYW27" s="80"/>
      <c r="QYX27" s="80"/>
      <c r="QYY27" s="80"/>
      <c r="QYZ27" s="80"/>
      <c r="QZA27" s="80"/>
      <c r="QZB27" s="80"/>
      <c r="QZC27" s="80"/>
      <c r="QZD27" s="80"/>
      <c r="QZE27" s="80"/>
      <c r="QZF27" s="80"/>
      <c r="QZG27" s="80"/>
      <c r="QZH27" s="80"/>
      <c r="QZI27" s="80"/>
      <c r="QZJ27" s="80"/>
      <c r="QZK27" s="80"/>
      <c r="QZL27" s="80"/>
      <c r="QZM27" s="80"/>
      <c r="QZN27" s="80"/>
      <c r="QZO27" s="80"/>
      <c r="QZP27" s="80"/>
      <c r="QZQ27" s="80"/>
      <c r="QZR27" s="80"/>
      <c r="QZS27" s="80"/>
      <c r="QZT27" s="80"/>
      <c r="QZU27" s="80"/>
      <c r="QZV27" s="80"/>
      <c r="QZW27" s="80"/>
      <c r="QZX27" s="80"/>
      <c r="QZY27" s="80"/>
      <c r="QZZ27" s="80"/>
      <c r="RAA27" s="80"/>
      <c r="RAB27" s="80"/>
      <c r="RAC27" s="80"/>
      <c r="RAD27" s="80"/>
      <c r="RAE27" s="80"/>
      <c r="RAF27" s="80"/>
      <c r="RAG27" s="80"/>
      <c r="RAH27" s="80"/>
      <c r="RAI27" s="80"/>
      <c r="RAJ27" s="80"/>
      <c r="RAK27" s="80"/>
      <c r="RAL27" s="80"/>
      <c r="RAM27" s="80"/>
      <c r="RAN27" s="80"/>
      <c r="RAO27" s="80"/>
      <c r="RAP27" s="80"/>
      <c r="RAQ27" s="80"/>
      <c r="RAR27" s="80"/>
      <c r="RAS27" s="80"/>
      <c r="RAT27" s="80"/>
      <c r="RAU27" s="80"/>
      <c r="RAV27" s="80"/>
      <c r="RAW27" s="80"/>
      <c r="RAX27" s="80"/>
      <c r="RAY27" s="80"/>
      <c r="RAZ27" s="80"/>
      <c r="RBA27" s="80"/>
      <c r="RBB27" s="80"/>
      <c r="RBC27" s="80"/>
      <c r="RBD27" s="80"/>
      <c r="RBE27" s="80"/>
      <c r="RBF27" s="80"/>
      <c r="RBG27" s="80"/>
      <c r="RBH27" s="80"/>
      <c r="RBI27" s="80"/>
      <c r="RBJ27" s="80"/>
      <c r="RBK27" s="80"/>
      <c r="RBL27" s="80"/>
      <c r="RBM27" s="80"/>
      <c r="RBN27" s="80"/>
      <c r="RBO27" s="80"/>
      <c r="RBP27" s="80"/>
      <c r="RBQ27" s="80"/>
      <c r="RBR27" s="80"/>
      <c r="RBS27" s="80"/>
      <c r="RBT27" s="80"/>
      <c r="RBU27" s="80"/>
      <c r="RBV27" s="80"/>
      <c r="RBW27" s="80"/>
      <c r="RBX27" s="80"/>
      <c r="RBY27" s="80"/>
      <c r="RBZ27" s="80"/>
      <c r="RCA27" s="80"/>
      <c r="RCB27" s="80"/>
      <c r="RCC27" s="80"/>
      <c r="RCD27" s="80"/>
      <c r="RCE27" s="80"/>
      <c r="RCF27" s="80"/>
      <c r="RCG27" s="80"/>
      <c r="RCH27" s="80"/>
      <c r="RCI27" s="80"/>
      <c r="RCJ27" s="80"/>
      <c r="RCK27" s="80"/>
      <c r="RCL27" s="80"/>
      <c r="RCM27" s="80"/>
      <c r="RCN27" s="80"/>
      <c r="RCO27" s="80"/>
      <c r="RCP27" s="80"/>
      <c r="RCQ27" s="80"/>
      <c r="RCR27" s="80"/>
      <c r="RCS27" s="80"/>
      <c r="RCT27" s="80"/>
      <c r="RCU27" s="80"/>
      <c r="RCV27" s="80"/>
      <c r="RCW27" s="80"/>
      <c r="RCX27" s="80"/>
      <c r="RCY27" s="80"/>
      <c r="RCZ27" s="80"/>
      <c r="RDA27" s="80"/>
      <c r="RDB27" s="80"/>
      <c r="RDC27" s="80"/>
      <c r="RDD27" s="80"/>
      <c r="RDE27" s="80"/>
      <c r="RDF27" s="80"/>
      <c r="RDG27" s="80"/>
      <c r="RDH27" s="80"/>
      <c r="RDI27" s="80"/>
      <c r="RDJ27" s="80"/>
      <c r="RDK27" s="80"/>
      <c r="RDL27" s="80"/>
      <c r="RDM27" s="80"/>
      <c r="RDN27" s="80"/>
      <c r="RDO27" s="80"/>
      <c r="RDP27" s="80"/>
      <c r="RDQ27" s="80"/>
      <c r="RDR27" s="80"/>
      <c r="RDS27" s="80"/>
      <c r="RDT27" s="80"/>
      <c r="RDU27" s="80"/>
      <c r="RDV27" s="80"/>
      <c r="RDW27" s="80"/>
      <c r="RDX27" s="80"/>
      <c r="RDY27" s="80"/>
      <c r="RDZ27" s="80"/>
      <c r="REA27" s="80"/>
      <c r="REB27" s="80"/>
      <c r="REC27" s="80"/>
      <c r="RED27" s="80"/>
      <c r="REE27" s="80"/>
      <c r="REF27" s="80"/>
      <c r="REG27" s="80"/>
      <c r="REH27" s="80"/>
      <c r="REI27" s="80"/>
      <c r="REJ27" s="80"/>
      <c r="REK27" s="80"/>
      <c r="REL27" s="80"/>
      <c r="REM27" s="80"/>
      <c r="REN27" s="80"/>
      <c r="REO27" s="80"/>
      <c r="REP27" s="80"/>
      <c r="REQ27" s="80"/>
      <c r="RER27" s="80"/>
      <c r="RES27" s="80"/>
      <c r="RET27" s="80"/>
      <c r="REU27" s="80"/>
      <c r="REV27" s="80"/>
      <c r="REW27" s="80"/>
      <c r="REX27" s="80"/>
      <c r="REY27" s="80"/>
      <c r="REZ27" s="80"/>
      <c r="RFA27" s="80"/>
      <c r="RFB27" s="80"/>
      <c r="RFC27" s="80"/>
      <c r="RFD27" s="80"/>
      <c r="RFE27" s="80"/>
      <c r="RFF27" s="80"/>
      <c r="RFG27" s="80"/>
      <c r="RFH27" s="80"/>
      <c r="RFI27" s="80"/>
      <c r="RFJ27" s="80"/>
      <c r="RFK27" s="80"/>
      <c r="RFL27" s="80"/>
      <c r="RFM27" s="80"/>
      <c r="RFN27" s="80"/>
      <c r="RFO27" s="80"/>
      <c r="RFP27" s="80"/>
      <c r="RFQ27" s="80"/>
      <c r="RFR27" s="80"/>
      <c r="RFS27" s="80"/>
      <c r="RFT27" s="80"/>
      <c r="RFU27" s="80"/>
      <c r="RFV27" s="80"/>
      <c r="RFW27" s="80"/>
      <c r="RFX27" s="80"/>
      <c r="RFY27" s="80"/>
      <c r="RFZ27" s="80"/>
      <c r="RGA27" s="80"/>
      <c r="RGB27" s="80"/>
      <c r="RGC27" s="80"/>
      <c r="RGD27" s="80"/>
      <c r="RGE27" s="80"/>
      <c r="RGF27" s="80"/>
      <c r="RGG27" s="80"/>
      <c r="RGH27" s="80"/>
      <c r="RGI27" s="80"/>
      <c r="RGJ27" s="80"/>
      <c r="RGK27" s="80"/>
      <c r="RGL27" s="80"/>
      <c r="RGM27" s="80"/>
      <c r="RGN27" s="80"/>
      <c r="RGO27" s="80"/>
      <c r="RGP27" s="80"/>
      <c r="RGQ27" s="80"/>
      <c r="RGR27" s="80"/>
      <c r="RGS27" s="80"/>
      <c r="RGT27" s="80"/>
      <c r="RGU27" s="80"/>
      <c r="RGV27" s="80"/>
      <c r="RGW27" s="80"/>
      <c r="RGX27" s="80"/>
      <c r="RGY27" s="80"/>
      <c r="RGZ27" s="80"/>
      <c r="RHA27" s="80"/>
      <c r="RHB27" s="80"/>
      <c r="RHC27" s="80"/>
      <c r="RHD27" s="80"/>
      <c r="RHE27" s="80"/>
      <c r="RHF27" s="80"/>
      <c r="RHG27" s="80"/>
      <c r="RHH27" s="80"/>
      <c r="RHI27" s="80"/>
      <c r="RHJ27" s="80"/>
      <c r="RHK27" s="80"/>
      <c r="RHL27" s="80"/>
      <c r="RHM27" s="80"/>
      <c r="RHN27" s="80"/>
      <c r="RHO27" s="80"/>
      <c r="RHP27" s="80"/>
      <c r="RHQ27" s="80"/>
      <c r="RHR27" s="80"/>
      <c r="RHS27" s="80"/>
      <c r="RHT27" s="80"/>
      <c r="RHU27" s="80"/>
      <c r="RHV27" s="80"/>
      <c r="RHW27" s="80"/>
      <c r="RHX27" s="80"/>
      <c r="RHY27" s="80"/>
      <c r="RHZ27" s="80"/>
      <c r="RIA27" s="80"/>
      <c r="RIB27" s="80"/>
      <c r="RIC27" s="80"/>
      <c r="RID27" s="80"/>
      <c r="RIE27" s="80"/>
      <c r="RIF27" s="80"/>
      <c r="RIG27" s="80"/>
      <c r="RIH27" s="80"/>
      <c r="RII27" s="80"/>
      <c r="RIJ27" s="80"/>
      <c r="RIK27" s="80"/>
      <c r="RIL27" s="80"/>
      <c r="RIM27" s="80"/>
      <c r="RIN27" s="80"/>
      <c r="RIO27" s="80"/>
      <c r="RIP27" s="80"/>
      <c r="RIQ27" s="80"/>
      <c r="RIR27" s="80"/>
      <c r="RIS27" s="80"/>
      <c r="RIT27" s="80"/>
      <c r="RIU27" s="80"/>
      <c r="RIV27" s="80"/>
      <c r="RIW27" s="80"/>
      <c r="RIX27" s="80"/>
      <c r="RIY27" s="80"/>
      <c r="RIZ27" s="80"/>
      <c r="RJA27" s="80"/>
      <c r="RJB27" s="80"/>
      <c r="RJC27" s="80"/>
      <c r="RJD27" s="80"/>
      <c r="RJE27" s="80"/>
      <c r="RJF27" s="80"/>
      <c r="RJG27" s="80"/>
      <c r="RJH27" s="80"/>
      <c r="RJI27" s="80"/>
      <c r="RJJ27" s="80"/>
      <c r="RJK27" s="80"/>
      <c r="RJL27" s="80"/>
      <c r="RJM27" s="80"/>
      <c r="RJN27" s="80"/>
      <c r="RJO27" s="80"/>
      <c r="RJP27" s="80"/>
      <c r="RJQ27" s="80"/>
      <c r="RJR27" s="80"/>
      <c r="RJS27" s="80"/>
      <c r="RJT27" s="80"/>
      <c r="RJU27" s="80"/>
      <c r="RJV27" s="80"/>
      <c r="RJW27" s="80"/>
      <c r="RJX27" s="80"/>
      <c r="RJY27" s="80"/>
      <c r="RJZ27" s="80"/>
      <c r="RKA27" s="80"/>
      <c r="RKB27" s="80"/>
      <c r="RKC27" s="80"/>
      <c r="RKD27" s="80"/>
      <c r="RKE27" s="80"/>
      <c r="RKF27" s="80"/>
      <c r="RKG27" s="80"/>
      <c r="RKH27" s="80"/>
      <c r="RKI27" s="80"/>
      <c r="RKJ27" s="80"/>
      <c r="RKK27" s="80"/>
      <c r="RKL27" s="80"/>
      <c r="RKM27" s="80"/>
      <c r="RKN27" s="80"/>
      <c r="RKO27" s="80"/>
      <c r="RKP27" s="80"/>
      <c r="RKQ27" s="80"/>
      <c r="RKR27" s="80"/>
      <c r="RKS27" s="80"/>
      <c r="RKT27" s="80"/>
      <c r="RKU27" s="80"/>
      <c r="RKV27" s="80"/>
      <c r="RKW27" s="80"/>
      <c r="RKX27" s="80"/>
      <c r="RKY27" s="80"/>
      <c r="RKZ27" s="80"/>
      <c r="RLA27" s="80"/>
      <c r="RLB27" s="80"/>
      <c r="RLC27" s="80"/>
      <c r="RLD27" s="80"/>
      <c r="RLE27" s="80"/>
      <c r="RLF27" s="80"/>
      <c r="RLG27" s="80"/>
      <c r="RLH27" s="80"/>
      <c r="RLI27" s="80"/>
      <c r="RLJ27" s="80"/>
      <c r="RLK27" s="80"/>
      <c r="RLL27" s="80"/>
      <c r="RLM27" s="80"/>
      <c r="RLN27" s="80"/>
      <c r="RLO27" s="80"/>
      <c r="RLP27" s="80"/>
      <c r="RLQ27" s="80"/>
      <c r="RLR27" s="80"/>
      <c r="RLS27" s="80"/>
      <c r="RLT27" s="80"/>
      <c r="RLU27" s="80"/>
      <c r="RLV27" s="80"/>
      <c r="RLW27" s="80"/>
      <c r="RLX27" s="80"/>
      <c r="RLY27" s="80"/>
      <c r="RLZ27" s="80"/>
      <c r="RMA27" s="80"/>
      <c r="RMB27" s="80"/>
      <c r="RMC27" s="80"/>
      <c r="RMD27" s="80"/>
      <c r="RME27" s="80"/>
      <c r="RMF27" s="80"/>
      <c r="RMG27" s="80"/>
      <c r="RMH27" s="80"/>
      <c r="RMI27" s="80"/>
      <c r="RMJ27" s="80"/>
      <c r="RMK27" s="80"/>
      <c r="RML27" s="80"/>
      <c r="RMM27" s="80"/>
      <c r="RMN27" s="80"/>
      <c r="RMO27" s="80"/>
      <c r="RMP27" s="80"/>
      <c r="RMQ27" s="80"/>
      <c r="RMR27" s="80"/>
      <c r="RMS27" s="80"/>
      <c r="RMT27" s="80"/>
      <c r="RMU27" s="80"/>
      <c r="RMV27" s="80"/>
      <c r="RMW27" s="80"/>
      <c r="RMX27" s="80"/>
      <c r="RMY27" s="80"/>
      <c r="RMZ27" s="80"/>
      <c r="RNA27" s="80"/>
      <c r="RNB27" s="80"/>
      <c r="RNC27" s="80"/>
      <c r="RND27" s="80"/>
      <c r="RNE27" s="80"/>
      <c r="RNF27" s="80"/>
      <c r="RNG27" s="80"/>
      <c r="RNH27" s="80"/>
      <c r="RNI27" s="80"/>
      <c r="RNJ27" s="80"/>
      <c r="RNK27" s="80"/>
      <c r="RNL27" s="80"/>
      <c r="RNM27" s="80"/>
      <c r="RNN27" s="80"/>
      <c r="RNO27" s="80"/>
      <c r="RNP27" s="80"/>
      <c r="RNQ27" s="80"/>
      <c r="RNR27" s="80"/>
      <c r="RNS27" s="80"/>
      <c r="RNT27" s="80"/>
      <c r="RNU27" s="80"/>
      <c r="RNV27" s="80"/>
      <c r="RNW27" s="80"/>
      <c r="RNX27" s="80"/>
      <c r="RNY27" s="80"/>
      <c r="RNZ27" s="80"/>
      <c r="ROA27" s="80"/>
      <c r="ROB27" s="80"/>
      <c r="ROC27" s="80"/>
      <c r="ROD27" s="80"/>
      <c r="ROE27" s="80"/>
      <c r="ROF27" s="80"/>
      <c r="ROG27" s="80"/>
      <c r="ROH27" s="80"/>
      <c r="ROI27" s="80"/>
      <c r="ROJ27" s="80"/>
      <c r="ROK27" s="80"/>
      <c r="ROL27" s="80"/>
      <c r="ROM27" s="80"/>
      <c r="RON27" s="80"/>
      <c r="ROO27" s="80"/>
      <c r="ROP27" s="80"/>
      <c r="ROQ27" s="80"/>
      <c r="ROR27" s="80"/>
      <c r="ROS27" s="80"/>
      <c r="ROT27" s="80"/>
      <c r="ROU27" s="80"/>
      <c r="ROV27" s="80"/>
      <c r="ROW27" s="80"/>
      <c r="ROX27" s="80"/>
      <c r="ROY27" s="80"/>
      <c r="ROZ27" s="80"/>
      <c r="RPA27" s="80"/>
      <c r="RPB27" s="80"/>
      <c r="RPC27" s="80"/>
      <c r="RPD27" s="80"/>
      <c r="RPE27" s="80"/>
      <c r="RPF27" s="80"/>
      <c r="RPG27" s="80"/>
      <c r="RPH27" s="80"/>
      <c r="RPI27" s="80"/>
      <c r="RPJ27" s="80"/>
      <c r="RPK27" s="80"/>
      <c r="RPL27" s="80"/>
      <c r="RPM27" s="80"/>
      <c r="RPN27" s="80"/>
      <c r="RPO27" s="80"/>
      <c r="RPP27" s="80"/>
      <c r="RPQ27" s="80"/>
      <c r="RPR27" s="80"/>
      <c r="RPS27" s="80"/>
      <c r="RPT27" s="80"/>
      <c r="RPU27" s="80"/>
      <c r="RPV27" s="80"/>
      <c r="RPW27" s="80"/>
      <c r="RPX27" s="80"/>
      <c r="RPY27" s="80"/>
      <c r="RPZ27" s="80"/>
      <c r="RQA27" s="80"/>
      <c r="RQB27" s="80"/>
      <c r="RQC27" s="80"/>
      <c r="RQD27" s="80"/>
      <c r="RQE27" s="80"/>
      <c r="RQF27" s="80"/>
      <c r="RQG27" s="80"/>
      <c r="RQH27" s="80"/>
      <c r="RQI27" s="80"/>
      <c r="RQJ27" s="80"/>
      <c r="RQK27" s="80"/>
      <c r="RQL27" s="80"/>
      <c r="RQM27" s="80"/>
      <c r="RQN27" s="80"/>
      <c r="RQO27" s="80"/>
      <c r="RQP27" s="80"/>
      <c r="RQQ27" s="80"/>
      <c r="RQR27" s="80"/>
      <c r="RQS27" s="80"/>
      <c r="RQT27" s="80"/>
      <c r="RQU27" s="80"/>
      <c r="RQV27" s="80"/>
      <c r="RQW27" s="80"/>
      <c r="RQX27" s="80"/>
      <c r="RQY27" s="80"/>
      <c r="RQZ27" s="80"/>
      <c r="RRA27" s="80"/>
      <c r="RRB27" s="80"/>
      <c r="RRC27" s="80"/>
      <c r="RRD27" s="80"/>
      <c r="RRE27" s="80"/>
      <c r="RRF27" s="80"/>
      <c r="RRG27" s="80"/>
      <c r="RRH27" s="80"/>
      <c r="RRI27" s="80"/>
      <c r="RRJ27" s="80"/>
      <c r="RRK27" s="80"/>
      <c r="RRL27" s="80"/>
      <c r="RRM27" s="80"/>
      <c r="RRN27" s="80"/>
      <c r="RRO27" s="80"/>
      <c r="RRP27" s="80"/>
      <c r="RRQ27" s="80"/>
      <c r="RRR27" s="80"/>
      <c r="RRS27" s="80"/>
      <c r="RRT27" s="80"/>
      <c r="RRU27" s="80"/>
      <c r="RRV27" s="80"/>
      <c r="RRW27" s="80"/>
      <c r="RRX27" s="80"/>
      <c r="RRY27" s="80"/>
      <c r="RRZ27" s="80"/>
      <c r="RSA27" s="80"/>
      <c r="RSB27" s="80"/>
      <c r="RSC27" s="80"/>
      <c r="RSD27" s="80"/>
      <c r="RSE27" s="80"/>
      <c r="RSF27" s="80"/>
      <c r="RSG27" s="80"/>
      <c r="RSH27" s="80"/>
      <c r="RSI27" s="80"/>
      <c r="RSJ27" s="80"/>
      <c r="RSK27" s="80"/>
      <c r="RSL27" s="80"/>
      <c r="RSM27" s="80"/>
      <c r="RSN27" s="80"/>
      <c r="RSO27" s="80"/>
      <c r="RSP27" s="80"/>
      <c r="RSQ27" s="80"/>
      <c r="RSR27" s="80"/>
      <c r="RSS27" s="80"/>
      <c r="RST27" s="80"/>
      <c r="RSU27" s="80"/>
      <c r="RSV27" s="80"/>
      <c r="RSW27" s="80"/>
      <c r="RSX27" s="80"/>
      <c r="RSY27" s="80"/>
      <c r="RSZ27" s="80"/>
      <c r="RTA27" s="80"/>
      <c r="RTB27" s="80"/>
      <c r="RTC27" s="80"/>
      <c r="RTD27" s="80"/>
      <c r="RTE27" s="80"/>
      <c r="RTF27" s="80"/>
      <c r="RTG27" s="80"/>
      <c r="RTH27" s="80"/>
      <c r="RTI27" s="80"/>
      <c r="RTJ27" s="80"/>
      <c r="RTK27" s="80"/>
      <c r="RTL27" s="80"/>
      <c r="RTM27" s="80"/>
      <c r="RTN27" s="80"/>
      <c r="RTO27" s="80"/>
      <c r="RTP27" s="80"/>
      <c r="RTQ27" s="80"/>
      <c r="RTR27" s="80"/>
      <c r="RTS27" s="80"/>
      <c r="RTT27" s="80"/>
      <c r="RTU27" s="80"/>
      <c r="RTV27" s="80"/>
      <c r="RTW27" s="80"/>
      <c r="RTX27" s="80"/>
      <c r="RTY27" s="80"/>
      <c r="RTZ27" s="80"/>
      <c r="RUA27" s="80"/>
      <c r="RUB27" s="80"/>
      <c r="RUC27" s="80"/>
      <c r="RUD27" s="80"/>
      <c r="RUE27" s="80"/>
      <c r="RUF27" s="80"/>
      <c r="RUG27" s="80"/>
      <c r="RUH27" s="80"/>
      <c r="RUI27" s="80"/>
      <c r="RUJ27" s="80"/>
      <c r="RUK27" s="80"/>
      <c r="RUL27" s="80"/>
      <c r="RUM27" s="80"/>
      <c r="RUN27" s="80"/>
      <c r="RUO27" s="80"/>
      <c r="RUP27" s="80"/>
      <c r="RUQ27" s="80"/>
      <c r="RUR27" s="80"/>
      <c r="RUS27" s="80"/>
      <c r="RUT27" s="80"/>
      <c r="RUU27" s="80"/>
      <c r="RUV27" s="80"/>
      <c r="RUW27" s="80"/>
      <c r="RUX27" s="80"/>
      <c r="RUY27" s="80"/>
      <c r="RUZ27" s="80"/>
      <c r="RVA27" s="80"/>
      <c r="RVB27" s="80"/>
      <c r="RVC27" s="80"/>
      <c r="RVD27" s="80"/>
      <c r="RVE27" s="80"/>
      <c r="RVF27" s="80"/>
      <c r="RVG27" s="80"/>
      <c r="RVH27" s="80"/>
      <c r="RVI27" s="80"/>
      <c r="RVJ27" s="80"/>
      <c r="RVK27" s="80"/>
      <c r="RVL27" s="80"/>
      <c r="RVM27" s="80"/>
      <c r="RVN27" s="80"/>
      <c r="RVO27" s="80"/>
      <c r="RVP27" s="80"/>
      <c r="RVQ27" s="80"/>
      <c r="RVR27" s="80"/>
      <c r="RVS27" s="80"/>
      <c r="RVT27" s="80"/>
      <c r="RVU27" s="80"/>
      <c r="RVV27" s="80"/>
      <c r="RVW27" s="80"/>
      <c r="RVX27" s="80"/>
      <c r="RVY27" s="80"/>
      <c r="RVZ27" s="80"/>
      <c r="RWA27" s="80"/>
      <c r="RWB27" s="80"/>
      <c r="RWC27" s="80"/>
      <c r="RWD27" s="80"/>
      <c r="RWE27" s="80"/>
      <c r="RWF27" s="80"/>
      <c r="RWG27" s="80"/>
      <c r="RWH27" s="80"/>
      <c r="RWI27" s="80"/>
      <c r="RWJ27" s="80"/>
      <c r="RWK27" s="80"/>
      <c r="RWL27" s="80"/>
      <c r="RWM27" s="80"/>
      <c r="RWN27" s="80"/>
      <c r="RWO27" s="80"/>
      <c r="RWP27" s="80"/>
      <c r="RWQ27" s="80"/>
      <c r="RWR27" s="80"/>
      <c r="RWS27" s="80"/>
      <c r="RWT27" s="80"/>
      <c r="RWU27" s="80"/>
      <c r="RWV27" s="80"/>
      <c r="RWW27" s="80"/>
      <c r="RWX27" s="80"/>
      <c r="RWY27" s="80"/>
      <c r="RWZ27" s="80"/>
      <c r="RXA27" s="80"/>
      <c r="RXB27" s="80"/>
      <c r="RXC27" s="80"/>
      <c r="RXD27" s="80"/>
      <c r="RXE27" s="80"/>
      <c r="RXF27" s="80"/>
      <c r="RXG27" s="80"/>
      <c r="RXH27" s="80"/>
      <c r="RXI27" s="80"/>
      <c r="RXJ27" s="80"/>
      <c r="RXK27" s="80"/>
      <c r="RXL27" s="80"/>
      <c r="RXM27" s="80"/>
      <c r="RXN27" s="80"/>
      <c r="RXO27" s="80"/>
      <c r="RXP27" s="80"/>
      <c r="RXQ27" s="80"/>
      <c r="RXR27" s="80"/>
      <c r="RXS27" s="80"/>
      <c r="RXT27" s="80"/>
      <c r="RXU27" s="80"/>
      <c r="RXV27" s="80"/>
      <c r="RXW27" s="80"/>
      <c r="RXX27" s="80"/>
      <c r="RXY27" s="80"/>
      <c r="RXZ27" s="80"/>
      <c r="RYA27" s="80"/>
      <c r="RYB27" s="80"/>
      <c r="RYC27" s="80"/>
      <c r="RYD27" s="80"/>
      <c r="RYE27" s="80"/>
      <c r="RYF27" s="80"/>
      <c r="RYG27" s="80"/>
      <c r="RYH27" s="80"/>
      <c r="RYI27" s="80"/>
      <c r="RYJ27" s="80"/>
      <c r="RYK27" s="80"/>
      <c r="RYL27" s="80"/>
      <c r="RYM27" s="80"/>
      <c r="RYN27" s="80"/>
      <c r="RYO27" s="80"/>
      <c r="RYP27" s="80"/>
      <c r="RYQ27" s="80"/>
      <c r="RYR27" s="80"/>
      <c r="RYS27" s="80"/>
      <c r="RYT27" s="80"/>
      <c r="RYU27" s="80"/>
      <c r="RYV27" s="80"/>
      <c r="RYW27" s="80"/>
      <c r="RYX27" s="80"/>
      <c r="RYY27" s="80"/>
      <c r="RYZ27" s="80"/>
      <c r="RZA27" s="80"/>
      <c r="RZB27" s="80"/>
      <c r="RZC27" s="80"/>
      <c r="RZD27" s="80"/>
      <c r="RZE27" s="80"/>
      <c r="RZF27" s="80"/>
      <c r="RZG27" s="80"/>
      <c r="RZH27" s="80"/>
      <c r="RZI27" s="80"/>
      <c r="RZJ27" s="80"/>
      <c r="RZK27" s="80"/>
      <c r="RZL27" s="80"/>
      <c r="RZM27" s="80"/>
      <c r="RZN27" s="80"/>
      <c r="RZO27" s="80"/>
      <c r="RZP27" s="80"/>
      <c r="RZQ27" s="80"/>
      <c r="RZR27" s="80"/>
      <c r="RZS27" s="80"/>
      <c r="RZT27" s="80"/>
      <c r="RZU27" s="80"/>
      <c r="RZV27" s="80"/>
      <c r="RZW27" s="80"/>
      <c r="RZX27" s="80"/>
      <c r="RZY27" s="80"/>
      <c r="RZZ27" s="80"/>
      <c r="SAA27" s="80"/>
      <c r="SAB27" s="80"/>
      <c r="SAC27" s="80"/>
      <c r="SAD27" s="80"/>
      <c r="SAE27" s="80"/>
      <c r="SAF27" s="80"/>
      <c r="SAG27" s="80"/>
      <c r="SAH27" s="80"/>
      <c r="SAI27" s="80"/>
      <c r="SAJ27" s="80"/>
      <c r="SAK27" s="80"/>
      <c r="SAL27" s="80"/>
      <c r="SAM27" s="80"/>
      <c r="SAN27" s="80"/>
      <c r="SAO27" s="80"/>
      <c r="SAP27" s="80"/>
      <c r="SAQ27" s="80"/>
      <c r="SAR27" s="80"/>
      <c r="SAS27" s="80"/>
      <c r="SAT27" s="80"/>
      <c r="SAU27" s="80"/>
      <c r="SAV27" s="80"/>
      <c r="SAW27" s="80"/>
      <c r="SAX27" s="80"/>
      <c r="SAY27" s="80"/>
      <c r="SAZ27" s="80"/>
      <c r="SBA27" s="80"/>
      <c r="SBB27" s="80"/>
      <c r="SBC27" s="80"/>
      <c r="SBD27" s="80"/>
      <c r="SBE27" s="80"/>
      <c r="SBF27" s="80"/>
      <c r="SBG27" s="80"/>
      <c r="SBH27" s="80"/>
      <c r="SBI27" s="80"/>
      <c r="SBJ27" s="80"/>
      <c r="SBK27" s="80"/>
      <c r="SBL27" s="80"/>
      <c r="SBM27" s="80"/>
      <c r="SBN27" s="80"/>
      <c r="SBO27" s="80"/>
      <c r="SBP27" s="80"/>
      <c r="SBQ27" s="80"/>
      <c r="SBR27" s="80"/>
      <c r="SBS27" s="80"/>
      <c r="SBT27" s="80"/>
      <c r="SBU27" s="80"/>
      <c r="SBV27" s="80"/>
      <c r="SBW27" s="80"/>
      <c r="SBX27" s="80"/>
      <c r="SBY27" s="80"/>
      <c r="SBZ27" s="80"/>
      <c r="SCA27" s="80"/>
      <c r="SCB27" s="80"/>
      <c r="SCC27" s="80"/>
      <c r="SCD27" s="80"/>
      <c r="SCE27" s="80"/>
      <c r="SCF27" s="80"/>
      <c r="SCG27" s="80"/>
      <c r="SCH27" s="80"/>
      <c r="SCI27" s="80"/>
      <c r="SCJ27" s="80"/>
      <c r="SCK27" s="80"/>
      <c r="SCL27" s="80"/>
      <c r="SCM27" s="80"/>
      <c r="SCN27" s="80"/>
      <c r="SCO27" s="80"/>
      <c r="SCP27" s="80"/>
      <c r="SCQ27" s="80"/>
      <c r="SCR27" s="80"/>
      <c r="SCS27" s="80"/>
      <c r="SCT27" s="80"/>
      <c r="SCU27" s="80"/>
      <c r="SCV27" s="80"/>
      <c r="SCW27" s="80"/>
      <c r="SCX27" s="80"/>
      <c r="SCY27" s="80"/>
      <c r="SCZ27" s="80"/>
      <c r="SDA27" s="80"/>
      <c r="SDB27" s="80"/>
      <c r="SDC27" s="80"/>
      <c r="SDD27" s="80"/>
      <c r="SDE27" s="80"/>
      <c r="SDF27" s="80"/>
      <c r="SDG27" s="80"/>
      <c r="SDH27" s="80"/>
      <c r="SDI27" s="80"/>
      <c r="SDJ27" s="80"/>
      <c r="SDK27" s="80"/>
      <c r="SDL27" s="80"/>
      <c r="SDM27" s="80"/>
      <c r="SDN27" s="80"/>
      <c r="SDO27" s="80"/>
      <c r="SDP27" s="80"/>
      <c r="SDQ27" s="80"/>
      <c r="SDR27" s="80"/>
      <c r="SDS27" s="80"/>
      <c r="SDT27" s="80"/>
      <c r="SDU27" s="80"/>
      <c r="SDV27" s="80"/>
      <c r="SDW27" s="80"/>
      <c r="SDX27" s="80"/>
      <c r="SDY27" s="80"/>
      <c r="SDZ27" s="80"/>
      <c r="SEA27" s="80"/>
      <c r="SEB27" s="80"/>
      <c r="SEC27" s="80"/>
      <c r="SED27" s="80"/>
      <c r="SEE27" s="80"/>
      <c r="SEF27" s="80"/>
      <c r="SEG27" s="80"/>
      <c r="SEH27" s="80"/>
      <c r="SEI27" s="80"/>
      <c r="SEJ27" s="80"/>
      <c r="SEK27" s="80"/>
      <c r="SEL27" s="80"/>
      <c r="SEM27" s="80"/>
      <c r="SEN27" s="80"/>
      <c r="SEO27" s="80"/>
      <c r="SEP27" s="80"/>
      <c r="SEQ27" s="80"/>
      <c r="SER27" s="80"/>
      <c r="SES27" s="80"/>
      <c r="SET27" s="80"/>
      <c r="SEU27" s="80"/>
      <c r="SEV27" s="80"/>
      <c r="SEW27" s="80"/>
      <c r="SEX27" s="80"/>
      <c r="SEY27" s="80"/>
      <c r="SEZ27" s="80"/>
      <c r="SFA27" s="80"/>
      <c r="SFB27" s="80"/>
      <c r="SFC27" s="80"/>
      <c r="SFD27" s="80"/>
      <c r="SFE27" s="80"/>
      <c r="SFF27" s="80"/>
      <c r="SFG27" s="80"/>
      <c r="SFH27" s="80"/>
      <c r="SFI27" s="80"/>
      <c r="SFJ27" s="80"/>
      <c r="SFK27" s="80"/>
      <c r="SFL27" s="80"/>
      <c r="SFM27" s="80"/>
      <c r="SFN27" s="80"/>
      <c r="SFO27" s="80"/>
      <c r="SFP27" s="80"/>
      <c r="SFQ27" s="80"/>
      <c r="SFR27" s="80"/>
      <c r="SFS27" s="80"/>
      <c r="SFT27" s="80"/>
      <c r="SFU27" s="80"/>
      <c r="SFV27" s="80"/>
      <c r="SFW27" s="80"/>
      <c r="SFX27" s="80"/>
      <c r="SFY27" s="80"/>
      <c r="SFZ27" s="80"/>
      <c r="SGA27" s="80"/>
      <c r="SGB27" s="80"/>
      <c r="SGC27" s="80"/>
      <c r="SGD27" s="80"/>
      <c r="SGE27" s="80"/>
      <c r="SGF27" s="80"/>
      <c r="SGG27" s="80"/>
      <c r="SGH27" s="80"/>
      <c r="SGI27" s="80"/>
      <c r="SGJ27" s="80"/>
      <c r="SGK27" s="80"/>
      <c r="SGL27" s="80"/>
      <c r="SGM27" s="80"/>
      <c r="SGN27" s="80"/>
      <c r="SGO27" s="80"/>
      <c r="SGP27" s="80"/>
      <c r="SGQ27" s="80"/>
      <c r="SGR27" s="80"/>
      <c r="SGS27" s="80"/>
      <c r="SGT27" s="80"/>
      <c r="SGU27" s="80"/>
      <c r="SGV27" s="80"/>
      <c r="SGW27" s="80"/>
      <c r="SGX27" s="80"/>
      <c r="SGY27" s="80"/>
      <c r="SGZ27" s="80"/>
      <c r="SHA27" s="80"/>
      <c r="SHB27" s="80"/>
      <c r="SHC27" s="80"/>
      <c r="SHD27" s="80"/>
      <c r="SHE27" s="80"/>
      <c r="SHF27" s="80"/>
      <c r="SHG27" s="80"/>
      <c r="SHH27" s="80"/>
      <c r="SHI27" s="80"/>
      <c r="SHJ27" s="80"/>
      <c r="SHK27" s="80"/>
      <c r="SHL27" s="80"/>
      <c r="SHM27" s="80"/>
      <c r="SHN27" s="80"/>
      <c r="SHO27" s="80"/>
      <c r="SHP27" s="80"/>
      <c r="SHQ27" s="80"/>
      <c r="SHR27" s="80"/>
      <c r="SHS27" s="80"/>
      <c r="SHT27" s="80"/>
      <c r="SHU27" s="80"/>
      <c r="SHV27" s="80"/>
      <c r="SHW27" s="80"/>
      <c r="SHX27" s="80"/>
      <c r="SHY27" s="80"/>
      <c r="SHZ27" s="80"/>
      <c r="SIA27" s="80"/>
      <c r="SIB27" s="80"/>
      <c r="SIC27" s="80"/>
      <c r="SID27" s="80"/>
      <c r="SIE27" s="80"/>
      <c r="SIF27" s="80"/>
      <c r="SIG27" s="80"/>
      <c r="SIH27" s="80"/>
      <c r="SII27" s="80"/>
      <c r="SIJ27" s="80"/>
      <c r="SIK27" s="80"/>
      <c r="SIL27" s="80"/>
      <c r="SIM27" s="80"/>
      <c r="SIN27" s="80"/>
      <c r="SIO27" s="80"/>
      <c r="SIP27" s="80"/>
      <c r="SIQ27" s="80"/>
      <c r="SIR27" s="80"/>
      <c r="SIS27" s="80"/>
      <c r="SIT27" s="80"/>
      <c r="SIU27" s="80"/>
      <c r="SIV27" s="80"/>
      <c r="SIW27" s="80"/>
      <c r="SIX27" s="80"/>
      <c r="SIY27" s="80"/>
      <c r="SIZ27" s="80"/>
      <c r="SJA27" s="80"/>
      <c r="SJB27" s="80"/>
      <c r="SJC27" s="80"/>
      <c r="SJD27" s="80"/>
      <c r="SJE27" s="80"/>
      <c r="SJF27" s="80"/>
      <c r="SJG27" s="80"/>
      <c r="SJH27" s="80"/>
      <c r="SJI27" s="80"/>
      <c r="SJJ27" s="80"/>
      <c r="SJK27" s="80"/>
      <c r="SJL27" s="80"/>
      <c r="SJM27" s="80"/>
      <c r="SJN27" s="80"/>
      <c r="SJO27" s="80"/>
      <c r="SJP27" s="80"/>
      <c r="SJQ27" s="80"/>
      <c r="SJR27" s="80"/>
      <c r="SJS27" s="80"/>
      <c r="SJT27" s="80"/>
      <c r="SJU27" s="80"/>
      <c r="SJV27" s="80"/>
      <c r="SJW27" s="80"/>
      <c r="SJX27" s="80"/>
      <c r="SJY27" s="80"/>
      <c r="SJZ27" s="80"/>
      <c r="SKA27" s="80"/>
      <c r="SKB27" s="80"/>
      <c r="SKC27" s="80"/>
      <c r="SKD27" s="80"/>
      <c r="SKE27" s="80"/>
      <c r="SKF27" s="80"/>
      <c r="SKG27" s="80"/>
      <c r="SKH27" s="80"/>
      <c r="SKI27" s="80"/>
      <c r="SKJ27" s="80"/>
      <c r="SKK27" s="80"/>
      <c r="SKL27" s="80"/>
      <c r="SKM27" s="80"/>
      <c r="SKN27" s="80"/>
      <c r="SKO27" s="80"/>
      <c r="SKP27" s="80"/>
      <c r="SKQ27" s="80"/>
      <c r="SKR27" s="80"/>
      <c r="SKS27" s="80"/>
      <c r="SKT27" s="80"/>
      <c r="SKU27" s="80"/>
      <c r="SKV27" s="80"/>
      <c r="SKW27" s="80"/>
      <c r="SKX27" s="80"/>
      <c r="SKY27" s="80"/>
      <c r="SKZ27" s="80"/>
      <c r="SLA27" s="80"/>
      <c r="SLB27" s="80"/>
      <c r="SLC27" s="80"/>
      <c r="SLD27" s="80"/>
      <c r="SLE27" s="80"/>
      <c r="SLF27" s="80"/>
      <c r="SLG27" s="80"/>
      <c r="SLH27" s="80"/>
      <c r="SLI27" s="80"/>
      <c r="SLJ27" s="80"/>
      <c r="SLK27" s="80"/>
      <c r="SLL27" s="80"/>
      <c r="SLM27" s="80"/>
      <c r="SLN27" s="80"/>
      <c r="SLO27" s="80"/>
      <c r="SLP27" s="80"/>
      <c r="SLQ27" s="80"/>
      <c r="SLR27" s="80"/>
      <c r="SLS27" s="80"/>
      <c r="SLT27" s="80"/>
      <c r="SLU27" s="80"/>
      <c r="SLV27" s="80"/>
      <c r="SLW27" s="80"/>
      <c r="SLX27" s="80"/>
      <c r="SLY27" s="80"/>
      <c r="SLZ27" s="80"/>
      <c r="SMA27" s="80"/>
      <c r="SMB27" s="80"/>
      <c r="SMC27" s="80"/>
      <c r="SMD27" s="80"/>
      <c r="SME27" s="80"/>
      <c r="SMF27" s="80"/>
      <c r="SMG27" s="80"/>
      <c r="SMH27" s="80"/>
      <c r="SMI27" s="80"/>
      <c r="SMJ27" s="80"/>
      <c r="SMK27" s="80"/>
      <c r="SML27" s="80"/>
      <c r="SMM27" s="80"/>
      <c r="SMN27" s="80"/>
      <c r="SMO27" s="80"/>
      <c r="SMP27" s="80"/>
      <c r="SMQ27" s="80"/>
      <c r="SMR27" s="80"/>
      <c r="SMS27" s="80"/>
      <c r="SMT27" s="80"/>
      <c r="SMU27" s="80"/>
      <c r="SMV27" s="80"/>
      <c r="SMW27" s="80"/>
      <c r="SMX27" s="80"/>
      <c r="SMY27" s="80"/>
      <c r="SMZ27" s="80"/>
      <c r="SNA27" s="80"/>
      <c r="SNB27" s="80"/>
      <c r="SNC27" s="80"/>
      <c r="SND27" s="80"/>
      <c r="SNE27" s="80"/>
      <c r="SNF27" s="80"/>
      <c r="SNG27" s="80"/>
      <c r="SNH27" s="80"/>
      <c r="SNI27" s="80"/>
      <c r="SNJ27" s="80"/>
      <c r="SNK27" s="80"/>
      <c r="SNL27" s="80"/>
      <c r="SNM27" s="80"/>
      <c r="SNN27" s="80"/>
      <c r="SNO27" s="80"/>
      <c r="SNP27" s="80"/>
      <c r="SNQ27" s="80"/>
      <c r="SNR27" s="80"/>
      <c r="SNS27" s="80"/>
      <c r="SNT27" s="80"/>
      <c r="SNU27" s="80"/>
      <c r="SNV27" s="80"/>
      <c r="SNW27" s="80"/>
      <c r="SNX27" s="80"/>
      <c r="SNY27" s="80"/>
      <c r="SNZ27" s="80"/>
      <c r="SOA27" s="80"/>
      <c r="SOB27" s="80"/>
      <c r="SOC27" s="80"/>
      <c r="SOD27" s="80"/>
      <c r="SOE27" s="80"/>
      <c r="SOF27" s="80"/>
      <c r="SOG27" s="80"/>
      <c r="SOH27" s="80"/>
      <c r="SOI27" s="80"/>
      <c r="SOJ27" s="80"/>
      <c r="SOK27" s="80"/>
      <c r="SOL27" s="80"/>
      <c r="SOM27" s="80"/>
      <c r="SON27" s="80"/>
      <c r="SOO27" s="80"/>
      <c r="SOP27" s="80"/>
      <c r="SOQ27" s="80"/>
      <c r="SOR27" s="80"/>
      <c r="SOS27" s="80"/>
      <c r="SOT27" s="80"/>
      <c r="SOU27" s="80"/>
      <c r="SOV27" s="80"/>
      <c r="SOW27" s="80"/>
      <c r="SOX27" s="80"/>
      <c r="SOY27" s="80"/>
      <c r="SOZ27" s="80"/>
      <c r="SPA27" s="80"/>
      <c r="SPB27" s="80"/>
      <c r="SPC27" s="80"/>
      <c r="SPD27" s="80"/>
      <c r="SPE27" s="80"/>
      <c r="SPF27" s="80"/>
      <c r="SPG27" s="80"/>
      <c r="SPH27" s="80"/>
      <c r="SPI27" s="80"/>
      <c r="SPJ27" s="80"/>
      <c r="SPK27" s="80"/>
      <c r="SPL27" s="80"/>
      <c r="SPM27" s="80"/>
      <c r="SPN27" s="80"/>
      <c r="SPO27" s="80"/>
      <c r="SPP27" s="80"/>
      <c r="SPQ27" s="80"/>
      <c r="SPR27" s="80"/>
      <c r="SPS27" s="80"/>
      <c r="SPT27" s="80"/>
      <c r="SPU27" s="80"/>
      <c r="SPV27" s="80"/>
      <c r="SPW27" s="80"/>
      <c r="SPX27" s="80"/>
      <c r="SPY27" s="80"/>
      <c r="SPZ27" s="80"/>
      <c r="SQA27" s="80"/>
      <c r="SQB27" s="80"/>
      <c r="SQC27" s="80"/>
      <c r="SQD27" s="80"/>
      <c r="SQE27" s="80"/>
      <c r="SQF27" s="80"/>
      <c r="SQG27" s="80"/>
      <c r="SQH27" s="80"/>
      <c r="SQI27" s="80"/>
      <c r="SQJ27" s="80"/>
      <c r="SQK27" s="80"/>
      <c r="SQL27" s="80"/>
      <c r="SQM27" s="80"/>
      <c r="SQN27" s="80"/>
      <c r="SQO27" s="80"/>
      <c r="SQP27" s="80"/>
      <c r="SQQ27" s="80"/>
      <c r="SQR27" s="80"/>
      <c r="SQS27" s="80"/>
      <c r="SQT27" s="80"/>
      <c r="SQU27" s="80"/>
      <c r="SQV27" s="80"/>
      <c r="SQW27" s="80"/>
      <c r="SQX27" s="80"/>
      <c r="SQY27" s="80"/>
      <c r="SQZ27" s="80"/>
      <c r="SRA27" s="80"/>
      <c r="SRB27" s="80"/>
      <c r="SRC27" s="80"/>
      <c r="SRD27" s="80"/>
      <c r="SRE27" s="80"/>
      <c r="SRF27" s="80"/>
      <c r="SRG27" s="80"/>
      <c r="SRH27" s="80"/>
      <c r="SRI27" s="80"/>
      <c r="SRJ27" s="80"/>
      <c r="SRK27" s="80"/>
      <c r="SRL27" s="80"/>
      <c r="SRM27" s="80"/>
      <c r="SRN27" s="80"/>
      <c r="SRO27" s="80"/>
      <c r="SRP27" s="80"/>
      <c r="SRQ27" s="80"/>
      <c r="SRR27" s="80"/>
      <c r="SRS27" s="80"/>
      <c r="SRT27" s="80"/>
      <c r="SRU27" s="80"/>
      <c r="SRV27" s="80"/>
      <c r="SRW27" s="80"/>
      <c r="SRX27" s="80"/>
      <c r="SRY27" s="80"/>
      <c r="SRZ27" s="80"/>
      <c r="SSA27" s="80"/>
      <c r="SSB27" s="80"/>
      <c r="SSC27" s="80"/>
      <c r="SSD27" s="80"/>
      <c r="SSE27" s="80"/>
      <c r="SSF27" s="80"/>
      <c r="SSG27" s="80"/>
      <c r="SSH27" s="80"/>
      <c r="SSI27" s="80"/>
      <c r="SSJ27" s="80"/>
      <c r="SSK27" s="80"/>
      <c r="SSL27" s="80"/>
      <c r="SSM27" s="80"/>
      <c r="SSN27" s="80"/>
      <c r="SSO27" s="80"/>
      <c r="SSP27" s="80"/>
      <c r="SSQ27" s="80"/>
      <c r="SSR27" s="80"/>
      <c r="SSS27" s="80"/>
      <c r="SST27" s="80"/>
      <c r="SSU27" s="80"/>
      <c r="SSV27" s="80"/>
      <c r="SSW27" s="80"/>
      <c r="SSX27" s="80"/>
      <c r="SSY27" s="80"/>
      <c r="SSZ27" s="80"/>
      <c r="STA27" s="80"/>
      <c r="STB27" s="80"/>
      <c r="STC27" s="80"/>
      <c r="STD27" s="80"/>
      <c r="STE27" s="80"/>
      <c r="STF27" s="80"/>
      <c r="STG27" s="80"/>
      <c r="STH27" s="80"/>
      <c r="STI27" s="80"/>
      <c r="STJ27" s="80"/>
      <c r="STK27" s="80"/>
      <c r="STL27" s="80"/>
      <c r="STM27" s="80"/>
      <c r="STN27" s="80"/>
      <c r="STO27" s="80"/>
      <c r="STP27" s="80"/>
      <c r="STQ27" s="80"/>
      <c r="STR27" s="80"/>
      <c r="STS27" s="80"/>
      <c r="STT27" s="80"/>
      <c r="STU27" s="80"/>
      <c r="STV27" s="80"/>
      <c r="STW27" s="80"/>
      <c r="STX27" s="80"/>
      <c r="STY27" s="80"/>
      <c r="STZ27" s="80"/>
      <c r="SUA27" s="80"/>
      <c r="SUB27" s="80"/>
      <c r="SUC27" s="80"/>
      <c r="SUD27" s="80"/>
      <c r="SUE27" s="80"/>
      <c r="SUF27" s="80"/>
      <c r="SUG27" s="80"/>
      <c r="SUH27" s="80"/>
      <c r="SUI27" s="80"/>
      <c r="SUJ27" s="80"/>
      <c r="SUK27" s="80"/>
      <c r="SUL27" s="80"/>
      <c r="SUM27" s="80"/>
      <c r="SUN27" s="80"/>
      <c r="SUO27" s="80"/>
      <c r="SUP27" s="80"/>
      <c r="SUQ27" s="80"/>
      <c r="SUR27" s="80"/>
      <c r="SUS27" s="80"/>
      <c r="SUT27" s="80"/>
      <c r="SUU27" s="80"/>
      <c r="SUV27" s="80"/>
      <c r="SUW27" s="80"/>
      <c r="SUX27" s="80"/>
      <c r="SUY27" s="80"/>
      <c r="SUZ27" s="80"/>
      <c r="SVA27" s="80"/>
      <c r="SVB27" s="80"/>
      <c r="SVC27" s="80"/>
      <c r="SVD27" s="80"/>
      <c r="SVE27" s="80"/>
      <c r="SVF27" s="80"/>
      <c r="SVG27" s="80"/>
      <c r="SVH27" s="80"/>
      <c r="SVI27" s="80"/>
      <c r="SVJ27" s="80"/>
      <c r="SVK27" s="80"/>
      <c r="SVL27" s="80"/>
      <c r="SVM27" s="80"/>
      <c r="SVN27" s="80"/>
      <c r="SVO27" s="80"/>
      <c r="SVP27" s="80"/>
      <c r="SVQ27" s="80"/>
      <c r="SVR27" s="80"/>
      <c r="SVS27" s="80"/>
      <c r="SVT27" s="80"/>
      <c r="SVU27" s="80"/>
      <c r="SVV27" s="80"/>
      <c r="SVW27" s="80"/>
      <c r="SVX27" s="80"/>
      <c r="SVY27" s="80"/>
      <c r="SVZ27" s="80"/>
      <c r="SWA27" s="80"/>
      <c r="SWB27" s="80"/>
      <c r="SWC27" s="80"/>
      <c r="SWD27" s="80"/>
      <c r="SWE27" s="80"/>
      <c r="SWF27" s="80"/>
      <c r="SWG27" s="80"/>
      <c r="SWH27" s="80"/>
      <c r="SWI27" s="80"/>
      <c r="SWJ27" s="80"/>
      <c r="SWK27" s="80"/>
      <c r="SWL27" s="80"/>
      <c r="SWM27" s="80"/>
      <c r="SWN27" s="80"/>
      <c r="SWO27" s="80"/>
      <c r="SWP27" s="80"/>
      <c r="SWQ27" s="80"/>
      <c r="SWR27" s="80"/>
      <c r="SWS27" s="80"/>
      <c r="SWT27" s="80"/>
      <c r="SWU27" s="80"/>
      <c r="SWV27" s="80"/>
      <c r="SWW27" s="80"/>
      <c r="SWX27" s="80"/>
      <c r="SWY27" s="80"/>
      <c r="SWZ27" s="80"/>
      <c r="SXA27" s="80"/>
      <c r="SXB27" s="80"/>
      <c r="SXC27" s="80"/>
      <c r="SXD27" s="80"/>
      <c r="SXE27" s="80"/>
      <c r="SXF27" s="80"/>
      <c r="SXG27" s="80"/>
      <c r="SXH27" s="80"/>
      <c r="SXI27" s="80"/>
      <c r="SXJ27" s="80"/>
      <c r="SXK27" s="80"/>
      <c r="SXL27" s="80"/>
      <c r="SXM27" s="80"/>
      <c r="SXN27" s="80"/>
      <c r="SXO27" s="80"/>
      <c r="SXP27" s="80"/>
      <c r="SXQ27" s="80"/>
      <c r="SXR27" s="80"/>
      <c r="SXS27" s="80"/>
      <c r="SXT27" s="80"/>
      <c r="SXU27" s="80"/>
      <c r="SXV27" s="80"/>
      <c r="SXW27" s="80"/>
      <c r="SXX27" s="80"/>
      <c r="SXY27" s="80"/>
      <c r="SXZ27" s="80"/>
      <c r="SYA27" s="80"/>
      <c r="SYB27" s="80"/>
      <c r="SYC27" s="80"/>
      <c r="SYD27" s="80"/>
      <c r="SYE27" s="80"/>
      <c r="SYF27" s="80"/>
      <c r="SYG27" s="80"/>
      <c r="SYH27" s="80"/>
      <c r="SYI27" s="80"/>
      <c r="SYJ27" s="80"/>
      <c r="SYK27" s="80"/>
      <c r="SYL27" s="80"/>
      <c r="SYM27" s="80"/>
      <c r="SYN27" s="80"/>
      <c r="SYO27" s="80"/>
      <c r="SYP27" s="80"/>
      <c r="SYQ27" s="80"/>
      <c r="SYR27" s="80"/>
      <c r="SYS27" s="80"/>
      <c r="SYT27" s="80"/>
      <c r="SYU27" s="80"/>
      <c r="SYV27" s="80"/>
      <c r="SYW27" s="80"/>
      <c r="SYX27" s="80"/>
      <c r="SYY27" s="80"/>
      <c r="SYZ27" s="80"/>
      <c r="SZA27" s="80"/>
      <c r="SZB27" s="80"/>
      <c r="SZC27" s="80"/>
      <c r="SZD27" s="80"/>
      <c r="SZE27" s="80"/>
      <c r="SZF27" s="80"/>
      <c r="SZG27" s="80"/>
      <c r="SZH27" s="80"/>
      <c r="SZI27" s="80"/>
      <c r="SZJ27" s="80"/>
      <c r="SZK27" s="80"/>
      <c r="SZL27" s="80"/>
      <c r="SZM27" s="80"/>
      <c r="SZN27" s="80"/>
      <c r="SZO27" s="80"/>
      <c r="SZP27" s="80"/>
      <c r="SZQ27" s="80"/>
      <c r="SZR27" s="80"/>
      <c r="SZS27" s="80"/>
      <c r="SZT27" s="80"/>
      <c r="SZU27" s="80"/>
      <c r="SZV27" s="80"/>
      <c r="SZW27" s="80"/>
      <c r="SZX27" s="80"/>
      <c r="SZY27" s="80"/>
      <c r="SZZ27" s="80"/>
      <c r="TAA27" s="80"/>
      <c r="TAB27" s="80"/>
      <c r="TAC27" s="80"/>
      <c r="TAD27" s="80"/>
      <c r="TAE27" s="80"/>
      <c r="TAF27" s="80"/>
      <c r="TAG27" s="80"/>
      <c r="TAH27" s="80"/>
      <c r="TAI27" s="80"/>
      <c r="TAJ27" s="80"/>
      <c r="TAK27" s="80"/>
      <c r="TAL27" s="80"/>
      <c r="TAM27" s="80"/>
      <c r="TAN27" s="80"/>
      <c r="TAO27" s="80"/>
      <c r="TAP27" s="80"/>
      <c r="TAQ27" s="80"/>
      <c r="TAR27" s="80"/>
      <c r="TAS27" s="80"/>
      <c r="TAT27" s="80"/>
      <c r="TAU27" s="80"/>
      <c r="TAV27" s="80"/>
      <c r="TAW27" s="80"/>
      <c r="TAX27" s="80"/>
      <c r="TAY27" s="80"/>
      <c r="TAZ27" s="80"/>
      <c r="TBA27" s="80"/>
      <c r="TBB27" s="80"/>
      <c r="TBC27" s="80"/>
      <c r="TBD27" s="80"/>
      <c r="TBE27" s="80"/>
      <c r="TBF27" s="80"/>
      <c r="TBG27" s="80"/>
      <c r="TBH27" s="80"/>
      <c r="TBI27" s="80"/>
      <c r="TBJ27" s="80"/>
      <c r="TBK27" s="80"/>
      <c r="TBL27" s="80"/>
      <c r="TBM27" s="80"/>
      <c r="TBN27" s="80"/>
      <c r="TBO27" s="80"/>
      <c r="TBP27" s="80"/>
      <c r="TBQ27" s="80"/>
      <c r="TBR27" s="80"/>
      <c r="TBS27" s="80"/>
      <c r="TBT27" s="80"/>
      <c r="TBU27" s="80"/>
      <c r="TBV27" s="80"/>
      <c r="TBW27" s="80"/>
      <c r="TBX27" s="80"/>
      <c r="TBY27" s="80"/>
      <c r="TBZ27" s="80"/>
      <c r="TCA27" s="80"/>
      <c r="TCB27" s="80"/>
      <c r="TCC27" s="80"/>
      <c r="TCD27" s="80"/>
      <c r="TCE27" s="80"/>
      <c r="TCF27" s="80"/>
      <c r="TCG27" s="80"/>
      <c r="TCH27" s="80"/>
      <c r="TCI27" s="80"/>
      <c r="TCJ27" s="80"/>
      <c r="TCK27" s="80"/>
      <c r="TCL27" s="80"/>
      <c r="TCM27" s="80"/>
      <c r="TCN27" s="80"/>
      <c r="TCO27" s="80"/>
      <c r="TCP27" s="80"/>
      <c r="TCQ27" s="80"/>
      <c r="TCR27" s="80"/>
      <c r="TCS27" s="80"/>
      <c r="TCT27" s="80"/>
      <c r="TCU27" s="80"/>
      <c r="TCV27" s="80"/>
      <c r="TCW27" s="80"/>
      <c r="TCX27" s="80"/>
      <c r="TCY27" s="80"/>
      <c r="TCZ27" s="80"/>
      <c r="TDA27" s="80"/>
      <c r="TDB27" s="80"/>
      <c r="TDC27" s="80"/>
      <c r="TDD27" s="80"/>
      <c r="TDE27" s="80"/>
      <c r="TDF27" s="80"/>
      <c r="TDG27" s="80"/>
      <c r="TDH27" s="80"/>
      <c r="TDI27" s="80"/>
      <c r="TDJ27" s="80"/>
      <c r="TDK27" s="80"/>
      <c r="TDL27" s="80"/>
      <c r="TDM27" s="80"/>
      <c r="TDN27" s="80"/>
      <c r="TDO27" s="80"/>
      <c r="TDP27" s="80"/>
      <c r="TDQ27" s="80"/>
      <c r="TDR27" s="80"/>
      <c r="TDS27" s="80"/>
      <c r="TDT27" s="80"/>
      <c r="TDU27" s="80"/>
      <c r="TDV27" s="80"/>
      <c r="TDW27" s="80"/>
      <c r="TDX27" s="80"/>
      <c r="TDY27" s="80"/>
      <c r="TDZ27" s="80"/>
      <c r="TEA27" s="80"/>
      <c r="TEB27" s="80"/>
      <c r="TEC27" s="80"/>
      <c r="TED27" s="80"/>
      <c r="TEE27" s="80"/>
      <c r="TEF27" s="80"/>
      <c r="TEG27" s="80"/>
      <c r="TEH27" s="80"/>
      <c r="TEI27" s="80"/>
      <c r="TEJ27" s="80"/>
      <c r="TEK27" s="80"/>
      <c r="TEL27" s="80"/>
      <c r="TEM27" s="80"/>
      <c r="TEN27" s="80"/>
      <c r="TEO27" s="80"/>
      <c r="TEP27" s="80"/>
      <c r="TEQ27" s="80"/>
      <c r="TER27" s="80"/>
      <c r="TES27" s="80"/>
      <c r="TET27" s="80"/>
      <c r="TEU27" s="80"/>
      <c r="TEV27" s="80"/>
      <c r="TEW27" s="80"/>
      <c r="TEX27" s="80"/>
      <c r="TEY27" s="80"/>
      <c r="TEZ27" s="80"/>
      <c r="TFA27" s="80"/>
      <c r="TFB27" s="80"/>
      <c r="TFC27" s="80"/>
      <c r="TFD27" s="80"/>
      <c r="TFE27" s="80"/>
      <c r="TFF27" s="80"/>
      <c r="TFG27" s="80"/>
      <c r="TFH27" s="80"/>
      <c r="TFI27" s="80"/>
      <c r="TFJ27" s="80"/>
      <c r="TFK27" s="80"/>
      <c r="TFL27" s="80"/>
      <c r="TFM27" s="80"/>
      <c r="TFN27" s="80"/>
      <c r="TFO27" s="80"/>
      <c r="TFP27" s="80"/>
      <c r="TFQ27" s="80"/>
      <c r="TFR27" s="80"/>
      <c r="TFS27" s="80"/>
      <c r="TFT27" s="80"/>
      <c r="TFU27" s="80"/>
      <c r="TFV27" s="80"/>
      <c r="TFW27" s="80"/>
      <c r="TFX27" s="80"/>
      <c r="TFY27" s="80"/>
      <c r="TFZ27" s="80"/>
      <c r="TGA27" s="80"/>
      <c r="TGB27" s="80"/>
      <c r="TGC27" s="80"/>
      <c r="TGD27" s="80"/>
      <c r="TGE27" s="80"/>
      <c r="TGF27" s="80"/>
      <c r="TGG27" s="80"/>
      <c r="TGH27" s="80"/>
      <c r="TGI27" s="80"/>
      <c r="TGJ27" s="80"/>
      <c r="TGK27" s="80"/>
      <c r="TGL27" s="80"/>
      <c r="TGM27" s="80"/>
      <c r="TGN27" s="80"/>
      <c r="TGO27" s="80"/>
      <c r="TGP27" s="80"/>
      <c r="TGQ27" s="80"/>
      <c r="TGR27" s="80"/>
      <c r="TGS27" s="80"/>
      <c r="TGT27" s="80"/>
      <c r="TGU27" s="80"/>
      <c r="TGV27" s="80"/>
      <c r="TGW27" s="80"/>
      <c r="TGX27" s="80"/>
      <c r="TGY27" s="80"/>
      <c r="TGZ27" s="80"/>
      <c r="THA27" s="80"/>
      <c r="THB27" s="80"/>
      <c r="THC27" s="80"/>
      <c r="THD27" s="80"/>
      <c r="THE27" s="80"/>
      <c r="THF27" s="80"/>
      <c r="THG27" s="80"/>
      <c r="THH27" s="80"/>
      <c r="THI27" s="80"/>
      <c r="THJ27" s="80"/>
      <c r="THK27" s="80"/>
      <c r="THL27" s="80"/>
      <c r="THM27" s="80"/>
      <c r="THN27" s="80"/>
      <c r="THO27" s="80"/>
      <c r="THP27" s="80"/>
      <c r="THQ27" s="80"/>
      <c r="THR27" s="80"/>
      <c r="THS27" s="80"/>
      <c r="THT27" s="80"/>
      <c r="THU27" s="80"/>
      <c r="THV27" s="80"/>
      <c r="THW27" s="80"/>
      <c r="THX27" s="80"/>
      <c r="THY27" s="80"/>
      <c r="THZ27" s="80"/>
      <c r="TIA27" s="80"/>
      <c r="TIB27" s="80"/>
      <c r="TIC27" s="80"/>
      <c r="TID27" s="80"/>
      <c r="TIE27" s="80"/>
      <c r="TIF27" s="80"/>
      <c r="TIG27" s="80"/>
      <c r="TIH27" s="80"/>
      <c r="TII27" s="80"/>
      <c r="TIJ27" s="80"/>
      <c r="TIK27" s="80"/>
      <c r="TIL27" s="80"/>
      <c r="TIM27" s="80"/>
      <c r="TIN27" s="80"/>
      <c r="TIO27" s="80"/>
      <c r="TIP27" s="80"/>
      <c r="TIQ27" s="80"/>
      <c r="TIR27" s="80"/>
      <c r="TIS27" s="80"/>
      <c r="TIT27" s="80"/>
      <c r="TIU27" s="80"/>
      <c r="TIV27" s="80"/>
      <c r="TIW27" s="80"/>
      <c r="TIX27" s="80"/>
      <c r="TIY27" s="80"/>
      <c r="TIZ27" s="80"/>
      <c r="TJA27" s="80"/>
      <c r="TJB27" s="80"/>
      <c r="TJC27" s="80"/>
      <c r="TJD27" s="80"/>
      <c r="TJE27" s="80"/>
      <c r="TJF27" s="80"/>
      <c r="TJG27" s="80"/>
      <c r="TJH27" s="80"/>
      <c r="TJI27" s="80"/>
      <c r="TJJ27" s="80"/>
      <c r="TJK27" s="80"/>
      <c r="TJL27" s="80"/>
      <c r="TJM27" s="80"/>
      <c r="TJN27" s="80"/>
      <c r="TJO27" s="80"/>
      <c r="TJP27" s="80"/>
      <c r="TJQ27" s="80"/>
      <c r="TJR27" s="80"/>
      <c r="TJS27" s="80"/>
      <c r="TJT27" s="80"/>
      <c r="TJU27" s="80"/>
      <c r="TJV27" s="80"/>
      <c r="TJW27" s="80"/>
      <c r="TJX27" s="80"/>
      <c r="TJY27" s="80"/>
      <c r="TJZ27" s="80"/>
      <c r="TKA27" s="80"/>
      <c r="TKB27" s="80"/>
      <c r="TKC27" s="80"/>
      <c r="TKD27" s="80"/>
      <c r="TKE27" s="80"/>
      <c r="TKF27" s="80"/>
      <c r="TKG27" s="80"/>
      <c r="TKH27" s="80"/>
      <c r="TKI27" s="80"/>
      <c r="TKJ27" s="80"/>
      <c r="TKK27" s="80"/>
      <c r="TKL27" s="80"/>
      <c r="TKM27" s="80"/>
      <c r="TKN27" s="80"/>
      <c r="TKO27" s="80"/>
      <c r="TKP27" s="80"/>
      <c r="TKQ27" s="80"/>
      <c r="TKR27" s="80"/>
      <c r="TKS27" s="80"/>
      <c r="TKT27" s="80"/>
      <c r="TKU27" s="80"/>
      <c r="TKV27" s="80"/>
      <c r="TKW27" s="80"/>
      <c r="TKX27" s="80"/>
      <c r="TKY27" s="80"/>
      <c r="TKZ27" s="80"/>
      <c r="TLA27" s="80"/>
      <c r="TLB27" s="80"/>
      <c r="TLC27" s="80"/>
      <c r="TLD27" s="80"/>
      <c r="TLE27" s="80"/>
      <c r="TLF27" s="80"/>
      <c r="TLG27" s="80"/>
      <c r="TLH27" s="80"/>
      <c r="TLI27" s="80"/>
      <c r="TLJ27" s="80"/>
      <c r="TLK27" s="80"/>
      <c r="TLL27" s="80"/>
      <c r="TLM27" s="80"/>
      <c r="TLN27" s="80"/>
      <c r="TLO27" s="80"/>
      <c r="TLP27" s="80"/>
      <c r="TLQ27" s="80"/>
      <c r="TLR27" s="80"/>
      <c r="TLS27" s="80"/>
      <c r="TLT27" s="80"/>
      <c r="TLU27" s="80"/>
      <c r="TLV27" s="80"/>
      <c r="TLW27" s="80"/>
      <c r="TLX27" s="80"/>
      <c r="TLY27" s="80"/>
      <c r="TLZ27" s="80"/>
      <c r="TMA27" s="80"/>
      <c r="TMB27" s="80"/>
      <c r="TMC27" s="80"/>
      <c r="TMD27" s="80"/>
      <c r="TME27" s="80"/>
      <c r="TMF27" s="80"/>
      <c r="TMG27" s="80"/>
      <c r="TMH27" s="80"/>
      <c r="TMI27" s="80"/>
      <c r="TMJ27" s="80"/>
      <c r="TMK27" s="80"/>
      <c r="TML27" s="80"/>
      <c r="TMM27" s="80"/>
      <c r="TMN27" s="80"/>
      <c r="TMO27" s="80"/>
      <c r="TMP27" s="80"/>
      <c r="TMQ27" s="80"/>
      <c r="TMR27" s="80"/>
      <c r="TMS27" s="80"/>
      <c r="TMT27" s="80"/>
      <c r="TMU27" s="80"/>
      <c r="TMV27" s="80"/>
      <c r="TMW27" s="80"/>
      <c r="TMX27" s="80"/>
      <c r="TMY27" s="80"/>
      <c r="TMZ27" s="80"/>
      <c r="TNA27" s="80"/>
      <c r="TNB27" s="80"/>
      <c r="TNC27" s="80"/>
      <c r="TND27" s="80"/>
      <c r="TNE27" s="80"/>
      <c r="TNF27" s="80"/>
      <c r="TNG27" s="80"/>
      <c r="TNH27" s="80"/>
      <c r="TNI27" s="80"/>
      <c r="TNJ27" s="80"/>
      <c r="TNK27" s="80"/>
      <c r="TNL27" s="80"/>
      <c r="TNM27" s="80"/>
      <c r="TNN27" s="80"/>
      <c r="TNO27" s="80"/>
      <c r="TNP27" s="80"/>
      <c r="TNQ27" s="80"/>
      <c r="TNR27" s="80"/>
      <c r="TNS27" s="80"/>
      <c r="TNT27" s="80"/>
      <c r="TNU27" s="80"/>
      <c r="TNV27" s="80"/>
      <c r="TNW27" s="80"/>
      <c r="TNX27" s="80"/>
      <c r="TNY27" s="80"/>
      <c r="TNZ27" s="80"/>
      <c r="TOA27" s="80"/>
      <c r="TOB27" s="80"/>
      <c r="TOC27" s="80"/>
      <c r="TOD27" s="80"/>
      <c r="TOE27" s="80"/>
      <c r="TOF27" s="80"/>
      <c r="TOG27" s="80"/>
      <c r="TOH27" s="80"/>
      <c r="TOI27" s="80"/>
      <c r="TOJ27" s="80"/>
      <c r="TOK27" s="80"/>
      <c r="TOL27" s="80"/>
      <c r="TOM27" s="80"/>
      <c r="TON27" s="80"/>
      <c r="TOO27" s="80"/>
      <c r="TOP27" s="80"/>
      <c r="TOQ27" s="80"/>
      <c r="TOR27" s="80"/>
      <c r="TOS27" s="80"/>
      <c r="TOT27" s="80"/>
      <c r="TOU27" s="80"/>
      <c r="TOV27" s="80"/>
      <c r="TOW27" s="80"/>
      <c r="TOX27" s="80"/>
      <c r="TOY27" s="80"/>
      <c r="TOZ27" s="80"/>
      <c r="TPA27" s="80"/>
      <c r="TPB27" s="80"/>
      <c r="TPC27" s="80"/>
      <c r="TPD27" s="80"/>
      <c r="TPE27" s="80"/>
      <c r="TPF27" s="80"/>
      <c r="TPG27" s="80"/>
      <c r="TPH27" s="80"/>
      <c r="TPI27" s="80"/>
      <c r="TPJ27" s="80"/>
      <c r="TPK27" s="80"/>
      <c r="TPL27" s="80"/>
      <c r="TPM27" s="80"/>
      <c r="TPN27" s="80"/>
      <c r="TPO27" s="80"/>
      <c r="TPP27" s="80"/>
      <c r="TPQ27" s="80"/>
      <c r="TPR27" s="80"/>
      <c r="TPS27" s="80"/>
      <c r="TPT27" s="80"/>
      <c r="TPU27" s="80"/>
      <c r="TPV27" s="80"/>
      <c r="TPW27" s="80"/>
      <c r="TPX27" s="80"/>
      <c r="TPY27" s="80"/>
      <c r="TPZ27" s="80"/>
      <c r="TQA27" s="80"/>
      <c r="TQB27" s="80"/>
      <c r="TQC27" s="80"/>
      <c r="TQD27" s="80"/>
      <c r="TQE27" s="80"/>
      <c r="TQF27" s="80"/>
      <c r="TQG27" s="80"/>
      <c r="TQH27" s="80"/>
      <c r="TQI27" s="80"/>
      <c r="TQJ27" s="80"/>
      <c r="TQK27" s="80"/>
      <c r="TQL27" s="80"/>
      <c r="TQM27" s="80"/>
      <c r="TQN27" s="80"/>
      <c r="TQO27" s="80"/>
      <c r="TQP27" s="80"/>
      <c r="TQQ27" s="80"/>
      <c r="TQR27" s="80"/>
      <c r="TQS27" s="80"/>
      <c r="TQT27" s="80"/>
      <c r="TQU27" s="80"/>
      <c r="TQV27" s="80"/>
      <c r="TQW27" s="80"/>
      <c r="TQX27" s="80"/>
      <c r="TQY27" s="80"/>
      <c r="TQZ27" s="80"/>
      <c r="TRA27" s="80"/>
      <c r="TRB27" s="80"/>
      <c r="TRC27" s="80"/>
      <c r="TRD27" s="80"/>
      <c r="TRE27" s="80"/>
      <c r="TRF27" s="80"/>
      <c r="TRG27" s="80"/>
      <c r="TRH27" s="80"/>
      <c r="TRI27" s="80"/>
      <c r="TRJ27" s="80"/>
      <c r="TRK27" s="80"/>
      <c r="TRL27" s="80"/>
      <c r="TRM27" s="80"/>
      <c r="TRN27" s="80"/>
      <c r="TRO27" s="80"/>
      <c r="TRP27" s="80"/>
      <c r="TRQ27" s="80"/>
      <c r="TRR27" s="80"/>
      <c r="TRS27" s="80"/>
      <c r="TRT27" s="80"/>
      <c r="TRU27" s="80"/>
      <c r="TRV27" s="80"/>
      <c r="TRW27" s="80"/>
      <c r="TRX27" s="80"/>
      <c r="TRY27" s="80"/>
      <c r="TRZ27" s="80"/>
      <c r="TSA27" s="80"/>
      <c r="TSB27" s="80"/>
      <c r="TSC27" s="80"/>
      <c r="TSD27" s="80"/>
      <c r="TSE27" s="80"/>
      <c r="TSF27" s="80"/>
      <c r="TSG27" s="80"/>
      <c r="TSH27" s="80"/>
      <c r="TSI27" s="80"/>
      <c r="TSJ27" s="80"/>
      <c r="TSK27" s="80"/>
      <c r="TSL27" s="80"/>
      <c r="TSM27" s="80"/>
      <c r="TSN27" s="80"/>
      <c r="TSO27" s="80"/>
      <c r="TSP27" s="80"/>
      <c r="TSQ27" s="80"/>
      <c r="TSR27" s="80"/>
      <c r="TSS27" s="80"/>
      <c r="TST27" s="80"/>
      <c r="TSU27" s="80"/>
      <c r="TSV27" s="80"/>
      <c r="TSW27" s="80"/>
      <c r="TSX27" s="80"/>
      <c r="TSY27" s="80"/>
      <c r="TSZ27" s="80"/>
      <c r="TTA27" s="80"/>
      <c r="TTB27" s="80"/>
      <c r="TTC27" s="80"/>
      <c r="TTD27" s="80"/>
      <c r="TTE27" s="80"/>
      <c r="TTF27" s="80"/>
      <c r="TTG27" s="80"/>
      <c r="TTH27" s="80"/>
      <c r="TTI27" s="80"/>
      <c r="TTJ27" s="80"/>
      <c r="TTK27" s="80"/>
      <c r="TTL27" s="80"/>
      <c r="TTM27" s="80"/>
      <c r="TTN27" s="80"/>
      <c r="TTO27" s="80"/>
      <c r="TTP27" s="80"/>
      <c r="TTQ27" s="80"/>
      <c r="TTR27" s="80"/>
      <c r="TTS27" s="80"/>
      <c r="TTT27" s="80"/>
      <c r="TTU27" s="80"/>
      <c r="TTV27" s="80"/>
      <c r="TTW27" s="80"/>
      <c r="TTX27" s="80"/>
      <c r="TTY27" s="80"/>
      <c r="TTZ27" s="80"/>
      <c r="TUA27" s="80"/>
      <c r="TUB27" s="80"/>
      <c r="TUC27" s="80"/>
      <c r="TUD27" s="80"/>
      <c r="TUE27" s="80"/>
      <c r="TUF27" s="80"/>
      <c r="TUG27" s="80"/>
      <c r="TUH27" s="80"/>
      <c r="TUI27" s="80"/>
      <c r="TUJ27" s="80"/>
      <c r="TUK27" s="80"/>
      <c r="TUL27" s="80"/>
      <c r="TUM27" s="80"/>
      <c r="TUN27" s="80"/>
      <c r="TUO27" s="80"/>
      <c r="TUP27" s="80"/>
      <c r="TUQ27" s="80"/>
      <c r="TUR27" s="80"/>
      <c r="TUS27" s="80"/>
      <c r="TUT27" s="80"/>
      <c r="TUU27" s="80"/>
      <c r="TUV27" s="80"/>
      <c r="TUW27" s="80"/>
      <c r="TUX27" s="80"/>
      <c r="TUY27" s="80"/>
      <c r="TUZ27" s="80"/>
      <c r="TVA27" s="80"/>
      <c r="TVB27" s="80"/>
      <c r="TVC27" s="80"/>
      <c r="TVD27" s="80"/>
      <c r="TVE27" s="80"/>
      <c r="TVF27" s="80"/>
      <c r="TVG27" s="80"/>
      <c r="TVH27" s="80"/>
      <c r="TVI27" s="80"/>
      <c r="TVJ27" s="80"/>
      <c r="TVK27" s="80"/>
      <c r="TVL27" s="80"/>
      <c r="TVM27" s="80"/>
      <c r="TVN27" s="80"/>
      <c r="TVO27" s="80"/>
      <c r="TVP27" s="80"/>
      <c r="TVQ27" s="80"/>
      <c r="TVR27" s="80"/>
      <c r="TVS27" s="80"/>
      <c r="TVT27" s="80"/>
      <c r="TVU27" s="80"/>
      <c r="TVV27" s="80"/>
      <c r="TVW27" s="80"/>
      <c r="TVX27" s="80"/>
      <c r="TVY27" s="80"/>
      <c r="TVZ27" s="80"/>
      <c r="TWA27" s="80"/>
      <c r="TWB27" s="80"/>
      <c r="TWC27" s="80"/>
      <c r="TWD27" s="80"/>
      <c r="TWE27" s="80"/>
      <c r="TWF27" s="80"/>
      <c r="TWG27" s="80"/>
      <c r="TWH27" s="80"/>
      <c r="TWI27" s="80"/>
      <c r="TWJ27" s="80"/>
      <c r="TWK27" s="80"/>
      <c r="TWL27" s="80"/>
      <c r="TWM27" s="80"/>
      <c r="TWN27" s="80"/>
      <c r="TWO27" s="80"/>
      <c r="TWP27" s="80"/>
      <c r="TWQ27" s="80"/>
      <c r="TWR27" s="80"/>
      <c r="TWS27" s="80"/>
      <c r="TWT27" s="80"/>
      <c r="TWU27" s="80"/>
      <c r="TWV27" s="80"/>
      <c r="TWW27" s="80"/>
      <c r="TWX27" s="80"/>
      <c r="TWY27" s="80"/>
      <c r="TWZ27" s="80"/>
      <c r="TXA27" s="80"/>
      <c r="TXB27" s="80"/>
      <c r="TXC27" s="80"/>
      <c r="TXD27" s="80"/>
      <c r="TXE27" s="80"/>
      <c r="TXF27" s="80"/>
      <c r="TXG27" s="80"/>
      <c r="TXH27" s="80"/>
      <c r="TXI27" s="80"/>
      <c r="TXJ27" s="80"/>
      <c r="TXK27" s="80"/>
      <c r="TXL27" s="80"/>
      <c r="TXM27" s="80"/>
      <c r="TXN27" s="80"/>
      <c r="TXO27" s="80"/>
      <c r="TXP27" s="80"/>
      <c r="TXQ27" s="80"/>
      <c r="TXR27" s="80"/>
      <c r="TXS27" s="80"/>
      <c r="TXT27" s="80"/>
      <c r="TXU27" s="80"/>
      <c r="TXV27" s="80"/>
      <c r="TXW27" s="80"/>
      <c r="TXX27" s="80"/>
      <c r="TXY27" s="80"/>
      <c r="TXZ27" s="80"/>
      <c r="TYA27" s="80"/>
      <c r="TYB27" s="80"/>
      <c r="TYC27" s="80"/>
      <c r="TYD27" s="80"/>
      <c r="TYE27" s="80"/>
      <c r="TYF27" s="80"/>
      <c r="TYG27" s="80"/>
      <c r="TYH27" s="80"/>
      <c r="TYI27" s="80"/>
      <c r="TYJ27" s="80"/>
      <c r="TYK27" s="80"/>
      <c r="TYL27" s="80"/>
      <c r="TYM27" s="80"/>
      <c r="TYN27" s="80"/>
      <c r="TYO27" s="80"/>
      <c r="TYP27" s="80"/>
      <c r="TYQ27" s="80"/>
      <c r="TYR27" s="80"/>
      <c r="TYS27" s="80"/>
      <c r="TYT27" s="80"/>
      <c r="TYU27" s="80"/>
      <c r="TYV27" s="80"/>
      <c r="TYW27" s="80"/>
      <c r="TYX27" s="80"/>
      <c r="TYY27" s="80"/>
      <c r="TYZ27" s="80"/>
      <c r="TZA27" s="80"/>
      <c r="TZB27" s="80"/>
      <c r="TZC27" s="80"/>
      <c r="TZD27" s="80"/>
      <c r="TZE27" s="80"/>
      <c r="TZF27" s="80"/>
      <c r="TZG27" s="80"/>
      <c r="TZH27" s="80"/>
      <c r="TZI27" s="80"/>
      <c r="TZJ27" s="80"/>
      <c r="TZK27" s="80"/>
      <c r="TZL27" s="80"/>
      <c r="TZM27" s="80"/>
      <c r="TZN27" s="80"/>
      <c r="TZO27" s="80"/>
      <c r="TZP27" s="80"/>
      <c r="TZQ27" s="80"/>
      <c r="TZR27" s="80"/>
      <c r="TZS27" s="80"/>
      <c r="TZT27" s="80"/>
      <c r="TZU27" s="80"/>
      <c r="TZV27" s="80"/>
      <c r="TZW27" s="80"/>
      <c r="TZX27" s="80"/>
      <c r="TZY27" s="80"/>
      <c r="TZZ27" s="80"/>
      <c r="UAA27" s="80"/>
      <c r="UAB27" s="80"/>
      <c r="UAC27" s="80"/>
      <c r="UAD27" s="80"/>
      <c r="UAE27" s="80"/>
      <c r="UAF27" s="80"/>
      <c r="UAG27" s="80"/>
      <c r="UAH27" s="80"/>
      <c r="UAI27" s="80"/>
      <c r="UAJ27" s="80"/>
      <c r="UAK27" s="80"/>
      <c r="UAL27" s="80"/>
      <c r="UAM27" s="80"/>
      <c r="UAN27" s="80"/>
      <c r="UAO27" s="80"/>
      <c r="UAP27" s="80"/>
      <c r="UAQ27" s="80"/>
      <c r="UAR27" s="80"/>
      <c r="UAS27" s="80"/>
      <c r="UAT27" s="80"/>
      <c r="UAU27" s="80"/>
      <c r="UAV27" s="80"/>
      <c r="UAW27" s="80"/>
      <c r="UAX27" s="80"/>
      <c r="UAY27" s="80"/>
      <c r="UAZ27" s="80"/>
      <c r="UBA27" s="80"/>
      <c r="UBB27" s="80"/>
      <c r="UBC27" s="80"/>
      <c r="UBD27" s="80"/>
      <c r="UBE27" s="80"/>
      <c r="UBF27" s="80"/>
      <c r="UBG27" s="80"/>
      <c r="UBH27" s="80"/>
      <c r="UBI27" s="80"/>
      <c r="UBJ27" s="80"/>
      <c r="UBK27" s="80"/>
      <c r="UBL27" s="80"/>
      <c r="UBM27" s="80"/>
      <c r="UBN27" s="80"/>
      <c r="UBO27" s="80"/>
      <c r="UBP27" s="80"/>
      <c r="UBQ27" s="80"/>
      <c r="UBR27" s="80"/>
      <c r="UBS27" s="80"/>
      <c r="UBT27" s="80"/>
      <c r="UBU27" s="80"/>
      <c r="UBV27" s="80"/>
      <c r="UBW27" s="80"/>
      <c r="UBX27" s="80"/>
      <c r="UBY27" s="80"/>
      <c r="UBZ27" s="80"/>
      <c r="UCA27" s="80"/>
      <c r="UCB27" s="80"/>
      <c r="UCC27" s="80"/>
      <c r="UCD27" s="80"/>
      <c r="UCE27" s="80"/>
      <c r="UCF27" s="80"/>
      <c r="UCG27" s="80"/>
      <c r="UCH27" s="80"/>
      <c r="UCI27" s="80"/>
      <c r="UCJ27" s="80"/>
      <c r="UCK27" s="80"/>
      <c r="UCL27" s="80"/>
      <c r="UCM27" s="80"/>
      <c r="UCN27" s="80"/>
      <c r="UCO27" s="80"/>
      <c r="UCP27" s="80"/>
      <c r="UCQ27" s="80"/>
      <c r="UCR27" s="80"/>
      <c r="UCS27" s="80"/>
      <c r="UCT27" s="80"/>
      <c r="UCU27" s="80"/>
      <c r="UCV27" s="80"/>
      <c r="UCW27" s="80"/>
      <c r="UCX27" s="80"/>
      <c r="UCY27" s="80"/>
      <c r="UCZ27" s="80"/>
      <c r="UDA27" s="80"/>
      <c r="UDB27" s="80"/>
      <c r="UDC27" s="80"/>
      <c r="UDD27" s="80"/>
      <c r="UDE27" s="80"/>
      <c r="UDF27" s="80"/>
      <c r="UDG27" s="80"/>
      <c r="UDH27" s="80"/>
      <c r="UDI27" s="80"/>
      <c r="UDJ27" s="80"/>
      <c r="UDK27" s="80"/>
      <c r="UDL27" s="80"/>
      <c r="UDM27" s="80"/>
      <c r="UDN27" s="80"/>
      <c r="UDO27" s="80"/>
      <c r="UDP27" s="80"/>
      <c r="UDQ27" s="80"/>
      <c r="UDR27" s="80"/>
      <c r="UDS27" s="80"/>
      <c r="UDT27" s="80"/>
      <c r="UDU27" s="80"/>
      <c r="UDV27" s="80"/>
      <c r="UDW27" s="80"/>
      <c r="UDX27" s="80"/>
      <c r="UDY27" s="80"/>
      <c r="UDZ27" s="80"/>
      <c r="UEA27" s="80"/>
      <c r="UEB27" s="80"/>
      <c r="UEC27" s="80"/>
      <c r="UED27" s="80"/>
      <c r="UEE27" s="80"/>
      <c r="UEF27" s="80"/>
      <c r="UEG27" s="80"/>
      <c r="UEH27" s="80"/>
      <c r="UEI27" s="80"/>
      <c r="UEJ27" s="80"/>
      <c r="UEK27" s="80"/>
      <c r="UEL27" s="80"/>
      <c r="UEM27" s="80"/>
      <c r="UEN27" s="80"/>
      <c r="UEO27" s="80"/>
      <c r="UEP27" s="80"/>
      <c r="UEQ27" s="80"/>
      <c r="UER27" s="80"/>
      <c r="UES27" s="80"/>
      <c r="UET27" s="80"/>
      <c r="UEU27" s="80"/>
      <c r="UEV27" s="80"/>
      <c r="UEW27" s="80"/>
      <c r="UEX27" s="80"/>
      <c r="UEY27" s="80"/>
      <c r="UEZ27" s="80"/>
      <c r="UFA27" s="80"/>
      <c r="UFB27" s="80"/>
      <c r="UFC27" s="80"/>
      <c r="UFD27" s="80"/>
      <c r="UFE27" s="80"/>
      <c r="UFF27" s="80"/>
      <c r="UFG27" s="80"/>
      <c r="UFH27" s="80"/>
      <c r="UFI27" s="80"/>
      <c r="UFJ27" s="80"/>
      <c r="UFK27" s="80"/>
      <c r="UFL27" s="80"/>
      <c r="UFM27" s="80"/>
      <c r="UFN27" s="80"/>
      <c r="UFO27" s="80"/>
      <c r="UFP27" s="80"/>
      <c r="UFQ27" s="80"/>
      <c r="UFR27" s="80"/>
      <c r="UFS27" s="80"/>
      <c r="UFT27" s="80"/>
      <c r="UFU27" s="80"/>
      <c r="UFV27" s="80"/>
      <c r="UFW27" s="80"/>
      <c r="UFX27" s="80"/>
      <c r="UFY27" s="80"/>
      <c r="UFZ27" s="80"/>
      <c r="UGA27" s="80"/>
      <c r="UGB27" s="80"/>
      <c r="UGC27" s="80"/>
      <c r="UGD27" s="80"/>
      <c r="UGE27" s="80"/>
      <c r="UGF27" s="80"/>
      <c r="UGG27" s="80"/>
      <c r="UGH27" s="80"/>
      <c r="UGI27" s="80"/>
      <c r="UGJ27" s="80"/>
      <c r="UGK27" s="80"/>
      <c r="UGL27" s="80"/>
      <c r="UGM27" s="80"/>
      <c r="UGN27" s="80"/>
      <c r="UGO27" s="80"/>
      <c r="UGP27" s="80"/>
      <c r="UGQ27" s="80"/>
      <c r="UGR27" s="80"/>
      <c r="UGS27" s="80"/>
      <c r="UGT27" s="80"/>
      <c r="UGU27" s="80"/>
      <c r="UGV27" s="80"/>
      <c r="UGW27" s="80"/>
      <c r="UGX27" s="80"/>
      <c r="UGY27" s="80"/>
      <c r="UGZ27" s="80"/>
      <c r="UHA27" s="80"/>
      <c r="UHB27" s="80"/>
      <c r="UHC27" s="80"/>
      <c r="UHD27" s="80"/>
      <c r="UHE27" s="80"/>
      <c r="UHF27" s="80"/>
      <c r="UHG27" s="80"/>
      <c r="UHH27" s="80"/>
      <c r="UHI27" s="80"/>
      <c r="UHJ27" s="80"/>
      <c r="UHK27" s="80"/>
      <c r="UHL27" s="80"/>
      <c r="UHM27" s="80"/>
      <c r="UHN27" s="80"/>
      <c r="UHO27" s="80"/>
      <c r="UHP27" s="80"/>
      <c r="UHQ27" s="80"/>
      <c r="UHR27" s="80"/>
      <c r="UHS27" s="80"/>
      <c r="UHT27" s="80"/>
      <c r="UHU27" s="80"/>
      <c r="UHV27" s="80"/>
      <c r="UHW27" s="80"/>
      <c r="UHX27" s="80"/>
      <c r="UHY27" s="80"/>
      <c r="UHZ27" s="80"/>
      <c r="UIA27" s="80"/>
      <c r="UIB27" s="80"/>
      <c r="UIC27" s="80"/>
      <c r="UID27" s="80"/>
      <c r="UIE27" s="80"/>
      <c r="UIF27" s="80"/>
      <c r="UIG27" s="80"/>
      <c r="UIH27" s="80"/>
      <c r="UII27" s="80"/>
      <c r="UIJ27" s="80"/>
      <c r="UIK27" s="80"/>
      <c r="UIL27" s="80"/>
      <c r="UIM27" s="80"/>
      <c r="UIN27" s="80"/>
      <c r="UIO27" s="80"/>
      <c r="UIP27" s="80"/>
      <c r="UIQ27" s="80"/>
      <c r="UIR27" s="80"/>
      <c r="UIS27" s="80"/>
      <c r="UIT27" s="80"/>
      <c r="UIU27" s="80"/>
      <c r="UIV27" s="80"/>
      <c r="UIW27" s="80"/>
      <c r="UIX27" s="80"/>
      <c r="UIY27" s="80"/>
      <c r="UIZ27" s="80"/>
      <c r="UJA27" s="80"/>
      <c r="UJB27" s="80"/>
      <c r="UJC27" s="80"/>
      <c r="UJD27" s="80"/>
      <c r="UJE27" s="80"/>
      <c r="UJF27" s="80"/>
      <c r="UJG27" s="80"/>
      <c r="UJH27" s="80"/>
      <c r="UJI27" s="80"/>
      <c r="UJJ27" s="80"/>
      <c r="UJK27" s="80"/>
      <c r="UJL27" s="80"/>
      <c r="UJM27" s="80"/>
      <c r="UJN27" s="80"/>
      <c r="UJO27" s="80"/>
      <c r="UJP27" s="80"/>
      <c r="UJQ27" s="80"/>
      <c r="UJR27" s="80"/>
      <c r="UJS27" s="80"/>
      <c r="UJT27" s="80"/>
      <c r="UJU27" s="80"/>
      <c r="UJV27" s="80"/>
      <c r="UJW27" s="80"/>
      <c r="UJX27" s="80"/>
      <c r="UJY27" s="80"/>
      <c r="UJZ27" s="80"/>
      <c r="UKA27" s="80"/>
      <c r="UKB27" s="80"/>
      <c r="UKC27" s="80"/>
      <c r="UKD27" s="80"/>
      <c r="UKE27" s="80"/>
      <c r="UKF27" s="80"/>
      <c r="UKG27" s="80"/>
      <c r="UKH27" s="80"/>
      <c r="UKI27" s="80"/>
      <c r="UKJ27" s="80"/>
      <c r="UKK27" s="80"/>
      <c r="UKL27" s="80"/>
      <c r="UKM27" s="80"/>
      <c r="UKN27" s="80"/>
      <c r="UKO27" s="80"/>
      <c r="UKP27" s="80"/>
      <c r="UKQ27" s="80"/>
      <c r="UKR27" s="80"/>
      <c r="UKS27" s="80"/>
      <c r="UKT27" s="80"/>
      <c r="UKU27" s="80"/>
      <c r="UKV27" s="80"/>
      <c r="UKW27" s="80"/>
      <c r="UKX27" s="80"/>
      <c r="UKY27" s="80"/>
      <c r="UKZ27" s="80"/>
      <c r="ULA27" s="80"/>
      <c r="ULB27" s="80"/>
      <c r="ULC27" s="80"/>
      <c r="ULD27" s="80"/>
      <c r="ULE27" s="80"/>
      <c r="ULF27" s="80"/>
      <c r="ULG27" s="80"/>
      <c r="ULH27" s="80"/>
      <c r="ULI27" s="80"/>
      <c r="ULJ27" s="80"/>
      <c r="ULK27" s="80"/>
      <c r="ULL27" s="80"/>
      <c r="ULM27" s="80"/>
      <c r="ULN27" s="80"/>
      <c r="ULO27" s="80"/>
      <c r="ULP27" s="80"/>
      <c r="ULQ27" s="80"/>
      <c r="ULR27" s="80"/>
      <c r="ULS27" s="80"/>
      <c r="ULT27" s="80"/>
      <c r="ULU27" s="80"/>
      <c r="ULV27" s="80"/>
      <c r="ULW27" s="80"/>
      <c r="ULX27" s="80"/>
      <c r="ULY27" s="80"/>
      <c r="ULZ27" s="80"/>
      <c r="UMA27" s="80"/>
      <c r="UMB27" s="80"/>
      <c r="UMC27" s="80"/>
      <c r="UMD27" s="80"/>
      <c r="UME27" s="80"/>
      <c r="UMF27" s="80"/>
      <c r="UMG27" s="80"/>
      <c r="UMH27" s="80"/>
      <c r="UMI27" s="80"/>
      <c r="UMJ27" s="80"/>
      <c r="UMK27" s="80"/>
      <c r="UML27" s="80"/>
      <c r="UMM27" s="80"/>
      <c r="UMN27" s="80"/>
      <c r="UMO27" s="80"/>
      <c r="UMP27" s="80"/>
      <c r="UMQ27" s="80"/>
      <c r="UMR27" s="80"/>
      <c r="UMS27" s="80"/>
      <c r="UMT27" s="80"/>
      <c r="UMU27" s="80"/>
      <c r="UMV27" s="80"/>
      <c r="UMW27" s="80"/>
      <c r="UMX27" s="80"/>
      <c r="UMY27" s="80"/>
      <c r="UMZ27" s="80"/>
      <c r="UNA27" s="80"/>
      <c r="UNB27" s="80"/>
      <c r="UNC27" s="80"/>
      <c r="UND27" s="80"/>
      <c r="UNE27" s="80"/>
      <c r="UNF27" s="80"/>
      <c r="UNG27" s="80"/>
      <c r="UNH27" s="80"/>
      <c r="UNI27" s="80"/>
      <c r="UNJ27" s="80"/>
      <c r="UNK27" s="80"/>
      <c r="UNL27" s="80"/>
      <c r="UNM27" s="80"/>
      <c r="UNN27" s="80"/>
      <c r="UNO27" s="80"/>
      <c r="UNP27" s="80"/>
      <c r="UNQ27" s="80"/>
      <c r="UNR27" s="80"/>
      <c r="UNS27" s="80"/>
      <c r="UNT27" s="80"/>
      <c r="UNU27" s="80"/>
      <c r="UNV27" s="80"/>
      <c r="UNW27" s="80"/>
      <c r="UNX27" s="80"/>
      <c r="UNY27" s="80"/>
      <c r="UNZ27" s="80"/>
      <c r="UOA27" s="80"/>
      <c r="UOB27" s="80"/>
      <c r="UOC27" s="80"/>
      <c r="UOD27" s="80"/>
      <c r="UOE27" s="80"/>
      <c r="UOF27" s="80"/>
      <c r="UOG27" s="80"/>
      <c r="UOH27" s="80"/>
      <c r="UOI27" s="80"/>
      <c r="UOJ27" s="80"/>
      <c r="UOK27" s="80"/>
      <c r="UOL27" s="80"/>
      <c r="UOM27" s="80"/>
      <c r="UON27" s="80"/>
      <c r="UOO27" s="80"/>
      <c r="UOP27" s="80"/>
      <c r="UOQ27" s="80"/>
      <c r="UOR27" s="80"/>
      <c r="UOS27" s="80"/>
      <c r="UOT27" s="80"/>
      <c r="UOU27" s="80"/>
      <c r="UOV27" s="80"/>
      <c r="UOW27" s="80"/>
      <c r="UOX27" s="80"/>
      <c r="UOY27" s="80"/>
      <c r="UOZ27" s="80"/>
      <c r="UPA27" s="80"/>
      <c r="UPB27" s="80"/>
      <c r="UPC27" s="80"/>
      <c r="UPD27" s="80"/>
      <c r="UPE27" s="80"/>
      <c r="UPF27" s="80"/>
      <c r="UPG27" s="80"/>
      <c r="UPH27" s="80"/>
      <c r="UPI27" s="80"/>
      <c r="UPJ27" s="80"/>
      <c r="UPK27" s="80"/>
      <c r="UPL27" s="80"/>
      <c r="UPM27" s="80"/>
      <c r="UPN27" s="80"/>
      <c r="UPO27" s="80"/>
      <c r="UPP27" s="80"/>
      <c r="UPQ27" s="80"/>
      <c r="UPR27" s="80"/>
      <c r="UPS27" s="80"/>
      <c r="UPT27" s="80"/>
      <c r="UPU27" s="80"/>
      <c r="UPV27" s="80"/>
      <c r="UPW27" s="80"/>
      <c r="UPX27" s="80"/>
      <c r="UPY27" s="80"/>
      <c r="UPZ27" s="80"/>
      <c r="UQA27" s="80"/>
      <c r="UQB27" s="80"/>
      <c r="UQC27" s="80"/>
      <c r="UQD27" s="80"/>
      <c r="UQE27" s="80"/>
      <c r="UQF27" s="80"/>
      <c r="UQG27" s="80"/>
      <c r="UQH27" s="80"/>
      <c r="UQI27" s="80"/>
      <c r="UQJ27" s="80"/>
      <c r="UQK27" s="80"/>
      <c r="UQL27" s="80"/>
      <c r="UQM27" s="80"/>
      <c r="UQN27" s="80"/>
      <c r="UQO27" s="80"/>
      <c r="UQP27" s="80"/>
      <c r="UQQ27" s="80"/>
      <c r="UQR27" s="80"/>
      <c r="UQS27" s="80"/>
      <c r="UQT27" s="80"/>
      <c r="UQU27" s="80"/>
      <c r="UQV27" s="80"/>
      <c r="UQW27" s="80"/>
      <c r="UQX27" s="80"/>
      <c r="UQY27" s="80"/>
      <c r="UQZ27" s="80"/>
      <c r="URA27" s="80"/>
      <c r="URB27" s="80"/>
      <c r="URC27" s="80"/>
      <c r="URD27" s="80"/>
      <c r="URE27" s="80"/>
      <c r="URF27" s="80"/>
      <c r="URG27" s="80"/>
      <c r="URH27" s="80"/>
      <c r="URI27" s="80"/>
      <c r="URJ27" s="80"/>
      <c r="URK27" s="80"/>
      <c r="URL27" s="80"/>
      <c r="URM27" s="80"/>
      <c r="URN27" s="80"/>
      <c r="URO27" s="80"/>
      <c r="URP27" s="80"/>
      <c r="URQ27" s="80"/>
      <c r="URR27" s="80"/>
      <c r="URS27" s="80"/>
      <c r="URT27" s="80"/>
      <c r="URU27" s="80"/>
      <c r="URV27" s="80"/>
      <c r="URW27" s="80"/>
      <c r="URX27" s="80"/>
      <c r="URY27" s="80"/>
      <c r="URZ27" s="80"/>
      <c r="USA27" s="80"/>
      <c r="USB27" s="80"/>
      <c r="USC27" s="80"/>
      <c r="USD27" s="80"/>
      <c r="USE27" s="80"/>
      <c r="USF27" s="80"/>
      <c r="USG27" s="80"/>
      <c r="USH27" s="80"/>
      <c r="USI27" s="80"/>
      <c r="USJ27" s="80"/>
      <c r="USK27" s="80"/>
      <c r="USL27" s="80"/>
      <c r="USM27" s="80"/>
      <c r="USN27" s="80"/>
      <c r="USO27" s="80"/>
      <c r="USP27" s="80"/>
      <c r="USQ27" s="80"/>
      <c r="USR27" s="80"/>
      <c r="USS27" s="80"/>
      <c r="UST27" s="80"/>
      <c r="USU27" s="80"/>
      <c r="USV27" s="80"/>
      <c r="USW27" s="80"/>
      <c r="USX27" s="80"/>
      <c r="USY27" s="80"/>
      <c r="USZ27" s="80"/>
      <c r="UTA27" s="80"/>
      <c r="UTB27" s="80"/>
      <c r="UTC27" s="80"/>
      <c r="UTD27" s="80"/>
      <c r="UTE27" s="80"/>
      <c r="UTF27" s="80"/>
      <c r="UTG27" s="80"/>
      <c r="UTH27" s="80"/>
      <c r="UTI27" s="80"/>
      <c r="UTJ27" s="80"/>
      <c r="UTK27" s="80"/>
      <c r="UTL27" s="80"/>
      <c r="UTM27" s="80"/>
      <c r="UTN27" s="80"/>
      <c r="UTO27" s="80"/>
      <c r="UTP27" s="80"/>
      <c r="UTQ27" s="80"/>
      <c r="UTR27" s="80"/>
      <c r="UTS27" s="80"/>
      <c r="UTT27" s="80"/>
      <c r="UTU27" s="80"/>
      <c r="UTV27" s="80"/>
      <c r="UTW27" s="80"/>
      <c r="UTX27" s="80"/>
      <c r="UTY27" s="80"/>
      <c r="UTZ27" s="80"/>
      <c r="UUA27" s="80"/>
      <c r="UUB27" s="80"/>
      <c r="UUC27" s="80"/>
      <c r="UUD27" s="80"/>
      <c r="UUE27" s="80"/>
      <c r="UUF27" s="80"/>
      <c r="UUG27" s="80"/>
      <c r="UUH27" s="80"/>
      <c r="UUI27" s="80"/>
      <c r="UUJ27" s="80"/>
      <c r="UUK27" s="80"/>
      <c r="UUL27" s="80"/>
      <c r="UUM27" s="80"/>
      <c r="UUN27" s="80"/>
      <c r="UUO27" s="80"/>
      <c r="UUP27" s="80"/>
      <c r="UUQ27" s="80"/>
      <c r="UUR27" s="80"/>
      <c r="UUS27" s="80"/>
      <c r="UUT27" s="80"/>
      <c r="UUU27" s="80"/>
      <c r="UUV27" s="80"/>
      <c r="UUW27" s="80"/>
      <c r="UUX27" s="80"/>
      <c r="UUY27" s="80"/>
      <c r="UUZ27" s="80"/>
      <c r="UVA27" s="80"/>
      <c r="UVB27" s="80"/>
      <c r="UVC27" s="80"/>
      <c r="UVD27" s="80"/>
      <c r="UVE27" s="80"/>
      <c r="UVF27" s="80"/>
      <c r="UVG27" s="80"/>
      <c r="UVH27" s="80"/>
      <c r="UVI27" s="80"/>
      <c r="UVJ27" s="80"/>
      <c r="UVK27" s="80"/>
      <c r="UVL27" s="80"/>
      <c r="UVM27" s="80"/>
      <c r="UVN27" s="80"/>
      <c r="UVO27" s="80"/>
      <c r="UVP27" s="80"/>
      <c r="UVQ27" s="80"/>
      <c r="UVR27" s="80"/>
      <c r="UVS27" s="80"/>
      <c r="UVT27" s="80"/>
      <c r="UVU27" s="80"/>
      <c r="UVV27" s="80"/>
      <c r="UVW27" s="80"/>
      <c r="UVX27" s="80"/>
      <c r="UVY27" s="80"/>
      <c r="UVZ27" s="80"/>
      <c r="UWA27" s="80"/>
      <c r="UWB27" s="80"/>
      <c r="UWC27" s="80"/>
      <c r="UWD27" s="80"/>
      <c r="UWE27" s="80"/>
      <c r="UWF27" s="80"/>
      <c r="UWG27" s="80"/>
      <c r="UWH27" s="80"/>
      <c r="UWI27" s="80"/>
      <c r="UWJ27" s="80"/>
      <c r="UWK27" s="80"/>
      <c r="UWL27" s="80"/>
      <c r="UWM27" s="80"/>
      <c r="UWN27" s="80"/>
      <c r="UWO27" s="80"/>
      <c r="UWP27" s="80"/>
      <c r="UWQ27" s="80"/>
      <c r="UWR27" s="80"/>
      <c r="UWS27" s="80"/>
      <c r="UWT27" s="80"/>
      <c r="UWU27" s="80"/>
      <c r="UWV27" s="80"/>
      <c r="UWW27" s="80"/>
      <c r="UWX27" s="80"/>
      <c r="UWY27" s="80"/>
      <c r="UWZ27" s="80"/>
      <c r="UXA27" s="80"/>
      <c r="UXB27" s="80"/>
      <c r="UXC27" s="80"/>
      <c r="UXD27" s="80"/>
      <c r="UXE27" s="80"/>
      <c r="UXF27" s="80"/>
      <c r="UXG27" s="80"/>
      <c r="UXH27" s="80"/>
      <c r="UXI27" s="80"/>
      <c r="UXJ27" s="80"/>
      <c r="UXK27" s="80"/>
      <c r="UXL27" s="80"/>
      <c r="UXM27" s="80"/>
      <c r="UXN27" s="80"/>
      <c r="UXO27" s="80"/>
      <c r="UXP27" s="80"/>
      <c r="UXQ27" s="80"/>
      <c r="UXR27" s="80"/>
      <c r="UXS27" s="80"/>
      <c r="UXT27" s="80"/>
      <c r="UXU27" s="80"/>
      <c r="UXV27" s="80"/>
      <c r="UXW27" s="80"/>
      <c r="UXX27" s="80"/>
      <c r="UXY27" s="80"/>
      <c r="UXZ27" s="80"/>
      <c r="UYA27" s="80"/>
      <c r="UYB27" s="80"/>
      <c r="UYC27" s="80"/>
      <c r="UYD27" s="80"/>
      <c r="UYE27" s="80"/>
      <c r="UYF27" s="80"/>
      <c r="UYG27" s="80"/>
      <c r="UYH27" s="80"/>
      <c r="UYI27" s="80"/>
      <c r="UYJ27" s="80"/>
      <c r="UYK27" s="80"/>
      <c r="UYL27" s="80"/>
      <c r="UYM27" s="80"/>
      <c r="UYN27" s="80"/>
      <c r="UYO27" s="80"/>
      <c r="UYP27" s="80"/>
      <c r="UYQ27" s="80"/>
      <c r="UYR27" s="80"/>
      <c r="UYS27" s="80"/>
      <c r="UYT27" s="80"/>
      <c r="UYU27" s="80"/>
      <c r="UYV27" s="80"/>
      <c r="UYW27" s="80"/>
      <c r="UYX27" s="80"/>
      <c r="UYY27" s="80"/>
      <c r="UYZ27" s="80"/>
      <c r="UZA27" s="80"/>
      <c r="UZB27" s="80"/>
      <c r="UZC27" s="80"/>
      <c r="UZD27" s="80"/>
      <c r="UZE27" s="80"/>
      <c r="UZF27" s="80"/>
      <c r="UZG27" s="80"/>
      <c r="UZH27" s="80"/>
      <c r="UZI27" s="80"/>
      <c r="UZJ27" s="80"/>
      <c r="UZK27" s="80"/>
      <c r="UZL27" s="80"/>
      <c r="UZM27" s="80"/>
      <c r="UZN27" s="80"/>
      <c r="UZO27" s="80"/>
      <c r="UZP27" s="80"/>
      <c r="UZQ27" s="80"/>
      <c r="UZR27" s="80"/>
      <c r="UZS27" s="80"/>
      <c r="UZT27" s="80"/>
      <c r="UZU27" s="80"/>
      <c r="UZV27" s="80"/>
      <c r="UZW27" s="80"/>
      <c r="UZX27" s="80"/>
      <c r="UZY27" s="80"/>
      <c r="UZZ27" s="80"/>
      <c r="VAA27" s="80"/>
      <c r="VAB27" s="80"/>
      <c r="VAC27" s="80"/>
      <c r="VAD27" s="80"/>
      <c r="VAE27" s="80"/>
      <c r="VAF27" s="80"/>
      <c r="VAG27" s="80"/>
      <c r="VAH27" s="80"/>
      <c r="VAI27" s="80"/>
      <c r="VAJ27" s="80"/>
      <c r="VAK27" s="80"/>
      <c r="VAL27" s="80"/>
      <c r="VAM27" s="80"/>
      <c r="VAN27" s="80"/>
      <c r="VAO27" s="80"/>
      <c r="VAP27" s="80"/>
      <c r="VAQ27" s="80"/>
      <c r="VAR27" s="80"/>
      <c r="VAS27" s="80"/>
      <c r="VAT27" s="80"/>
      <c r="VAU27" s="80"/>
      <c r="VAV27" s="80"/>
      <c r="VAW27" s="80"/>
      <c r="VAX27" s="80"/>
      <c r="VAY27" s="80"/>
      <c r="VAZ27" s="80"/>
      <c r="VBA27" s="80"/>
      <c r="VBB27" s="80"/>
      <c r="VBC27" s="80"/>
      <c r="VBD27" s="80"/>
      <c r="VBE27" s="80"/>
      <c r="VBF27" s="80"/>
      <c r="VBG27" s="80"/>
      <c r="VBH27" s="80"/>
      <c r="VBI27" s="80"/>
      <c r="VBJ27" s="80"/>
      <c r="VBK27" s="80"/>
      <c r="VBL27" s="80"/>
      <c r="VBM27" s="80"/>
      <c r="VBN27" s="80"/>
      <c r="VBO27" s="80"/>
      <c r="VBP27" s="80"/>
      <c r="VBQ27" s="80"/>
      <c r="VBR27" s="80"/>
      <c r="VBS27" s="80"/>
      <c r="VBT27" s="80"/>
      <c r="VBU27" s="80"/>
      <c r="VBV27" s="80"/>
      <c r="VBW27" s="80"/>
      <c r="VBX27" s="80"/>
      <c r="VBY27" s="80"/>
      <c r="VBZ27" s="80"/>
      <c r="VCA27" s="80"/>
      <c r="VCB27" s="80"/>
      <c r="VCC27" s="80"/>
      <c r="VCD27" s="80"/>
      <c r="VCE27" s="80"/>
      <c r="VCF27" s="80"/>
      <c r="VCG27" s="80"/>
      <c r="VCH27" s="80"/>
      <c r="VCI27" s="80"/>
      <c r="VCJ27" s="80"/>
      <c r="VCK27" s="80"/>
      <c r="VCL27" s="80"/>
      <c r="VCM27" s="80"/>
      <c r="VCN27" s="80"/>
      <c r="VCO27" s="80"/>
      <c r="VCP27" s="80"/>
      <c r="VCQ27" s="80"/>
      <c r="VCR27" s="80"/>
      <c r="VCS27" s="80"/>
      <c r="VCT27" s="80"/>
      <c r="VCU27" s="80"/>
      <c r="VCV27" s="80"/>
      <c r="VCW27" s="80"/>
      <c r="VCX27" s="80"/>
      <c r="VCY27" s="80"/>
      <c r="VCZ27" s="80"/>
      <c r="VDA27" s="80"/>
      <c r="VDB27" s="80"/>
      <c r="VDC27" s="80"/>
      <c r="VDD27" s="80"/>
      <c r="VDE27" s="80"/>
      <c r="VDF27" s="80"/>
      <c r="VDG27" s="80"/>
      <c r="VDH27" s="80"/>
      <c r="VDI27" s="80"/>
      <c r="VDJ27" s="80"/>
      <c r="VDK27" s="80"/>
      <c r="VDL27" s="80"/>
      <c r="VDM27" s="80"/>
      <c r="VDN27" s="80"/>
      <c r="VDO27" s="80"/>
      <c r="VDP27" s="80"/>
      <c r="VDQ27" s="80"/>
      <c r="VDR27" s="80"/>
      <c r="VDS27" s="80"/>
      <c r="VDT27" s="80"/>
      <c r="VDU27" s="80"/>
      <c r="VDV27" s="80"/>
      <c r="VDW27" s="80"/>
      <c r="VDX27" s="80"/>
      <c r="VDY27" s="80"/>
      <c r="VDZ27" s="80"/>
      <c r="VEA27" s="80"/>
      <c r="VEB27" s="80"/>
      <c r="VEC27" s="80"/>
      <c r="VED27" s="80"/>
      <c r="VEE27" s="80"/>
      <c r="VEF27" s="80"/>
      <c r="VEG27" s="80"/>
      <c r="VEH27" s="80"/>
      <c r="VEI27" s="80"/>
      <c r="VEJ27" s="80"/>
      <c r="VEK27" s="80"/>
      <c r="VEL27" s="80"/>
      <c r="VEM27" s="80"/>
      <c r="VEN27" s="80"/>
      <c r="VEO27" s="80"/>
      <c r="VEP27" s="80"/>
      <c r="VEQ27" s="80"/>
      <c r="VER27" s="80"/>
      <c r="VES27" s="80"/>
      <c r="VET27" s="80"/>
      <c r="VEU27" s="80"/>
      <c r="VEV27" s="80"/>
      <c r="VEW27" s="80"/>
      <c r="VEX27" s="80"/>
      <c r="VEY27" s="80"/>
      <c r="VEZ27" s="80"/>
      <c r="VFA27" s="80"/>
      <c r="VFB27" s="80"/>
      <c r="VFC27" s="80"/>
      <c r="VFD27" s="80"/>
      <c r="VFE27" s="80"/>
      <c r="VFF27" s="80"/>
      <c r="VFG27" s="80"/>
      <c r="VFH27" s="80"/>
      <c r="VFI27" s="80"/>
      <c r="VFJ27" s="80"/>
      <c r="VFK27" s="80"/>
      <c r="VFL27" s="80"/>
      <c r="VFM27" s="80"/>
      <c r="VFN27" s="80"/>
      <c r="VFO27" s="80"/>
      <c r="VFP27" s="80"/>
      <c r="VFQ27" s="80"/>
      <c r="VFR27" s="80"/>
      <c r="VFS27" s="80"/>
      <c r="VFT27" s="80"/>
      <c r="VFU27" s="80"/>
      <c r="VFV27" s="80"/>
      <c r="VFW27" s="80"/>
      <c r="VFX27" s="80"/>
      <c r="VFY27" s="80"/>
      <c r="VFZ27" s="80"/>
      <c r="VGA27" s="80"/>
      <c r="VGB27" s="80"/>
      <c r="VGC27" s="80"/>
      <c r="VGD27" s="80"/>
      <c r="VGE27" s="80"/>
      <c r="VGF27" s="80"/>
      <c r="VGG27" s="80"/>
      <c r="VGH27" s="80"/>
      <c r="VGI27" s="80"/>
      <c r="VGJ27" s="80"/>
      <c r="VGK27" s="80"/>
      <c r="VGL27" s="80"/>
      <c r="VGM27" s="80"/>
      <c r="VGN27" s="80"/>
      <c r="VGO27" s="80"/>
      <c r="VGP27" s="80"/>
      <c r="VGQ27" s="80"/>
      <c r="VGR27" s="80"/>
      <c r="VGS27" s="80"/>
      <c r="VGT27" s="80"/>
      <c r="VGU27" s="80"/>
      <c r="VGV27" s="80"/>
      <c r="VGW27" s="80"/>
      <c r="VGX27" s="80"/>
      <c r="VGY27" s="80"/>
      <c r="VGZ27" s="80"/>
      <c r="VHA27" s="80"/>
      <c r="VHB27" s="80"/>
      <c r="VHC27" s="80"/>
      <c r="VHD27" s="80"/>
      <c r="VHE27" s="80"/>
      <c r="VHF27" s="80"/>
      <c r="VHG27" s="80"/>
      <c r="VHH27" s="80"/>
      <c r="VHI27" s="80"/>
      <c r="VHJ27" s="80"/>
      <c r="VHK27" s="80"/>
      <c r="VHL27" s="80"/>
      <c r="VHM27" s="80"/>
      <c r="VHN27" s="80"/>
      <c r="VHO27" s="80"/>
      <c r="VHP27" s="80"/>
      <c r="VHQ27" s="80"/>
      <c r="VHR27" s="80"/>
      <c r="VHS27" s="80"/>
      <c r="VHT27" s="80"/>
      <c r="VHU27" s="80"/>
      <c r="VHV27" s="80"/>
      <c r="VHW27" s="80"/>
      <c r="VHX27" s="80"/>
      <c r="VHY27" s="80"/>
      <c r="VHZ27" s="80"/>
      <c r="VIA27" s="80"/>
      <c r="VIB27" s="80"/>
      <c r="VIC27" s="80"/>
      <c r="VID27" s="80"/>
      <c r="VIE27" s="80"/>
      <c r="VIF27" s="80"/>
      <c r="VIG27" s="80"/>
      <c r="VIH27" s="80"/>
      <c r="VII27" s="80"/>
      <c r="VIJ27" s="80"/>
      <c r="VIK27" s="80"/>
      <c r="VIL27" s="80"/>
      <c r="VIM27" s="80"/>
      <c r="VIN27" s="80"/>
      <c r="VIO27" s="80"/>
      <c r="VIP27" s="80"/>
      <c r="VIQ27" s="80"/>
      <c r="VIR27" s="80"/>
      <c r="VIS27" s="80"/>
      <c r="VIT27" s="80"/>
      <c r="VIU27" s="80"/>
      <c r="VIV27" s="80"/>
      <c r="VIW27" s="80"/>
      <c r="VIX27" s="80"/>
      <c r="VIY27" s="80"/>
      <c r="VIZ27" s="80"/>
      <c r="VJA27" s="80"/>
      <c r="VJB27" s="80"/>
      <c r="VJC27" s="80"/>
      <c r="VJD27" s="80"/>
      <c r="VJE27" s="80"/>
      <c r="VJF27" s="80"/>
      <c r="VJG27" s="80"/>
      <c r="VJH27" s="80"/>
      <c r="VJI27" s="80"/>
      <c r="VJJ27" s="80"/>
      <c r="VJK27" s="80"/>
      <c r="VJL27" s="80"/>
      <c r="VJM27" s="80"/>
      <c r="VJN27" s="80"/>
      <c r="VJO27" s="80"/>
      <c r="VJP27" s="80"/>
      <c r="VJQ27" s="80"/>
      <c r="VJR27" s="80"/>
      <c r="VJS27" s="80"/>
      <c r="VJT27" s="80"/>
      <c r="VJU27" s="80"/>
      <c r="VJV27" s="80"/>
      <c r="VJW27" s="80"/>
      <c r="VJX27" s="80"/>
      <c r="VJY27" s="80"/>
      <c r="VJZ27" s="80"/>
      <c r="VKA27" s="80"/>
      <c r="VKB27" s="80"/>
      <c r="VKC27" s="80"/>
      <c r="VKD27" s="80"/>
      <c r="VKE27" s="80"/>
      <c r="VKF27" s="80"/>
      <c r="VKG27" s="80"/>
      <c r="VKH27" s="80"/>
      <c r="VKI27" s="80"/>
      <c r="VKJ27" s="80"/>
      <c r="VKK27" s="80"/>
      <c r="VKL27" s="80"/>
      <c r="VKM27" s="80"/>
      <c r="VKN27" s="80"/>
      <c r="VKO27" s="80"/>
      <c r="VKP27" s="80"/>
      <c r="VKQ27" s="80"/>
      <c r="VKR27" s="80"/>
      <c r="VKS27" s="80"/>
      <c r="VKT27" s="80"/>
      <c r="VKU27" s="80"/>
      <c r="VKV27" s="80"/>
      <c r="VKW27" s="80"/>
      <c r="VKX27" s="80"/>
      <c r="VKY27" s="80"/>
      <c r="VKZ27" s="80"/>
      <c r="VLA27" s="80"/>
      <c r="VLB27" s="80"/>
      <c r="VLC27" s="80"/>
      <c r="VLD27" s="80"/>
      <c r="VLE27" s="80"/>
      <c r="VLF27" s="80"/>
      <c r="VLG27" s="80"/>
      <c r="VLH27" s="80"/>
      <c r="VLI27" s="80"/>
      <c r="VLJ27" s="80"/>
      <c r="VLK27" s="80"/>
      <c r="VLL27" s="80"/>
      <c r="VLM27" s="80"/>
      <c r="VLN27" s="80"/>
      <c r="VLO27" s="80"/>
      <c r="VLP27" s="80"/>
      <c r="VLQ27" s="80"/>
      <c r="VLR27" s="80"/>
      <c r="VLS27" s="80"/>
      <c r="VLT27" s="80"/>
      <c r="VLU27" s="80"/>
      <c r="VLV27" s="80"/>
      <c r="VLW27" s="80"/>
      <c r="VLX27" s="80"/>
      <c r="VLY27" s="80"/>
      <c r="VLZ27" s="80"/>
      <c r="VMA27" s="80"/>
      <c r="VMB27" s="80"/>
      <c r="VMC27" s="80"/>
      <c r="VMD27" s="80"/>
      <c r="VME27" s="80"/>
      <c r="VMF27" s="80"/>
      <c r="VMG27" s="80"/>
      <c r="VMH27" s="80"/>
      <c r="VMI27" s="80"/>
      <c r="VMJ27" s="80"/>
      <c r="VMK27" s="80"/>
      <c r="VML27" s="80"/>
      <c r="VMM27" s="80"/>
      <c r="VMN27" s="80"/>
      <c r="VMO27" s="80"/>
      <c r="VMP27" s="80"/>
      <c r="VMQ27" s="80"/>
      <c r="VMR27" s="80"/>
      <c r="VMS27" s="80"/>
      <c r="VMT27" s="80"/>
      <c r="VMU27" s="80"/>
      <c r="VMV27" s="80"/>
      <c r="VMW27" s="80"/>
      <c r="VMX27" s="80"/>
      <c r="VMY27" s="80"/>
      <c r="VMZ27" s="80"/>
      <c r="VNA27" s="80"/>
      <c r="VNB27" s="80"/>
      <c r="VNC27" s="80"/>
      <c r="VND27" s="80"/>
      <c r="VNE27" s="80"/>
      <c r="VNF27" s="80"/>
      <c r="VNG27" s="80"/>
      <c r="VNH27" s="80"/>
      <c r="VNI27" s="80"/>
      <c r="VNJ27" s="80"/>
      <c r="VNK27" s="80"/>
      <c r="VNL27" s="80"/>
      <c r="VNM27" s="80"/>
      <c r="VNN27" s="80"/>
      <c r="VNO27" s="80"/>
      <c r="VNP27" s="80"/>
      <c r="VNQ27" s="80"/>
      <c r="VNR27" s="80"/>
      <c r="VNS27" s="80"/>
      <c r="VNT27" s="80"/>
      <c r="VNU27" s="80"/>
      <c r="VNV27" s="80"/>
      <c r="VNW27" s="80"/>
      <c r="VNX27" s="80"/>
      <c r="VNY27" s="80"/>
      <c r="VNZ27" s="80"/>
      <c r="VOA27" s="80"/>
      <c r="VOB27" s="80"/>
      <c r="VOC27" s="80"/>
      <c r="VOD27" s="80"/>
      <c r="VOE27" s="80"/>
      <c r="VOF27" s="80"/>
      <c r="VOG27" s="80"/>
      <c r="VOH27" s="80"/>
      <c r="VOI27" s="80"/>
      <c r="VOJ27" s="80"/>
      <c r="VOK27" s="80"/>
      <c r="VOL27" s="80"/>
      <c r="VOM27" s="80"/>
      <c r="VON27" s="80"/>
      <c r="VOO27" s="80"/>
      <c r="VOP27" s="80"/>
      <c r="VOQ27" s="80"/>
      <c r="VOR27" s="80"/>
      <c r="VOS27" s="80"/>
      <c r="VOT27" s="80"/>
      <c r="VOU27" s="80"/>
      <c r="VOV27" s="80"/>
      <c r="VOW27" s="80"/>
      <c r="VOX27" s="80"/>
      <c r="VOY27" s="80"/>
      <c r="VOZ27" s="80"/>
      <c r="VPA27" s="80"/>
      <c r="VPB27" s="80"/>
      <c r="VPC27" s="80"/>
      <c r="VPD27" s="80"/>
      <c r="VPE27" s="80"/>
      <c r="VPF27" s="80"/>
      <c r="VPG27" s="80"/>
      <c r="VPH27" s="80"/>
      <c r="VPI27" s="80"/>
      <c r="VPJ27" s="80"/>
      <c r="VPK27" s="80"/>
      <c r="VPL27" s="80"/>
      <c r="VPM27" s="80"/>
      <c r="VPN27" s="80"/>
      <c r="VPO27" s="80"/>
      <c r="VPP27" s="80"/>
      <c r="VPQ27" s="80"/>
      <c r="VPR27" s="80"/>
      <c r="VPS27" s="80"/>
      <c r="VPT27" s="80"/>
      <c r="VPU27" s="80"/>
      <c r="VPV27" s="80"/>
      <c r="VPW27" s="80"/>
      <c r="VPX27" s="80"/>
      <c r="VPY27" s="80"/>
      <c r="VPZ27" s="80"/>
      <c r="VQA27" s="80"/>
      <c r="VQB27" s="80"/>
      <c r="VQC27" s="80"/>
      <c r="VQD27" s="80"/>
      <c r="VQE27" s="80"/>
      <c r="VQF27" s="80"/>
      <c r="VQG27" s="80"/>
      <c r="VQH27" s="80"/>
      <c r="VQI27" s="80"/>
      <c r="VQJ27" s="80"/>
      <c r="VQK27" s="80"/>
      <c r="VQL27" s="80"/>
      <c r="VQM27" s="80"/>
      <c r="VQN27" s="80"/>
      <c r="VQO27" s="80"/>
      <c r="VQP27" s="80"/>
      <c r="VQQ27" s="80"/>
      <c r="VQR27" s="80"/>
      <c r="VQS27" s="80"/>
      <c r="VQT27" s="80"/>
      <c r="VQU27" s="80"/>
      <c r="VQV27" s="80"/>
      <c r="VQW27" s="80"/>
      <c r="VQX27" s="80"/>
      <c r="VQY27" s="80"/>
      <c r="VQZ27" s="80"/>
      <c r="VRA27" s="80"/>
      <c r="VRB27" s="80"/>
      <c r="VRC27" s="80"/>
      <c r="VRD27" s="80"/>
      <c r="VRE27" s="80"/>
      <c r="VRF27" s="80"/>
      <c r="VRG27" s="80"/>
      <c r="VRH27" s="80"/>
      <c r="VRI27" s="80"/>
      <c r="VRJ27" s="80"/>
      <c r="VRK27" s="80"/>
      <c r="VRL27" s="80"/>
      <c r="VRM27" s="80"/>
      <c r="VRN27" s="80"/>
      <c r="VRO27" s="80"/>
      <c r="VRP27" s="80"/>
      <c r="VRQ27" s="80"/>
      <c r="VRR27" s="80"/>
      <c r="VRS27" s="80"/>
      <c r="VRT27" s="80"/>
      <c r="VRU27" s="80"/>
      <c r="VRV27" s="80"/>
      <c r="VRW27" s="80"/>
      <c r="VRX27" s="80"/>
      <c r="VRY27" s="80"/>
      <c r="VRZ27" s="80"/>
      <c r="VSA27" s="80"/>
      <c r="VSB27" s="80"/>
      <c r="VSC27" s="80"/>
      <c r="VSD27" s="80"/>
      <c r="VSE27" s="80"/>
      <c r="VSF27" s="80"/>
      <c r="VSG27" s="80"/>
      <c r="VSH27" s="80"/>
      <c r="VSI27" s="80"/>
      <c r="VSJ27" s="80"/>
      <c r="VSK27" s="80"/>
      <c r="VSL27" s="80"/>
      <c r="VSM27" s="80"/>
      <c r="VSN27" s="80"/>
      <c r="VSO27" s="80"/>
      <c r="VSP27" s="80"/>
      <c r="VSQ27" s="80"/>
      <c r="VSR27" s="80"/>
      <c r="VSS27" s="80"/>
      <c r="VST27" s="80"/>
      <c r="VSU27" s="80"/>
      <c r="VSV27" s="80"/>
      <c r="VSW27" s="80"/>
      <c r="VSX27" s="80"/>
      <c r="VSY27" s="80"/>
      <c r="VSZ27" s="80"/>
      <c r="VTA27" s="80"/>
      <c r="VTB27" s="80"/>
      <c r="VTC27" s="80"/>
      <c r="VTD27" s="80"/>
      <c r="VTE27" s="80"/>
      <c r="VTF27" s="80"/>
      <c r="VTG27" s="80"/>
      <c r="VTH27" s="80"/>
      <c r="VTI27" s="80"/>
      <c r="VTJ27" s="80"/>
      <c r="VTK27" s="80"/>
      <c r="VTL27" s="80"/>
      <c r="VTM27" s="80"/>
      <c r="VTN27" s="80"/>
      <c r="VTO27" s="80"/>
      <c r="VTP27" s="80"/>
      <c r="VTQ27" s="80"/>
      <c r="VTR27" s="80"/>
      <c r="VTS27" s="80"/>
      <c r="VTT27" s="80"/>
      <c r="VTU27" s="80"/>
      <c r="VTV27" s="80"/>
      <c r="VTW27" s="80"/>
      <c r="VTX27" s="80"/>
      <c r="VTY27" s="80"/>
      <c r="VTZ27" s="80"/>
      <c r="VUA27" s="80"/>
      <c r="VUB27" s="80"/>
      <c r="VUC27" s="80"/>
      <c r="VUD27" s="80"/>
      <c r="VUE27" s="80"/>
      <c r="VUF27" s="80"/>
      <c r="VUG27" s="80"/>
      <c r="VUH27" s="80"/>
      <c r="VUI27" s="80"/>
      <c r="VUJ27" s="80"/>
      <c r="VUK27" s="80"/>
      <c r="VUL27" s="80"/>
      <c r="VUM27" s="80"/>
      <c r="VUN27" s="80"/>
      <c r="VUO27" s="80"/>
      <c r="VUP27" s="80"/>
      <c r="VUQ27" s="80"/>
      <c r="VUR27" s="80"/>
      <c r="VUS27" s="80"/>
      <c r="VUT27" s="80"/>
      <c r="VUU27" s="80"/>
      <c r="VUV27" s="80"/>
      <c r="VUW27" s="80"/>
      <c r="VUX27" s="80"/>
      <c r="VUY27" s="80"/>
      <c r="VUZ27" s="80"/>
      <c r="VVA27" s="80"/>
      <c r="VVB27" s="80"/>
      <c r="VVC27" s="80"/>
      <c r="VVD27" s="80"/>
      <c r="VVE27" s="80"/>
      <c r="VVF27" s="80"/>
      <c r="VVG27" s="80"/>
      <c r="VVH27" s="80"/>
      <c r="VVI27" s="80"/>
      <c r="VVJ27" s="80"/>
      <c r="VVK27" s="80"/>
      <c r="VVL27" s="80"/>
      <c r="VVM27" s="80"/>
      <c r="VVN27" s="80"/>
      <c r="VVO27" s="80"/>
      <c r="VVP27" s="80"/>
      <c r="VVQ27" s="80"/>
      <c r="VVR27" s="80"/>
      <c r="VVS27" s="80"/>
      <c r="VVT27" s="80"/>
      <c r="VVU27" s="80"/>
      <c r="VVV27" s="80"/>
      <c r="VVW27" s="80"/>
      <c r="VVX27" s="80"/>
      <c r="VVY27" s="80"/>
      <c r="VVZ27" s="80"/>
      <c r="VWA27" s="80"/>
      <c r="VWB27" s="80"/>
      <c r="VWC27" s="80"/>
      <c r="VWD27" s="80"/>
      <c r="VWE27" s="80"/>
      <c r="VWF27" s="80"/>
      <c r="VWG27" s="80"/>
      <c r="VWH27" s="80"/>
      <c r="VWI27" s="80"/>
      <c r="VWJ27" s="80"/>
      <c r="VWK27" s="80"/>
      <c r="VWL27" s="80"/>
      <c r="VWM27" s="80"/>
      <c r="VWN27" s="80"/>
      <c r="VWO27" s="80"/>
      <c r="VWP27" s="80"/>
      <c r="VWQ27" s="80"/>
      <c r="VWR27" s="80"/>
      <c r="VWS27" s="80"/>
      <c r="VWT27" s="80"/>
      <c r="VWU27" s="80"/>
      <c r="VWV27" s="80"/>
      <c r="VWW27" s="80"/>
      <c r="VWX27" s="80"/>
      <c r="VWY27" s="80"/>
      <c r="VWZ27" s="80"/>
      <c r="VXA27" s="80"/>
      <c r="VXB27" s="80"/>
      <c r="VXC27" s="80"/>
      <c r="VXD27" s="80"/>
      <c r="VXE27" s="80"/>
      <c r="VXF27" s="80"/>
      <c r="VXG27" s="80"/>
      <c r="VXH27" s="80"/>
      <c r="VXI27" s="80"/>
      <c r="VXJ27" s="80"/>
      <c r="VXK27" s="80"/>
      <c r="VXL27" s="80"/>
      <c r="VXM27" s="80"/>
      <c r="VXN27" s="80"/>
      <c r="VXO27" s="80"/>
      <c r="VXP27" s="80"/>
      <c r="VXQ27" s="80"/>
      <c r="VXR27" s="80"/>
      <c r="VXS27" s="80"/>
      <c r="VXT27" s="80"/>
      <c r="VXU27" s="80"/>
      <c r="VXV27" s="80"/>
      <c r="VXW27" s="80"/>
      <c r="VXX27" s="80"/>
      <c r="VXY27" s="80"/>
      <c r="VXZ27" s="80"/>
      <c r="VYA27" s="80"/>
      <c r="VYB27" s="80"/>
      <c r="VYC27" s="80"/>
      <c r="VYD27" s="80"/>
      <c r="VYE27" s="80"/>
      <c r="VYF27" s="80"/>
      <c r="VYG27" s="80"/>
      <c r="VYH27" s="80"/>
      <c r="VYI27" s="80"/>
      <c r="VYJ27" s="80"/>
      <c r="VYK27" s="80"/>
      <c r="VYL27" s="80"/>
      <c r="VYM27" s="80"/>
      <c r="VYN27" s="80"/>
      <c r="VYO27" s="80"/>
      <c r="VYP27" s="80"/>
      <c r="VYQ27" s="80"/>
      <c r="VYR27" s="80"/>
      <c r="VYS27" s="80"/>
      <c r="VYT27" s="80"/>
      <c r="VYU27" s="80"/>
      <c r="VYV27" s="80"/>
      <c r="VYW27" s="80"/>
      <c r="VYX27" s="80"/>
      <c r="VYY27" s="80"/>
      <c r="VYZ27" s="80"/>
      <c r="VZA27" s="80"/>
      <c r="VZB27" s="80"/>
      <c r="VZC27" s="80"/>
      <c r="VZD27" s="80"/>
      <c r="VZE27" s="80"/>
      <c r="VZF27" s="80"/>
      <c r="VZG27" s="80"/>
      <c r="VZH27" s="80"/>
      <c r="VZI27" s="80"/>
      <c r="VZJ27" s="80"/>
      <c r="VZK27" s="80"/>
      <c r="VZL27" s="80"/>
      <c r="VZM27" s="80"/>
      <c r="VZN27" s="80"/>
      <c r="VZO27" s="80"/>
      <c r="VZP27" s="80"/>
      <c r="VZQ27" s="80"/>
      <c r="VZR27" s="80"/>
      <c r="VZS27" s="80"/>
      <c r="VZT27" s="80"/>
      <c r="VZU27" s="80"/>
      <c r="VZV27" s="80"/>
      <c r="VZW27" s="80"/>
      <c r="VZX27" s="80"/>
      <c r="VZY27" s="80"/>
      <c r="VZZ27" s="80"/>
      <c r="WAA27" s="80"/>
      <c r="WAB27" s="80"/>
      <c r="WAC27" s="80"/>
      <c r="WAD27" s="80"/>
      <c r="WAE27" s="80"/>
      <c r="WAF27" s="80"/>
      <c r="WAG27" s="80"/>
      <c r="WAH27" s="80"/>
      <c r="WAI27" s="80"/>
      <c r="WAJ27" s="80"/>
      <c r="WAK27" s="80"/>
      <c r="WAL27" s="80"/>
      <c r="WAM27" s="80"/>
      <c r="WAN27" s="80"/>
      <c r="WAO27" s="80"/>
      <c r="WAP27" s="80"/>
      <c r="WAQ27" s="80"/>
      <c r="WAR27" s="80"/>
      <c r="WAS27" s="80"/>
      <c r="WAT27" s="80"/>
      <c r="WAU27" s="80"/>
      <c r="WAV27" s="80"/>
      <c r="WAW27" s="80"/>
      <c r="WAX27" s="80"/>
      <c r="WAY27" s="80"/>
      <c r="WAZ27" s="80"/>
      <c r="WBA27" s="80"/>
      <c r="WBB27" s="80"/>
      <c r="WBC27" s="80"/>
      <c r="WBD27" s="80"/>
      <c r="WBE27" s="80"/>
      <c r="WBF27" s="80"/>
      <c r="WBG27" s="80"/>
      <c r="WBH27" s="80"/>
      <c r="WBI27" s="80"/>
      <c r="WBJ27" s="80"/>
      <c r="WBK27" s="80"/>
      <c r="WBL27" s="80"/>
      <c r="WBM27" s="80"/>
      <c r="WBN27" s="80"/>
      <c r="WBO27" s="80"/>
      <c r="WBP27" s="80"/>
      <c r="WBQ27" s="80"/>
      <c r="WBR27" s="80"/>
      <c r="WBS27" s="80"/>
      <c r="WBT27" s="80"/>
      <c r="WBU27" s="80"/>
      <c r="WBV27" s="80"/>
      <c r="WBW27" s="80"/>
      <c r="WBX27" s="80"/>
      <c r="WBY27" s="80"/>
      <c r="WBZ27" s="80"/>
      <c r="WCA27" s="80"/>
      <c r="WCB27" s="80"/>
      <c r="WCC27" s="80"/>
      <c r="WCD27" s="80"/>
      <c r="WCE27" s="80"/>
      <c r="WCF27" s="80"/>
      <c r="WCG27" s="80"/>
      <c r="WCH27" s="80"/>
      <c r="WCI27" s="80"/>
      <c r="WCJ27" s="80"/>
      <c r="WCK27" s="80"/>
      <c r="WCL27" s="80"/>
      <c r="WCM27" s="80"/>
      <c r="WCN27" s="80"/>
      <c r="WCO27" s="80"/>
      <c r="WCP27" s="80"/>
      <c r="WCQ27" s="80"/>
      <c r="WCR27" s="80"/>
      <c r="WCS27" s="80"/>
      <c r="WCT27" s="80"/>
      <c r="WCU27" s="80"/>
      <c r="WCV27" s="80"/>
      <c r="WCW27" s="80"/>
      <c r="WCX27" s="80"/>
      <c r="WCY27" s="80"/>
      <c r="WCZ27" s="80"/>
      <c r="WDA27" s="80"/>
      <c r="WDB27" s="80"/>
      <c r="WDC27" s="80"/>
      <c r="WDD27" s="80"/>
      <c r="WDE27" s="80"/>
      <c r="WDF27" s="80"/>
      <c r="WDG27" s="80"/>
      <c r="WDH27" s="80"/>
      <c r="WDI27" s="80"/>
      <c r="WDJ27" s="80"/>
      <c r="WDK27" s="80"/>
      <c r="WDL27" s="80"/>
      <c r="WDM27" s="80"/>
      <c r="WDN27" s="80"/>
      <c r="WDO27" s="80"/>
      <c r="WDP27" s="80"/>
      <c r="WDQ27" s="80"/>
      <c r="WDR27" s="80"/>
      <c r="WDS27" s="80"/>
      <c r="WDT27" s="80"/>
      <c r="WDU27" s="80"/>
      <c r="WDV27" s="80"/>
      <c r="WDW27" s="80"/>
      <c r="WDX27" s="80"/>
      <c r="WDY27" s="80"/>
      <c r="WDZ27" s="80"/>
      <c r="WEA27" s="80"/>
      <c r="WEB27" s="80"/>
      <c r="WEC27" s="80"/>
      <c r="WED27" s="80"/>
      <c r="WEE27" s="80"/>
      <c r="WEF27" s="80"/>
      <c r="WEG27" s="80"/>
      <c r="WEH27" s="80"/>
      <c r="WEI27" s="80"/>
      <c r="WEJ27" s="80"/>
      <c r="WEK27" s="80"/>
      <c r="WEL27" s="80"/>
      <c r="WEM27" s="80"/>
      <c r="WEN27" s="80"/>
      <c r="WEO27" s="80"/>
      <c r="WEP27" s="80"/>
      <c r="WEQ27" s="80"/>
      <c r="WER27" s="80"/>
      <c r="WES27" s="80"/>
      <c r="WET27" s="80"/>
      <c r="WEU27" s="80"/>
      <c r="WEV27" s="80"/>
      <c r="WEW27" s="80"/>
      <c r="WEX27" s="80"/>
      <c r="WEY27" s="80"/>
      <c r="WEZ27" s="80"/>
      <c r="WFA27" s="80"/>
      <c r="WFB27" s="80"/>
      <c r="WFC27" s="80"/>
      <c r="WFD27" s="80"/>
      <c r="WFE27" s="80"/>
      <c r="WFF27" s="80"/>
      <c r="WFG27" s="80"/>
      <c r="WFH27" s="80"/>
      <c r="WFI27" s="80"/>
      <c r="WFJ27" s="80"/>
      <c r="WFK27" s="80"/>
      <c r="WFL27" s="80"/>
      <c r="WFM27" s="80"/>
      <c r="WFN27" s="80"/>
      <c r="WFO27" s="80"/>
      <c r="WFP27" s="80"/>
      <c r="WFQ27" s="80"/>
      <c r="WFR27" s="80"/>
      <c r="WFS27" s="80"/>
      <c r="WFT27" s="80"/>
      <c r="WFU27" s="80"/>
      <c r="WFV27" s="80"/>
      <c r="WFW27" s="80"/>
      <c r="WFX27" s="80"/>
      <c r="WFY27" s="80"/>
      <c r="WFZ27" s="80"/>
      <c r="WGA27" s="80"/>
      <c r="WGB27" s="80"/>
      <c r="WGC27" s="80"/>
      <c r="WGD27" s="80"/>
      <c r="WGE27" s="80"/>
      <c r="WGF27" s="80"/>
      <c r="WGG27" s="80"/>
      <c r="WGH27" s="80"/>
      <c r="WGI27" s="80"/>
      <c r="WGJ27" s="80"/>
      <c r="WGK27" s="80"/>
      <c r="WGL27" s="80"/>
      <c r="WGM27" s="80"/>
      <c r="WGN27" s="80"/>
      <c r="WGO27" s="80"/>
      <c r="WGP27" s="80"/>
      <c r="WGQ27" s="80"/>
      <c r="WGR27" s="80"/>
      <c r="WGS27" s="80"/>
      <c r="WGT27" s="80"/>
      <c r="WGU27" s="80"/>
      <c r="WGV27" s="80"/>
      <c r="WGW27" s="80"/>
      <c r="WGX27" s="80"/>
      <c r="WGY27" s="80"/>
      <c r="WGZ27" s="80"/>
      <c r="WHA27" s="80"/>
      <c r="WHB27" s="80"/>
      <c r="WHC27" s="80"/>
      <c r="WHD27" s="80"/>
      <c r="WHE27" s="80"/>
      <c r="WHF27" s="80"/>
      <c r="WHG27" s="80"/>
      <c r="WHH27" s="80"/>
      <c r="WHI27" s="80"/>
      <c r="WHJ27" s="80"/>
      <c r="WHK27" s="80"/>
      <c r="WHL27" s="80"/>
      <c r="WHM27" s="80"/>
      <c r="WHN27" s="80"/>
      <c r="WHO27" s="80"/>
      <c r="WHP27" s="80"/>
      <c r="WHQ27" s="80"/>
      <c r="WHR27" s="80"/>
      <c r="WHS27" s="80"/>
      <c r="WHT27" s="80"/>
      <c r="WHU27" s="80"/>
      <c r="WHV27" s="80"/>
      <c r="WHW27" s="80"/>
      <c r="WHX27" s="80"/>
      <c r="WHY27" s="80"/>
      <c r="WHZ27" s="80"/>
      <c r="WIA27" s="80"/>
      <c r="WIB27" s="80"/>
      <c r="WIC27" s="80"/>
      <c r="WID27" s="80"/>
      <c r="WIE27" s="80"/>
      <c r="WIF27" s="80"/>
      <c r="WIG27" s="80"/>
      <c r="WIH27" s="80"/>
      <c r="WII27" s="80"/>
      <c r="WIJ27" s="80"/>
      <c r="WIK27" s="80"/>
      <c r="WIL27" s="80"/>
      <c r="WIM27" s="80"/>
      <c r="WIN27" s="80"/>
      <c r="WIO27" s="80"/>
      <c r="WIP27" s="80"/>
      <c r="WIQ27" s="80"/>
      <c r="WIR27" s="80"/>
      <c r="WIS27" s="80"/>
      <c r="WIT27" s="80"/>
      <c r="WIU27" s="80"/>
      <c r="WIV27" s="80"/>
      <c r="WIW27" s="80"/>
      <c r="WIX27" s="80"/>
      <c r="WIY27" s="80"/>
      <c r="WIZ27" s="80"/>
      <c r="WJA27" s="80"/>
      <c r="WJB27" s="80"/>
      <c r="WJC27" s="80"/>
      <c r="WJD27" s="80"/>
      <c r="WJE27" s="80"/>
      <c r="WJF27" s="80"/>
      <c r="WJG27" s="80"/>
      <c r="WJH27" s="80"/>
      <c r="WJI27" s="80"/>
      <c r="WJJ27" s="80"/>
      <c r="WJK27" s="80"/>
      <c r="WJL27" s="80"/>
      <c r="WJM27" s="80"/>
      <c r="WJN27" s="80"/>
      <c r="WJO27" s="80"/>
      <c r="WJP27" s="80"/>
      <c r="WJQ27" s="80"/>
      <c r="WJR27" s="80"/>
      <c r="WJS27" s="80"/>
      <c r="WJT27" s="80"/>
      <c r="WJU27" s="80"/>
      <c r="WJV27" s="80"/>
      <c r="WJW27" s="80"/>
      <c r="WJX27" s="80"/>
      <c r="WJY27" s="80"/>
      <c r="WJZ27" s="80"/>
      <c r="WKA27" s="80"/>
      <c r="WKB27" s="80"/>
      <c r="WKC27" s="80"/>
      <c r="WKD27" s="80"/>
      <c r="WKE27" s="80"/>
      <c r="WKF27" s="80"/>
      <c r="WKG27" s="80"/>
      <c r="WKH27" s="80"/>
      <c r="WKI27" s="80"/>
      <c r="WKJ27" s="80"/>
      <c r="WKK27" s="80"/>
      <c r="WKL27" s="80"/>
      <c r="WKM27" s="80"/>
      <c r="WKN27" s="80"/>
      <c r="WKO27" s="80"/>
      <c r="WKP27" s="80"/>
      <c r="WKQ27" s="80"/>
      <c r="WKR27" s="80"/>
      <c r="WKS27" s="80"/>
      <c r="WKT27" s="80"/>
      <c r="WKU27" s="80"/>
      <c r="WKV27" s="80"/>
      <c r="WKW27" s="80"/>
      <c r="WKX27" s="80"/>
      <c r="WKY27" s="80"/>
      <c r="WKZ27" s="80"/>
      <c r="WLA27" s="80"/>
      <c r="WLB27" s="80"/>
      <c r="WLC27" s="80"/>
      <c r="WLD27" s="80"/>
      <c r="WLE27" s="80"/>
      <c r="WLF27" s="80"/>
      <c r="WLG27" s="80"/>
      <c r="WLH27" s="80"/>
      <c r="WLI27" s="80"/>
      <c r="WLJ27" s="80"/>
      <c r="WLK27" s="80"/>
      <c r="WLL27" s="80"/>
      <c r="WLM27" s="80"/>
      <c r="WLN27" s="80"/>
      <c r="WLO27" s="80"/>
      <c r="WLP27" s="80"/>
      <c r="WLQ27" s="80"/>
      <c r="WLR27" s="80"/>
      <c r="WLS27" s="80"/>
      <c r="WLT27" s="80"/>
      <c r="WLU27" s="80"/>
      <c r="WLV27" s="80"/>
      <c r="WLW27" s="80"/>
      <c r="WLX27" s="80"/>
      <c r="WLY27" s="80"/>
      <c r="WLZ27" s="80"/>
      <c r="WMA27" s="80"/>
      <c r="WMB27" s="80"/>
      <c r="WMC27" s="80"/>
      <c r="WMD27" s="80"/>
      <c r="WME27" s="80"/>
      <c r="WMF27" s="80"/>
      <c r="WMG27" s="80"/>
      <c r="WMH27" s="80"/>
      <c r="WMI27" s="80"/>
      <c r="WMJ27" s="80"/>
      <c r="WMK27" s="80"/>
      <c r="WML27" s="80"/>
      <c r="WMM27" s="80"/>
      <c r="WMN27" s="80"/>
      <c r="WMO27" s="80"/>
      <c r="WMP27" s="80"/>
      <c r="WMQ27" s="80"/>
      <c r="WMR27" s="80"/>
      <c r="WMS27" s="80"/>
      <c r="WMT27" s="80"/>
      <c r="WMU27" s="80"/>
      <c r="WMV27" s="80"/>
      <c r="WMW27" s="80"/>
      <c r="WMX27" s="80"/>
      <c r="WMY27" s="80"/>
      <c r="WMZ27" s="80"/>
      <c r="WNA27" s="80"/>
      <c r="WNB27" s="80"/>
      <c r="WNC27" s="80"/>
      <c r="WND27" s="80"/>
      <c r="WNE27" s="80"/>
      <c r="WNF27" s="80"/>
      <c r="WNG27" s="80"/>
      <c r="WNH27" s="80"/>
      <c r="WNI27" s="80"/>
      <c r="WNJ27" s="80"/>
      <c r="WNK27" s="80"/>
      <c r="WNL27" s="80"/>
      <c r="WNM27" s="80"/>
      <c r="WNN27" s="80"/>
      <c r="WNO27" s="80"/>
      <c r="WNP27" s="80"/>
      <c r="WNQ27" s="80"/>
      <c r="WNR27" s="80"/>
      <c r="WNS27" s="80"/>
      <c r="WNT27" s="80"/>
      <c r="WNU27" s="80"/>
      <c r="WNV27" s="80"/>
      <c r="WNW27" s="80"/>
      <c r="WNX27" s="80"/>
      <c r="WNY27" s="80"/>
      <c r="WNZ27" s="80"/>
      <c r="WOA27" s="80"/>
      <c r="WOB27" s="80"/>
      <c r="WOC27" s="80"/>
      <c r="WOD27" s="80"/>
      <c r="WOE27" s="80"/>
      <c r="WOF27" s="80"/>
      <c r="WOG27" s="80"/>
      <c r="WOH27" s="80"/>
      <c r="WOI27" s="80"/>
      <c r="WOJ27" s="80"/>
      <c r="WOK27" s="80"/>
      <c r="WOL27" s="80"/>
      <c r="WOM27" s="80"/>
      <c r="WON27" s="80"/>
      <c r="WOO27" s="80"/>
      <c r="WOP27" s="80"/>
      <c r="WOQ27" s="80"/>
      <c r="WOR27" s="80"/>
      <c r="WOS27" s="80"/>
      <c r="WOT27" s="80"/>
      <c r="WOU27" s="80"/>
      <c r="WOV27" s="80"/>
      <c r="WOW27" s="80"/>
      <c r="WOX27" s="80"/>
      <c r="WOY27" s="80"/>
      <c r="WOZ27" s="80"/>
      <c r="WPA27" s="80"/>
      <c r="WPB27" s="80"/>
      <c r="WPC27" s="80"/>
      <c r="WPD27" s="80"/>
      <c r="WPE27" s="80"/>
      <c r="WPF27" s="80"/>
      <c r="WPG27" s="80"/>
      <c r="WPH27" s="80"/>
      <c r="WPI27" s="80"/>
      <c r="WPJ27" s="80"/>
      <c r="WPK27" s="80"/>
      <c r="WPL27" s="80"/>
      <c r="WPM27" s="80"/>
      <c r="WPN27" s="80"/>
      <c r="WPO27" s="80"/>
      <c r="WPP27" s="80"/>
      <c r="WPQ27" s="80"/>
      <c r="WPR27" s="80"/>
      <c r="WPS27" s="80"/>
      <c r="WPT27" s="80"/>
      <c r="WPU27" s="80"/>
      <c r="WPV27" s="80"/>
      <c r="WPW27" s="80"/>
      <c r="WPX27" s="80"/>
      <c r="WPY27" s="80"/>
      <c r="WPZ27" s="80"/>
      <c r="WQA27" s="80"/>
      <c r="WQB27" s="80"/>
      <c r="WQC27" s="80"/>
      <c r="WQD27" s="80"/>
      <c r="WQE27" s="80"/>
      <c r="WQF27" s="80"/>
      <c r="WQG27" s="80"/>
      <c r="WQH27" s="80"/>
      <c r="WQI27" s="80"/>
      <c r="WQJ27" s="80"/>
      <c r="WQK27" s="80"/>
      <c r="WQL27" s="80"/>
      <c r="WQM27" s="80"/>
      <c r="WQN27" s="80"/>
      <c r="WQO27" s="80"/>
      <c r="WQP27" s="80"/>
      <c r="WQQ27" s="80"/>
      <c r="WQR27" s="80"/>
      <c r="WQS27" s="80"/>
      <c r="WQT27" s="80"/>
      <c r="WQU27" s="80"/>
      <c r="WQV27" s="80"/>
      <c r="WQW27" s="80"/>
      <c r="WQX27" s="80"/>
      <c r="WQY27" s="80"/>
      <c r="WQZ27" s="80"/>
      <c r="WRA27" s="80"/>
      <c r="WRB27" s="80"/>
      <c r="WRC27" s="80"/>
      <c r="WRD27" s="80"/>
      <c r="WRE27" s="80"/>
      <c r="WRF27" s="80"/>
      <c r="WRG27" s="80"/>
      <c r="WRH27" s="80"/>
      <c r="WRI27" s="80"/>
      <c r="WRJ27" s="80"/>
      <c r="WRK27" s="80"/>
      <c r="WRL27" s="80"/>
      <c r="WRM27" s="80"/>
      <c r="WRN27" s="80"/>
      <c r="WRO27" s="80"/>
      <c r="WRP27" s="80"/>
      <c r="WRQ27" s="80"/>
      <c r="WRR27" s="80"/>
      <c r="WRS27" s="80"/>
      <c r="WRT27" s="80"/>
      <c r="WRU27" s="80"/>
      <c r="WRV27" s="80"/>
      <c r="WRW27" s="80"/>
      <c r="WRX27" s="80"/>
      <c r="WRY27" s="80"/>
      <c r="WRZ27" s="80"/>
      <c r="WSA27" s="80"/>
      <c r="WSB27" s="80"/>
      <c r="WSC27" s="80"/>
      <c r="WSD27" s="80"/>
      <c r="WSE27" s="80"/>
      <c r="WSF27" s="80"/>
      <c r="WSG27" s="80"/>
      <c r="WSH27" s="80"/>
      <c r="WSI27" s="80"/>
      <c r="WSJ27" s="80"/>
      <c r="WSK27" s="80"/>
      <c r="WSL27" s="80"/>
      <c r="WSM27" s="80"/>
      <c r="WSN27" s="80"/>
      <c r="WSO27" s="80"/>
      <c r="WSP27" s="80"/>
      <c r="WSQ27" s="80"/>
      <c r="WSR27" s="80"/>
      <c r="WSS27" s="80"/>
      <c r="WST27" s="80"/>
      <c r="WSU27" s="80"/>
      <c r="WSV27" s="80"/>
      <c r="WSW27" s="80"/>
      <c r="WSX27" s="80"/>
      <c r="WSY27" s="80"/>
      <c r="WSZ27" s="80"/>
      <c r="WTA27" s="80"/>
      <c r="WTB27" s="80"/>
      <c r="WTC27" s="80"/>
      <c r="WTD27" s="80"/>
      <c r="WTE27" s="80"/>
      <c r="WTF27" s="80"/>
      <c r="WTG27" s="80"/>
      <c r="WTH27" s="80"/>
      <c r="WTI27" s="80"/>
      <c r="WTJ27" s="80"/>
      <c r="WTK27" s="80"/>
      <c r="WTL27" s="80"/>
      <c r="WTM27" s="80"/>
      <c r="WTN27" s="80"/>
      <c r="WTO27" s="80"/>
      <c r="WTP27" s="80"/>
      <c r="WTQ27" s="80"/>
      <c r="WTR27" s="80"/>
      <c r="WTS27" s="80"/>
      <c r="WTT27" s="80"/>
      <c r="WTU27" s="80"/>
      <c r="WTV27" s="80"/>
      <c r="WTW27" s="80"/>
      <c r="WTX27" s="80"/>
      <c r="WTY27" s="80"/>
      <c r="WTZ27" s="80"/>
      <c r="WUA27" s="80"/>
      <c r="WUB27" s="80"/>
      <c r="WUC27" s="80"/>
      <c r="WUD27" s="80"/>
      <c r="WUE27" s="80"/>
      <c r="WUF27" s="80"/>
      <c r="WUG27" s="80"/>
      <c r="WUH27" s="80"/>
      <c r="WUI27" s="80"/>
      <c r="WUJ27" s="80"/>
      <c r="WUK27" s="80"/>
      <c r="WUL27" s="80"/>
      <c r="WUM27" s="80"/>
      <c r="WUN27" s="80"/>
      <c r="WUO27" s="80"/>
      <c r="WUP27" s="80"/>
      <c r="WUQ27" s="80"/>
      <c r="WUR27" s="80"/>
      <c r="WUS27" s="80"/>
      <c r="WUT27" s="80"/>
      <c r="WUU27" s="80"/>
      <c r="WUV27" s="80"/>
      <c r="WUW27" s="80"/>
      <c r="WUX27" s="80"/>
      <c r="WUY27" s="80"/>
      <c r="WUZ27" s="80"/>
      <c r="WVA27" s="80"/>
      <c r="WVB27" s="80"/>
      <c r="WVC27" s="80"/>
      <c r="WVD27" s="80"/>
      <c r="WVE27" s="80"/>
      <c r="WVF27" s="80"/>
      <c r="WVG27" s="80"/>
      <c r="WVH27" s="80"/>
      <c r="WVI27" s="80"/>
      <c r="WVJ27" s="80"/>
      <c r="WVK27" s="80"/>
      <c r="WVL27" s="80"/>
      <c r="WVM27" s="80"/>
      <c r="WVN27" s="80"/>
      <c r="WVO27" s="80"/>
      <c r="WVP27" s="80"/>
      <c r="WVQ27" s="80"/>
      <c r="WVR27" s="80"/>
      <c r="WVS27" s="80"/>
      <c r="WVT27" s="80"/>
      <c r="WVU27" s="80"/>
      <c r="WVV27" s="80"/>
      <c r="WVW27" s="80"/>
      <c r="WVX27" s="80"/>
      <c r="WVY27" s="80"/>
      <c r="WVZ27" s="80"/>
      <c r="WWA27" s="80"/>
      <c r="WWB27" s="80"/>
      <c r="WWC27" s="80"/>
      <c r="WWD27" s="80"/>
      <c r="WWE27" s="80"/>
      <c r="WWF27" s="80"/>
      <c r="WWG27" s="80"/>
      <c r="WWH27" s="80"/>
      <c r="WWI27" s="80"/>
      <c r="WWJ27" s="80"/>
      <c r="WWK27" s="80"/>
      <c r="WWL27" s="80"/>
      <c r="WWM27" s="80"/>
      <c r="WWN27" s="80"/>
      <c r="WWO27" s="80"/>
      <c r="WWP27" s="80"/>
      <c r="WWQ27" s="80"/>
      <c r="WWR27" s="80"/>
      <c r="WWS27" s="80"/>
      <c r="WWT27" s="80"/>
      <c r="WWU27" s="80"/>
      <c r="WWV27" s="80"/>
      <c r="WWW27" s="80"/>
      <c r="WWX27" s="80"/>
      <c r="WWY27" s="80"/>
      <c r="WWZ27" s="80"/>
      <c r="WXA27" s="80"/>
      <c r="WXB27" s="80"/>
      <c r="WXC27" s="80"/>
      <c r="WXD27" s="80"/>
      <c r="WXE27" s="80"/>
      <c r="WXF27" s="80"/>
      <c r="WXG27" s="80"/>
      <c r="WXH27" s="80"/>
      <c r="WXI27" s="80"/>
      <c r="WXJ27" s="80"/>
      <c r="WXK27" s="80"/>
      <c r="WXL27" s="80"/>
      <c r="WXM27" s="80"/>
      <c r="WXN27" s="80"/>
      <c r="WXO27" s="80"/>
      <c r="WXP27" s="80"/>
      <c r="WXQ27" s="80"/>
      <c r="WXR27" s="80"/>
      <c r="WXS27" s="80"/>
      <c r="WXT27" s="80"/>
      <c r="WXU27" s="80"/>
      <c r="WXV27" s="80"/>
      <c r="WXW27" s="80"/>
      <c r="WXX27" s="80"/>
      <c r="WXY27" s="80"/>
      <c r="WXZ27" s="80"/>
      <c r="WYA27" s="80"/>
      <c r="WYB27" s="80"/>
      <c r="WYC27" s="80"/>
      <c r="WYD27" s="80"/>
      <c r="WYE27" s="80"/>
      <c r="WYF27" s="80"/>
      <c r="WYG27" s="80"/>
      <c r="WYH27" s="80"/>
      <c r="WYI27" s="80"/>
      <c r="WYJ27" s="80"/>
      <c r="WYK27" s="80"/>
      <c r="WYL27" s="80"/>
      <c r="WYM27" s="80"/>
      <c r="WYN27" s="80"/>
      <c r="WYO27" s="80"/>
      <c r="WYP27" s="80"/>
      <c r="WYQ27" s="80"/>
      <c r="WYR27" s="80"/>
      <c r="WYS27" s="80"/>
      <c r="WYT27" s="80"/>
      <c r="WYU27" s="80"/>
      <c r="WYV27" s="80"/>
      <c r="WYW27" s="80"/>
      <c r="WYX27" s="80"/>
      <c r="WYY27" s="80"/>
      <c r="WYZ27" s="80"/>
      <c r="WZA27" s="80"/>
      <c r="WZB27" s="80"/>
      <c r="WZC27" s="80"/>
      <c r="WZD27" s="80"/>
      <c r="WZE27" s="80"/>
      <c r="WZF27" s="80"/>
      <c r="WZG27" s="80"/>
      <c r="WZH27" s="80"/>
      <c r="WZI27" s="80"/>
      <c r="WZJ27" s="80"/>
      <c r="WZK27" s="80"/>
      <c r="WZL27" s="80"/>
      <c r="WZM27" s="80"/>
      <c r="WZN27" s="80"/>
      <c r="WZO27" s="80"/>
      <c r="WZP27" s="80"/>
      <c r="WZQ27" s="80"/>
      <c r="WZR27" s="80"/>
      <c r="WZS27" s="80"/>
      <c r="WZT27" s="80"/>
      <c r="WZU27" s="80"/>
      <c r="WZV27" s="80"/>
      <c r="WZW27" s="80"/>
      <c r="WZX27" s="80"/>
      <c r="WZY27" s="80"/>
      <c r="WZZ27" s="80"/>
      <c r="XAA27" s="80"/>
      <c r="XAB27" s="80"/>
      <c r="XAC27" s="80"/>
      <c r="XAD27" s="80"/>
      <c r="XAE27" s="80"/>
      <c r="XAF27" s="80"/>
      <c r="XAG27" s="80"/>
      <c r="XAH27" s="80"/>
      <c r="XAI27" s="80"/>
      <c r="XAJ27" s="80"/>
      <c r="XAK27" s="80"/>
      <c r="XAL27" s="80"/>
      <c r="XAM27" s="80"/>
      <c r="XAN27" s="80"/>
      <c r="XAO27" s="80"/>
      <c r="XAP27" s="80"/>
      <c r="XAQ27" s="80"/>
      <c r="XAR27" s="80"/>
      <c r="XAS27" s="80"/>
      <c r="XAT27" s="80"/>
      <c r="XAU27" s="80"/>
      <c r="XAV27" s="80"/>
      <c r="XAW27" s="80"/>
      <c r="XAX27" s="80"/>
      <c r="XAY27" s="80"/>
      <c r="XAZ27" s="80"/>
      <c r="XBA27" s="80"/>
      <c r="XBB27" s="80"/>
      <c r="XBC27" s="80"/>
      <c r="XBD27" s="80"/>
      <c r="XBE27" s="80"/>
      <c r="XBF27" s="80"/>
      <c r="XBG27" s="80"/>
      <c r="XBH27" s="80"/>
      <c r="XBI27" s="80"/>
      <c r="XBJ27" s="80"/>
      <c r="XBK27" s="80"/>
      <c r="XBL27" s="80"/>
      <c r="XBM27" s="80"/>
      <c r="XBN27" s="80"/>
      <c r="XBO27" s="80"/>
      <c r="XBP27" s="80"/>
      <c r="XBQ27" s="80"/>
      <c r="XBR27" s="80"/>
      <c r="XBS27" s="80"/>
      <c r="XBT27" s="80"/>
      <c r="XBU27" s="80"/>
      <c r="XBV27" s="80"/>
      <c r="XBW27" s="80"/>
      <c r="XBX27" s="80"/>
      <c r="XBY27" s="80"/>
      <c r="XBZ27" s="80"/>
      <c r="XCA27" s="80"/>
      <c r="XCB27" s="80"/>
      <c r="XCC27" s="80"/>
      <c r="XCD27" s="80"/>
      <c r="XCE27" s="80"/>
      <c r="XCF27" s="80"/>
      <c r="XCG27" s="80"/>
      <c r="XCH27" s="80"/>
      <c r="XCI27" s="80"/>
      <c r="XCJ27" s="80"/>
      <c r="XCK27" s="80"/>
      <c r="XCL27" s="80"/>
      <c r="XCM27" s="80"/>
      <c r="XCN27" s="80"/>
      <c r="XCO27" s="80"/>
      <c r="XCP27" s="80"/>
      <c r="XCQ27" s="80"/>
      <c r="XCR27" s="80"/>
      <c r="XCS27" s="80"/>
      <c r="XCT27" s="80"/>
      <c r="XCU27" s="80"/>
      <c r="XCV27" s="80"/>
      <c r="XCW27" s="80"/>
      <c r="XCX27" s="80"/>
      <c r="XCY27" s="80"/>
      <c r="XCZ27" s="80"/>
      <c r="XDA27" s="80"/>
      <c r="XDB27" s="80"/>
      <c r="XDC27" s="80"/>
      <c r="XDD27" s="80"/>
      <c r="XDE27" s="80"/>
      <c r="XDF27" s="80"/>
      <c r="XDG27" s="80"/>
      <c r="XDH27" s="80"/>
      <c r="XDI27" s="80"/>
      <c r="XDJ27" s="80"/>
      <c r="XDK27" s="80"/>
      <c r="XDL27" s="80"/>
      <c r="XDM27" s="80"/>
      <c r="XDN27" s="80"/>
      <c r="XDO27" s="80"/>
      <c r="XDP27" s="80"/>
      <c r="XDQ27" s="80"/>
      <c r="XDR27" s="80"/>
      <c r="XDS27" s="80"/>
      <c r="XDT27" s="80"/>
      <c r="XDU27" s="80"/>
      <c r="XDV27" s="80"/>
      <c r="XDW27" s="80"/>
      <c r="XDX27" s="80"/>
      <c r="XDY27" s="80"/>
      <c r="XDZ27" s="80"/>
      <c r="XEA27" s="80"/>
      <c r="XEB27" s="80"/>
      <c r="XEC27" s="80"/>
      <c r="XED27" s="80"/>
      <c r="XEE27" s="80"/>
      <c r="XEF27" s="80"/>
      <c r="XEG27" s="80"/>
      <c r="XEH27" s="80"/>
      <c r="XEI27" s="80"/>
      <c r="XEJ27" s="80"/>
      <c r="XEK27" s="80"/>
      <c r="XEL27" s="80"/>
      <c r="XEM27" s="80"/>
      <c r="XEN27" s="80"/>
      <c r="XEO27" s="80"/>
      <c r="XEP27" s="80"/>
      <c r="XEQ27" s="80"/>
      <c r="XER27" s="80"/>
      <c r="XES27" s="80"/>
      <c r="XET27" s="80"/>
    </row>
    <row r="28" spans="1:16374" x14ac:dyDescent="0.25">
      <c r="A28" t="s">
        <v>723</v>
      </c>
      <c r="B28" s="97" t="s">
        <v>56</v>
      </c>
      <c r="C28" s="95">
        <f>'Avante 10-12-18'!E56</f>
        <v>18966.022198130842</v>
      </c>
      <c r="D28" s="25">
        <f t="shared" si="0"/>
        <v>1.3080779442797109E-2</v>
      </c>
      <c r="E28" s="80"/>
      <c r="F28" s="144" t="s">
        <v>159</v>
      </c>
      <c r="G28" s="98">
        <v>0</v>
      </c>
      <c r="H28" s="142"/>
    </row>
    <row r="29" spans="1:16374" x14ac:dyDescent="0.25">
      <c r="A29" t="s">
        <v>724</v>
      </c>
      <c r="B29" s="97" t="s">
        <v>56</v>
      </c>
      <c r="C29" s="95">
        <f>'Avante 10-12-18'!E60</f>
        <v>24318</v>
      </c>
      <c r="D29" s="25">
        <f t="shared" si="0"/>
        <v>1.6772014245627617E-2</v>
      </c>
      <c r="E29" s="80"/>
      <c r="F29" s="144" t="s">
        <v>160</v>
      </c>
      <c r="G29" s="98">
        <v>0</v>
      </c>
      <c r="H29" s="142"/>
    </row>
    <row r="30" spans="1:16374" x14ac:dyDescent="0.25">
      <c r="A30" t="s">
        <v>101</v>
      </c>
      <c r="B30" s="97" t="s">
        <v>56</v>
      </c>
      <c r="C30" s="95">
        <f>'Avante 10-12-18'!E73</f>
        <v>286780.50304943108</v>
      </c>
      <c r="D30" s="25">
        <f t="shared" si="0"/>
        <v>0.19779121155166182</v>
      </c>
      <c r="E30" s="80"/>
      <c r="F30" s="145" t="s">
        <v>161</v>
      </c>
      <c r="G30" s="94">
        <f>$H$19*$H$30</f>
        <v>0</v>
      </c>
      <c r="H30" s="146">
        <v>0.01</v>
      </c>
    </row>
    <row r="31" spans="1:16374" x14ac:dyDescent="0.25">
      <c r="A31" s="33" t="s">
        <v>59</v>
      </c>
      <c r="B31" s="41" t="s">
        <v>56</v>
      </c>
      <c r="C31" s="94">
        <f>'Avante 10-12-18'!E96+'Avante 10-12-18'!E75</f>
        <v>451366.35411764705</v>
      </c>
      <c r="D31" s="54">
        <f t="shared" si="0"/>
        <v>0.31130532614763451</v>
      </c>
      <c r="F31" s="147" t="s">
        <v>162</v>
      </c>
      <c r="G31" s="148">
        <f>SUM(G25:G30)</f>
        <v>0</v>
      </c>
      <c r="H31" s="149"/>
      <c r="I31" s="150"/>
    </row>
    <row r="32" spans="1:16374" x14ac:dyDescent="0.25">
      <c r="A32" s="40" t="s">
        <v>123</v>
      </c>
      <c r="B32" s="40" t="s">
        <v>56</v>
      </c>
      <c r="C32" s="59">
        <f>SUM(C21:C31)</f>
        <v>1449915.2960318755</v>
      </c>
      <c r="D32" s="100">
        <f>SUM(D21:D31)</f>
        <v>1</v>
      </c>
      <c r="I32" s="137"/>
    </row>
    <row r="33" spans="1:18" x14ac:dyDescent="0.25">
      <c r="F33" s="39" t="s">
        <v>163</v>
      </c>
      <c r="G33" s="39" t="s">
        <v>9</v>
      </c>
      <c r="H33" s="39" t="s">
        <v>54</v>
      </c>
      <c r="I33" s="36" t="s">
        <v>23</v>
      </c>
    </row>
    <row r="34" spans="1:18" x14ac:dyDescent="0.25">
      <c r="F34" s="151" t="s">
        <v>164</v>
      </c>
      <c r="G34" s="152" t="s">
        <v>152</v>
      </c>
      <c r="H34" s="153">
        <v>0</v>
      </c>
      <c r="I34" s="154"/>
    </row>
    <row r="35" spans="1:18" x14ac:dyDescent="0.25">
      <c r="A35" s="39" t="s">
        <v>119</v>
      </c>
      <c r="B35" s="39" t="s">
        <v>9</v>
      </c>
      <c r="C35" s="39" t="s">
        <v>54</v>
      </c>
      <c r="D35" s="36" t="s">
        <v>23</v>
      </c>
      <c r="F35" s="155" t="s">
        <v>165</v>
      </c>
      <c r="G35" s="156" t="s">
        <v>152</v>
      </c>
      <c r="H35" s="157">
        <v>0</v>
      </c>
      <c r="I35" s="154"/>
    </row>
    <row r="36" spans="1:18" x14ac:dyDescent="0.25">
      <c r="A36" t="s">
        <v>120</v>
      </c>
      <c r="B36" t="s">
        <v>56</v>
      </c>
      <c r="C36" s="93">
        <f>'Avante 10-12-18'!E98</f>
        <v>3000</v>
      </c>
      <c r="D36" s="25">
        <f t="shared" ref="D36:D41" si="1">$C36/$C$42</f>
        <v>8.0566792737483239E-2</v>
      </c>
      <c r="F36" s="155" t="s">
        <v>166</v>
      </c>
      <c r="G36" s="156" t="s">
        <v>152</v>
      </c>
      <c r="H36" s="158">
        <v>0</v>
      </c>
      <c r="I36" s="154"/>
    </row>
    <row r="37" spans="1:18" x14ac:dyDescent="0.25">
      <c r="A37" t="s">
        <v>121</v>
      </c>
      <c r="B37" t="s">
        <v>56</v>
      </c>
      <c r="C37" s="93">
        <f>'Avante 10-12-18'!E99</f>
        <v>0</v>
      </c>
      <c r="D37" s="25">
        <f t="shared" si="1"/>
        <v>0</v>
      </c>
      <c r="F37" s="155" t="s">
        <v>167</v>
      </c>
      <c r="G37" s="156" t="s">
        <v>152</v>
      </c>
      <c r="H37" s="158">
        <v>0</v>
      </c>
      <c r="I37" s="159">
        <v>2E-3</v>
      </c>
    </row>
    <row r="38" spans="1:18" x14ac:dyDescent="0.25">
      <c r="A38" t="s">
        <v>89</v>
      </c>
      <c r="B38" t="s">
        <v>56</v>
      </c>
      <c r="C38" s="93">
        <f>'Avante 10-12-18'!E100</f>
        <v>8000</v>
      </c>
      <c r="D38" s="25">
        <f t="shared" si="1"/>
        <v>0.21484478063328866</v>
      </c>
      <c r="F38" s="155" t="s">
        <v>168</v>
      </c>
      <c r="G38" s="156" t="s">
        <v>152</v>
      </c>
      <c r="H38" s="157">
        <v>0</v>
      </c>
      <c r="I38" s="159">
        <v>5.0000000000000001E-3</v>
      </c>
    </row>
    <row r="39" spans="1:18" x14ac:dyDescent="0.25">
      <c r="A39" t="s">
        <v>288</v>
      </c>
      <c r="B39" t="s">
        <v>56</v>
      </c>
      <c r="C39" s="93">
        <f>'Avante 10-12-18'!E103</f>
        <v>9350</v>
      </c>
      <c r="D39" s="25">
        <f t="shared" si="1"/>
        <v>0.25109983736515612</v>
      </c>
      <c r="F39" s="160" t="s">
        <v>169</v>
      </c>
      <c r="G39" s="161" t="s">
        <v>152</v>
      </c>
      <c r="H39" s="162">
        <v>0</v>
      </c>
      <c r="I39" s="163">
        <v>1.5E-3</v>
      </c>
    </row>
    <row r="40" spans="1:18" x14ac:dyDescent="0.25">
      <c r="A40" s="103" t="s">
        <v>90</v>
      </c>
      <c r="B40" t="s">
        <v>56</v>
      </c>
      <c r="C40" s="93">
        <f>'Avante 10-12-18'!E101</f>
        <v>1886.1850095624704</v>
      </c>
      <c r="D40" s="25">
        <f t="shared" si="1"/>
        <v>5.0654625576655801E-2</v>
      </c>
      <c r="F40" s="700" t="s">
        <v>170</v>
      </c>
      <c r="G40" s="701"/>
      <c r="H40" s="164">
        <f>SUM(H34:H39)</f>
        <v>0</v>
      </c>
      <c r="I40" s="159"/>
    </row>
    <row r="41" spans="1:18" x14ac:dyDescent="0.25">
      <c r="A41" s="103" t="s">
        <v>91</v>
      </c>
      <c r="B41" t="s">
        <v>56</v>
      </c>
      <c r="C41" s="93">
        <f>'Avante 10-12-18'!E102</f>
        <v>15000</v>
      </c>
      <c r="D41" s="54">
        <f t="shared" si="1"/>
        <v>0.40283396368741625</v>
      </c>
      <c r="F41" s="155" t="s">
        <v>171</v>
      </c>
      <c r="G41" s="156" t="s">
        <v>152</v>
      </c>
      <c r="H41" s="157">
        <v>0</v>
      </c>
      <c r="I41" s="159">
        <v>1.4999999999999999E-2</v>
      </c>
    </row>
    <row r="42" spans="1:18" x14ac:dyDescent="0.25">
      <c r="A42" s="101" t="s">
        <v>61</v>
      </c>
      <c r="B42" s="102" t="s">
        <v>56</v>
      </c>
      <c r="C42" s="104">
        <f>SUM(C36:C41)</f>
        <v>37236.185009562469</v>
      </c>
      <c r="D42" s="100">
        <f>SUM(D33:D41)</f>
        <v>1</v>
      </c>
      <c r="F42" s="160" t="s">
        <v>172</v>
      </c>
      <c r="G42" s="161" t="s">
        <v>152</v>
      </c>
      <c r="H42" s="162">
        <v>0</v>
      </c>
      <c r="I42" s="163">
        <v>5.0000000000000001E-3</v>
      </c>
    </row>
    <row r="43" spans="1:18" x14ac:dyDescent="0.25">
      <c r="A43" s="90"/>
      <c r="B43" s="91"/>
      <c r="C43" s="92"/>
      <c r="F43" s="700" t="s">
        <v>173</v>
      </c>
      <c r="G43" s="701"/>
      <c r="H43" s="538">
        <f>+H41+H40+H42</f>
        <v>0</v>
      </c>
    </row>
    <row r="44" spans="1:18" x14ac:dyDescent="0.25">
      <c r="A44" s="90" t="s">
        <v>124</v>
      </c>
      <c r="B44" s="91" t="s">
        <v>56</v>
      </c>
      <c r="C44" s="105">
        <f>C42+C32</f>
        <v>1487151.4810414379</v>
      </c>
      <c r="F44" s="42"/>
      <c r="G44" s="42"/>
      <c r="H44" s="539">
        <f>H43/B4</f>
        <v>0</v>
      </c>
      <c r="Q44" s="32"/>
    </row>
    <row r="45" spans="1:18" x14ac:dyDescent="0.25">
      <c r="A45" s="90"/>
      <c r="B45" s="91"/>
      <c r="C45" s="105"/>
      <c r="Q45" s="32">
        <v>0.6</v>
      </c>
    </row>
    <row r="46" spans="1:18" x14ac:dyDescent="0.25">
      <c r="A46" s="33" t="s">
        <v>86</v>
      </c>
      <c r="B46" s="41" t="s">
        <v>60</v>
      </c>
      <c r="C46" s="106">
        <f>(C44+C49)*D46</f>
        <v>101257.5740520719</v>
      </c>
      <c r="D46" s="61">
        <v>0.05</v>
      </c>
      <c r="L46" s="287"/>
      <c r="Q46">
        <v>50</v>
      </c>
    </row>
    <row r="47" spans="1:18" x14ac:dyDescent="0.25">
      <c r="A47" s="56"/>
      <c r="B47" s="97"/>
      <c r="C47" s="572"/>
      <c r="D47" s="573"/>
      <c r="F47" s="39" t="s">
        <v>174</v>
      </c>
      <c r="G47" s="39" t="s">
        <v>175</v>
      </c>
      <c r="H47" s="39" t="s">
        <v>176</v>
      </c>
      <c r="I47" s="39" t="s">
        <v>177</v>
      </c>
      <c r="J47" s="36" t="s">
        <v>23</v>
      </c>
    </row>
    <row r="48" spans="1:18" x14ac:dyDescent="0.25">
      <c r="A48" s="56" t="s">
        <v>735</v>
      </c>
      <c r="B48" t="s">
        <v>56</v>
      </c>
      <c r="C48" s="572">
        <v>0</v>
      </c>
      <c r="D48" s="573"/>
      <c r="F48" s="165" t="s">
        <v>135</v>
      </c>
      <c r="G48" s="166">
        <f>(Planilla!$D$4/Costeo!$B$4)*Costeo!$J$48*Ingresos!C32</f>
        <v>192556.84269918696</v>
      </c>
      <c r="H48" s="167">
        <f>+(100%-I12)*G48</f>
        <v>144417.63202439022</v>
      </c>
      <c r="I48" s="167">
        <f>G48-H48</f>
        <v>48139.210674796748</v>
      </c>
      <c r="J48" s="32">
        <v>1</v>
      </c>
      <c r="L48" s="209"/>
      <c r="M48" s="210"/>
      <c r="N48" s="587" t="s">
        <v>732</v>
      </c>
      <c r="O48" s="523"/>
      <c r="P48" s="287" t="s">
        <v>733</v>
      </c>
      <c r="Q48" t="s">
        <v>27</v>
      </c>
      <c r="R48" t="s">
        <v>734</v>
      </c>
    </row>
    <row r="49" spans="1:18" x14ac:dyDescent="0.25">
      <c r="A49" s="56" t="s">
        <v>726</v>
      </c>
      <c r="B49" t="s">
        <v>56</v>
      </c>
      <c r="C49" s="572">
        <v>538000</v>
      </c>
      <c r="D49" s="573"/>
      <c r="F49" s="168" t="s">
        <v>178</v>
      </c>
      <c r="G49" s="167">
        <f>R49</f>
        <v>57326.829268292684</v>
      </c>
      <c r="H49" s="167">
        <f>G49</f>
        <v>57326.829268292684</v>
      </c>
      <c r="I49" s="167">
        <f>G49-H49</f>
        <v>0</v>
      </c>
      <c r="J49" s="32"/>
      <c r="K49" t="s">
        <v>731</v>
      </c>
      <c r="L49" s="209"/>
      <c r="M49" s="583">
        <v>0.13</v>
      </c>
      <c r="N49" s="587">
        <v>1300000</v>
      </c>
      <c r="O49" s="287">
        <f>(N49*M49)+N49</f>
        <v>1469000</v>
      </c>
      <c r="P49" s="523">
        <f>O49/B4</f>
        <v>2388.6178861788617</v>
      </c>
      <c r="Q49" s="358">
        <v>24</v>
      </c>
      <c r="R49" s="287">
        <f>P49*Q49</f>
        <v>57326.829268292684</v>
      </c>
    </row>
    <row r="50" spans="1:18" x14ac:dyDescent="0.25">
      <c r="C50" s="107"/>
      <c r="F50" s="168" t="s">
        <v>179</v>
      </c>
      <c r="G50" s="167">
        <f>(3800000/B4)*7</f>
        <v>43252.032520325207</v>
      </c>
      <c r="H50" s="167">
        <f>G50</f>
        <v>43252.032520325207</v>
      </c>
      <c r="I50" s="167">
        <f t="shared" ref="I50:I53" si="2">G50-H50</f>
        <v>0</v>
      </c>
      <c r="J50" s="32"/>
      <c r="K50" t="s">
        <v>213</v>
      </c>
      <c r="L50" s="209"/>
      <c r="M50" s="210"/>
      <c r="N50" s="587"/>
      <c r="O50" s="523"/>
    </row>
    <row r="51" spans="1:18" x14ac:dyDescent="0.25">
      <c r="A51" s="40" t="s">
        <v>125</v>
      </c>
      <c r="B51" s="108" t="s">
        <v>56</v>
      </c>
      <c r="C51" s="109">
        <f>C44+C46+C48+C49</f>
        <v>2126409.0550935101</v>
      </c>
      <c r="F51" s="525" t="s">
        <v>645</v>
      </c>
      <c r="G51" s="167">
        <f>(((43495/$B$4)*113)+((72565/$B$4)*113))</f>
        <v>21324.845528455284</v>
      </c>
      <c r="H51" s="167">
        <f>G51</f>
        <v>21324.845528455284</v>
      </c>
      <c r="I51" s="167">
        <f t="shared" si="2"/>
        <v>0</v>
      </c>
      <c r="J51" s="32"/>
      <c r="N51" s="587"/>
      <c r="O51" s="523"/>
    </row>
    <row r="52" spans="1:18" x14ac:dyDescent="0.25">
      <c r="A52" s="90"/>
      <c r="B52" s="91"/>
      <c r="C52" s="90"/>
      <c r="F52" s="168" t="s">
        <v>643</v>
      </c>
      <c r="G52" s="167">
        <v>0</v>
      </c>
      <c r="H52" s="167">
        <f t="shared" ref="H52" si="3">G52</f>
        <v>0</v>
      </c>
      <c r="I52" s="167">
        <f t="shared" si="2"/>
        <v>0</v>
      </c>
      <c r="J52" s="32"/>
    </row>
    <row r="53" spans="1:18" x14ac:dyDescent="0.25">
      <c r="A53" s="110" t="s">
        <v>126</v>
      </c>
      <c r="B53" s="108" t="s">
        <v>56</v>
      </c>
      <c r="C53" s="211">
        <f>C51+C9</f>
        <v>3626409.0550935101</v>
      </c>
      <c r="F53" s="521" t="s">
        <v>639</v>
      </c>
      <c r="G53" s="169">
        <v>12000</v>
      </c>
      <c r="H53" s="169">
        <f>G53</f>
        <v>12000</v>
      </c>
      <c r="I53" s="169">
        <f t="shared" si="2"/>
        <v>0</v>
      </c>
      <c r="J53" s="34"/>
    </row>
    <row r="54" spans="1:18" x14ac:dyDescent="0.25">
      <c r="A54" s="112"/>
      <c r="B54" s="113"/>
      <c r="C54" s="114"/>
      <c r="F54" s="55" t="s">
        <v>32</v>
      </c>
      <c r="G54" s="170">
        <f>SUM(G48:G53)</f>
        <v>326460.55001626012</v>
      </c>
      <c r="H54" s="170">
        <f>SUM(H48:H53)</f>
        <v>278321.3393414634</v>
      </c>
      <c r="I54" s="170">
        <f>SUM(I48:I53)</f>
        <v>48139.210674796748</v>
      </c>
    </row>
    <row r="55" spans="1:18" x14ac:dyDescent="0.25">
      <c r="A55" s="112"/>
      <c r="B55" s="113"/>
      <c r="C55" s="112"/>
    </row>
    <row r="56" spans="1:18" x14ac:dyDescent="0.25">
      <c r="A56" s="39" t="s">
        <v>129</v>
      </c>
      <c r="B56" s="36" t="s">
        <v>9</v>
      </c>
      <c r="C56" s="36" t="s">
        <v>54</v>
      </c>
      <c r="H56" s="81"/>
    </row>
    <row r="57" spans="1:18" x14ac:dyDescent="0.25">
      <c r="A57" t="s">
        <v>127</v>
      </c>
      <c r="B57" t="s">
        <v>55</v>
      </c>
      <c r="C57" s="107">
        <f>C51/C13</f>
        <v>154.59328957862965</v>
      </c>
      <c r="F57" s="39" t="s">
        <v>220</v>
      </c>
      <c r="G57" s="39" t="s">
        <v>175</v>
      </c>
      <c r="H57" s="39" t="s">
        <v>176</v>
      </c>
      <c r="I57" s="39" t="s">
        <v>177</v>
      </c>
      <c r="J57" s="36" t="s">
        <v>23</v>
      </c>
    </row>
    <row r="58" spans="1:18" x14ac:dyDescent="0.25">
      <c r="A58" s="33" t="s">
        <v>128</v>
      </c>
      <c r="B58" s="33" t="s">
        <v>55</v>
      </c>
      <c r="C58" s="106">
        <f>C9/C13</f>
        <v>109.0523640371476</v>
      </c>
      <c r="F58" s="171" t="s">
        <v>181</v>
      </c>
      <c r="G58" s="172">
        <f>(Planilla!$D$10/Costeo!$B$4)*Costeo!$J$58*Ingresos!C31</f>
        <v>253736.92266666668</v>
      </c>
      <c r="H58" s="172">
        <f>(100%-$I$13)*G58</f>
        <v>253736.92266666668</v>
      </c>
      <c r="I58" s="172">
        <f>G58-H58</f>
        <v>0</v>
      </c>
      <c r="J58" s="175">
        <v>0.2</v>
      </c>
    </row>
    <row r="59" spans="1:18" x14ac:dyDescent="0.25">
      <c r="A59" s="703" t="s">
        <v>130</v>
      </c>
      <c r="B59" s="704"/>
      <c r="C59" s="109">
        <f>SUM(C57:C58)</f>
        <v>263.64565361577723</v>
      </c>
      <c r="F59" s="173" t="s">
        <v>182</v>
      </c>
      <c r="G59" s="174">
        <f>(Planilla!$D$11/Costeo!$B$4)*Costeo!$J$59*Ingresos!C31</f>
        <v>139366.42601626017</v>
      </c>
      <c r="H59" s="174">
        <f>(100%-$I$13)*G59</f>
        <v>139366.42601626017</v>
      </c>
      <c r="I59" s="174">
        <f>G59-H59</f>
        <v>0</v>
      </c>
      <c r="J59" s="175">
        <v>0.2</v>
      </c>
    </row>
    <row r="60" spans="1:18" x14ac:dyDescent="0.25">
      <c r="A60" s="90"/>
      <c r="B60" s="91"/>
      <c r="C60" s="274"/>
      <c r="F60" s="176" t="s">
        <v>211</v>
      </c>
      <c r="G60" s="174">
        <f>(Planilla!$D$12/Costeo!$B$4)*Costeo!$J$60*Ingresos!C31</f>
        <v>192578.93440650406</v>
      </c>
      <c r="H60" s="174">
        <f t="shared" ref="H60:H63" si="4">(100%-$I$13)*G60</f>
        <v>192578.93440650406</v>
      </c>
      <c r="I60" s="174">
        <f t="shared" ref="I60:I62" si="5">G60-H60</f>
        <v>0</v>
      </c>
      <c r="J60" s="175">
        <v>0.25</v>
      </c>
    </row>
    <row r="61" spans="1:18" x14ac:dyDescent="0.25">
      <c r="A61" s="90"/>
      <c r="B61" s="91"/>
      <c r="C61" s="90"/>
      <c r="F61" s="173" t="s">
        <v>183</v>
      </c>
      <c r="G61" s="174">
        <f>(Planilla!$D$13/Costeo!$B$4)*Costeo!$J$61*Ingresos!C31</f>
        <v>221694.85528455285</v>
      </c>
      <c r="H61" s="174">
        <f t="shared" si="4"/>
        <v>221694.85528455285</v>
      </c>
      <c r="I61" s="174">
        <f t="shared" si="5"/>
        <v>0</v>
      </c>
      <c r="J61" s="175">
        <v>0.2</v>
      </c>
    </row>
    <row r="62" spans="1:18" x14ac:dyDescent="0.25">
      <c r="A62" s="39" t="s">
        <v>133</v>
      </c>
      <c r="B62" s="36" t="s">
        <v>9</v>
      </c>
      <c r="C62" s="36" t="s">
        <v>54</v>
      </c>
      <c r="F62" s="176" t="s">
        <v>184</v>
      </c>
      <c r="G62" s="174">
        <f>(Planilla!$D$14/Costeo!$B$4)*Costeo!$J$62*Ingresos!C31</f>
        <v>104079.85691056911</v>
      </c>
      <c r="H62" s="174">
        <f t="shared" si="4"/>
        <v>104079.85691056911</v>
      </c>
      <c r="I62" s="174">
        <f t="shared" si="5"/>
        <v>0</v>
      </c>
      <c r="J62" s="175">
        <v>0.2</v>
      </c>
    </row>
    <row r="63" spans="1:18" x14ac:dyDescent="0.25">
      <c r="A63" t="s">
        <v>131</v>
      </c>
      <c r="B63" t="s">
        <v>22</v>
      </c>
      <c r="C63" s="111">
        <f>'Cuadro de areas'!$C$30*Costeo!$C$59</f>
        <v>29106.480159181807</v>
      </c>
      <c r="F63" s="178"/>
      <c r="G63" s="179">
        <v>0</v>
      </c>
      <c r="H63" s="179">
        <f t="shared" si="4"/>
        <v>0</v>
      </c>
      <c r="I63" s="180">
        <f>G63-H63</f>
        <v>0</v>
      </c>
      <c r="J63" s="181"/>
    </row>
    <row r="64" spans="1:18" x14ac:dyDescent="0.25">
      <c r="A64" t="s">
        <v>132</v>
      </c>
      <c r="B64" t="s">
        <v>22</v>
      </c>
      <c r="C64" s="111">
        <f>'Cuadro de areas'!$C$31*Costeo!$C$59</f>
        <v>26936.676429923962</v>
      </c>
      <c r="F64" s="55" t="s">
        <v>32</v>
      </c>
      <c r="G64" s="182">
        <f t="shared" ref="G64:I64" si="6">SUM(G58:G63)</f>
        <v>911456.99528455292</v>
      </c>
      <c r="H64" s="182">
        <f t="shared" si="6"/>
        <v>911456.99528455292</v>
      </c>
      <c r="I64" s="182">
        <f t="shared" si="6"/>
        <v>0</v>
      </c>
      <c r="J64" s="183"/>
    </row>
    <row r="65" spans="1:10" x14ac:dyDescent="0.25">
      <c r="F65" s="53"/>
      <c r="G65" s="53"/>
      <c r="H65" s="183"/>
      <c r="I65" s="184"/>
      <c r="J65" s="183"/>
    </row>
    <row r="66" spans="1:10" x14ac:dyDescent="0.25">
      <c r="C66" s="287"/>
      <c r="F66" s="53"/>
      <c r="G66" s="53"/>
      <c r="H66" s="183"/>
      <c r="I66" s="184"/>
      <c r="J66" s="183"/>
    </row>
    <row r="67" spans="1:10" x14ac:dyDescent="0.25">
      <c r="F67" s="39" t="s">
        <v>185</v>
      </c>
      <c r="G67" s="39" t="s">
        <v>186</v>
      </c>
      <c r="H67" s="39" t="s">
        <v>189</v>
      </c>
      <c r="I67" s="39" t="s">
        <v>187</v>
      </c>
      <c r="J67" s="36" t="s">
        <v>23</v>
      </c>
    </row>
    <row r="68" spans="1:10" x14ac:dyDescent="0.25">
      <c r="A68" s="39" t="s">
        <v>762</v>
      </c>
      <c r="B68" s="39" t="s">
        <v>9</v>
      </c>
      <c r="C68" s="39" t="s">
        <v>54</v>
      </c>
      <c r="D68" s="92"/>
      <c r="F68" t="s">
        <v>212</v>
      </c>
      <c r="G68" s="177">
        <f>(Ingresos!C21)* Costeo!J68</f>
        <v>198776.43267184781</v>
      </c>
      <c r="H68" s="186">
        <v>0.47</v>
      </c>
      <c r="I68" s="177">
        <f>G68*H68+G68</f>
        <v>292201.3560276163</v>
      </c>
      <c r="J68" s="185">
        <v>1.2999999999999999E-2</v>
      </c>
    </row>
    <row r="69" spans="1:10" x14ac:dyDescent="0.25">
      <c r="A69" t="s">
        <v>199</v>
      </c>
      <c r="B69" t="s">
        <v>198</v>
      </c>
      <c r="C69" s="330">
        <f>'Total Lotes a casas'!B127</f>
        <v>50</v>
      </c>
      <c r="F69" s="33" t="s">
        <v>188</v>
      </c>
      <c r="G69" s="187">
        <f>$J$69*Ingresos!$C$21</f>
        <v>229357.42231367054</v>
      </c>
      <c r="H69" s="188"/>
      <c r="I69" s="187">
        <f>G69</f>
        <v>229357.42231367054</v>
      </c>
      <c r="J69" s="163">
        <v>1.4999999999999999E-2</v>
      </c>
    </row>
    <row r="70" spans="1:10" x14ac:dyDescent="0.25">
      <c r="A70" s="33" t="s">
        <v>50</v>
      </c>
      <c r="B70" s="33" t="s">
        <v>51</v>
      </c>
      <c r="C70" s="57">
        <f>'Total Lotes a casas'!D137</f>
        <v>109.38</v>
      </c>
      <c r="F70" s="112" t="s">
        <v>190</v>
      </c>
      <c r="G70" s="189">
        <f>SUM(G68:G69)</f>
        <v>428133.85498551838</v>
      </c>
      <c r="I70" s="107">
        <f>SUM(I68:I69)</f>
        <v>521558.77834128682</v>
      </c>
    </row>
    <row r="71" spans="1:10" x14ac:dyDescent="0.25">
      <c r="A71" s="35" t="s">
        <v>111</v>
      </c>
      <c r="B71" s="35" t="s">
        <v>51</v>
      </c>
      <c r="C71" s="115">
        <f>C69*C70</f>
        <v>5469</v>
      </c>
      <c r="F71" s="112"/>
      <c r="G71" s="189"/>
      <c r="I71" s="107"/>
    </row>
    <row r="72" spans="1:10" x14ac:dyDescent="0.25">
      <c r="A72" t="s">
        <v>200</v>
      </c>
      <c r="B72" s="37" t="s">
        <v>55</v>
      </c>
      <c r="C72" s="111">
        <v>485</v>
      </c>
      <c r="D72" s="284"/>
      <c r="F72" s="112"/>
      <c r="G72" s="189"/>
      <c r="I72" s="107"/>
    </row>
    <row r="73" spans="1:10" x14ac:dyDescent="0.25">
      <c r="A73" s="40" t="s">
        <v>201</v>
      </c>
      <c r="B73" s="40" t="s">
        <v>22</v>
      </c>
      <c r="C73" s="109">
        <f>C71*C72</f>
        <v>2652465</v>
      </c>
      <c r="D73" s="79"/>
      <c r="F73" s="39" t="s">
        <v>655</v>
      </c>
      <c r="G73" s="39" t="s">
        <v>175</v>
      </c>
      <c r="H73" s="39" t="s">
        <v>176</v>
      </c>
      <c r="I73" s="107"/>
    </row>
    <row r="74" spans="1:10" x14ac:dyDescent="0.25">
      <c r="A74" s="45" t="s">
        <v>63</v>
      </c>
      <c r="B74" s="43" t="s">
        <v>23</v>
      </c>
      <c r="C74" s="46"/>
      <c r="F74" s="168" t="s">
        <v>641</v>
      </c>
      <c r="G74" s="167">
        <v>45000</v>
      </c>
      <c r="H74" s="172"/>
      <c r="I74" s="107"/>
    </row>
    <row r="75" spans="1:10" x14ac:dyDescent="0.25">
      <c r="A75" s="53"/>
      <c r="B75" s="53"/>
      <c r="C75" s="53"/>
      <c r="F75" s="525" t="s">
        <v>656</v>
      </c>
      <c r="G75" s="167">
        <v>20000</v>
      </c>
      <c r="H75" s="174"/>
      <c r="I75" s="107"/>
    </row>
    <row r="76" spans="1:10" x14ac:dyDescent="0.25">
      <c r="A76" s="39" t="s">
        <v>763</v>
      </c>
      <c r="B76" s="36" t="s">
        <v>9</v>
      </c>
      <c r="C76" s="36" t="s">
        <v>54</v>
      </c>
      <c r="D76" s="36" t="s">
        <v>23</v>
      </c>
      <c r="F76" s="176" t="s">
        <v>657</v>
      </c>
      <c r="G76" s="174">
        <v>45000</v>
      </c>
      <c r="H76" s="174"/>
      <c r="I76" s="107"/>
    </row>
    <row r="77" spans="1:10" x14ac:dyDescent="0.25">
      <c r="A77" t="s">
        <v>202</v>
      </c>
      <c r="B77" t="s">
        <v>55</v>
      </c>
      <c r="C77" s="195">
        <f>'Total Lotes a casas'!G127*Costeo!$C$59</f>
        <v>28913.016978558517</v>
      </c>
      <c r="F77" s="33" t="s">
        <v>658</v>
      </c>
      <c r="G77" s="187">
        <f>'Flujo de caja'!$C$85</f>
        <v>225783.11106047741</v>
      </c>
      <c r="H77" s="532"/>
      <c r="I77" s="107"/>
    </row>
    <row r="78" spans="1:10" x14ac:dyDescent="0.25">
      <c r="A78" s="33" t="s">
        <v>203</v>
      </c>
      <c r="B78" s="33" t="s">
        <v>55</v>
      </c>
      <c r="C78" s="196">
        <f>C70*C72</f>
        <v>53049.299999999996</v>
      </c>
      <c r="D78" s="34"/>
      <c r="F78" s="112" t="s">
        <v>659</v>
      </c>
      <c r="G78" s="182">
        <f>SUM(G74:G77)</f>
        <v>335783.11106047744</v>
      </c>
      <c r="H78" s="182"/>
      <c r="I78" s="107"/>
    </row>
    <row r="79" spans="1:10" x14ac:dyDescent="0.25">
      <c r="A79" s="699" t="s">
        <v>32</v>
      </c>
      <c r="B79" s="699"/>
      <c r="C79" s="89">
        <f>SUM(C77:C78)</f>
        <v>81962.31697855852</v>
      </c>
      <c r="D79" s="284">
        <f>C79/C70</f>
        <v>749.33549989539699</v>
      </c>
      <c r="F79" s="112"/>
      <c r="G79" s="182"/>
      <c r="H79" s="182"/>
      <c r="I79" s="107"/>
    </row>
    <row r="80" spans="1:10" x14ac:dyDescent="0.25">
      <c r="C80" s="328"/>
      <c r="D80" s="32"/>
    </row>
    <row r="81" spans="1:6" x14ac:dyDescent="0.25">
      <c r="A81" s="702" t="s">
        <v>204</v>
      </c>
      <c r="B81" s="702"/>
      <c r="C81" s="329">
        <f>C79/D81</f>
        <v>122331.81638590823</v>
      </c>
      <c r="D81" s="32">
        <v>0.67</v>
      </c>
      <c r="F81" s="690"/>
    </row>
    <row r="82" spans="1:6" x14ac:dyDescent="0.25">
      <c r="A82" t="s">
        <v>221</v>
      </c>
      <c r="B82" s="56" t="s">
        <v>55</v>
      </c>
      <c r="C82" s="81">
        <f>C81/C70</f>
        <v>1118.4111938737267</v>
      </c>
      <c r="D82" s="284">
        <v>1095.6300000000001</v>
      </c>
      <c r="E82" s="284">
        <f>C79/C70</f>
        <v>749.33549989539699</v>
      </c>
      <c r="F82" s="693">
        <f>E82/D82</f>
        <v>0.6839311627971093</v>
      </c>
    </row>
    <row r="83" spans="1:6" x14ac:dyDescent="0.25">
      <c r="B83" s="56"/>
      <c r="C83" s="81"/>
      <c r="D83" s="284"/>
      <c r="E83" s="284"/>
      <c r="F83" s="112"/>
    </row>
    <row r="84" spans="1:6" x14ac:dyDescent="0.25">
      <c r="A84" s="39" t="s">
        <v>774</v>
      </c>
      <c r="B84" s="39" t="s">
        <v>9</v>
      </c>
      <c r="C84" s="39" t="s">
        <v>54</v>
      </c>
      <c r="D84" s="92"/>
      <c r="E84" s="284"/>
      <c r="F84" s="112"/>
    </row>
    <row r="85" spans="1:6" x14ac:dyDescent="0.25">
      <c r="A85" t="s">
        <v>199</v>
      </c>
      <c r="B85" t="s">
        <v>198</v>
      </c>
      <c r="C85" s="330">
        <f>'Total Lotes a casas'!B128</f>
        <v>33</v>
      </c>
      <c r="E85" s="284"/>
      <c r="F85" s="112"/>
    </row>
    <row r="86" spans="1:6" x14ac:dyDescent="0.25">
      <c r="A86" s="33" t="s">
        <v>50</v>
      </c>
      <c r="B86" s="33" t="s">
        <v>51</v>
      </c>
      <c r="C86" s="57">
        <f>'Total Lotes a casas'!D138</f>
        <v>86.7</v>
      </c>
      <c r="F86" s="112"/>
    </row>
    <row r="87" spans="1:6" x14ac:dyDescent="0.25">
      <c r="A87" s="35" t="s">
        <v>111</v>
      </c>
      <c r="B87" s="35" t="s">
        <v>51</v>
      </c>
      <c r="C87" s="115">
        <f>C85*C86</f>
        <v>2861.1</v>
      </c>
      <c r="F87" s="112"/>
    </row>
    <row r="88" spans="1:6" x14ac:dyDescent="0.25">
      <c r="A88" t="s">
        <v>200</v>
      </c>
      <c r="B88" s="37" t="s">
        <v>55</v>
      </c>
      <c r="C88" s="111">
        <v>490</v>
      </c>
      <c r="D88" s="284"/>
      <c r="F88" s="112"/>
    </row>
    <row r="89" spans="1:6" x14ac:dyDescent="0.25">
      <c r="A89" s="40" t="s">
        <v>201</v>
      </c>
      <c r="B89" s="40" t="s">
        <v>22</v>
      </c>
      <c r="C89" s="109">
        <f>C87*C88</f>
        <v>1401939</v>
      </c>
      <c r="D89" s="79"/>
      <c r="F89" s="112"/>
    </row>
    <row r="90" spans="1:6" x14ac:dyDescent="0.25">
      <c r="A90" s="45" t="s">
        <v>63</v>
      </c>
      <c r="B90" s="43" t="s">
        <v>23</v>
      </c>
      <c r="C90" s="46"/>
      <c r="F90" s="112"/>
    </row>
    <row r="91" spans="1:6" x14ac:dyDescent="0.25">
      <c r="A91" s="53"/>
      <c r="B91" s="53"/>
      <c r="C91" s="53"/>
      <c r="F91" s="112"/>
    </row>
    <row r="92" spans="1:6" x14ac:dyDescent="0.25">
      <c r="A92" s="39" t="s">
        <v>776</v>
      </c>
      <c r="B92" s="36" t="s">
        <v>9</v>
      </c>
      <c r="C92" s="36" t="s">
        <v>54</v>
      </c>
      <c r="D92" s="36" t="s">
        <v>23</v>
      </c>
      <c r="F92" s="112"/>
    </row>
    <row r="93" spans="1:6" x14ac:dyDescent="0.25">
      <c r="A93" t="s">
        <v>202</v>
      </c>
      <c r="B93" t="s">
        <v>55</v>
      </c>
      <c r="C93" s="195">
        <f>'Total Lotes a casas'!G128*Costeo!$C$59</f>
        <v>29001.021897735496</v>
      </c>
      <c r="F93" s="112"/>
    </row>
    <row r="94" spans="1:6" x14ac:dyDescent="0.25">
      <c r="A94" s="33" t="s">
        <v>203</v>
      </c>
      <c r="B94" s="33" t="s">
        <v>55</v>
      </c>
      <c r="C94" s="196">
        <f>C86*C88</f>
        <v>42483</v>
      </c>
      <c r="D94" s="34"/>
      <c r="F94" s="112"/>
    </row>
    <row r="95" spans="1:6" x14ac:dyDescent="0.25">
      <c r="A95" s="699" t="s">
        <v>32</v>
      </c>
      <c r="B95" s="699"/>
      <c r="C95" s="89">
        <f>SUM(C93:C94)</f>
        <v>71484.021897735496</v>
      </c>
      <c r="D95" s="284">
        <f>C95/C86</f>
        <v>824.49852246523062</v>
      </c>
      <c r="F95" s="112"/>
    </row>
    <row r="96" spans="1:6" x14ac:dyDescent="0.25">
      <c r="C96" s="328"/>
      <c r="D96" s="32"/>
      <c r="F96" s="112"/>
    </row>
    <row r="97" spans="1:10" x14ac:dyDescent="0.25">
      <c r="A97" s="702" t="s">
        <v>204</v>
      </c>
      <c r="B97" s="702"/>
      <c r="C97" s="329">
        <f>C95/D97</f>
        <v>106692.56999662014</v>
      </c>
      <c r="D97" s="32">
        <v>0.67</v>
      </c>
      <c r="E97" s="284">
        <f>100-35</f>
        <v>65</v>
      </c>
      <c r="F97" s="112"/>
    </row>
    <row r="98" spans="1:10" x14ac:dyDescent="0.25">
      <c r="A98" t="s">
        <v>221</v>
      </c>
      <c r="B98" s="56" t="s">
        <v>55</v>
      </c>
      <c r="C98" s="81">
        <f>C97/C86</f>
        <v>1230.5948096495979</v>
      </c>
      <c r="D98" s="689">
        <v>1196.0899999999999</v>
      </c>
      <c r="E98" s="284">
        <f>C95/C86</f>
        <v>824.49852246523062</v>
      </c>
      <c r="F98" s="693">
        <f>E98/D98</f>
        <v>0.68932816298541977</v>
      </c>
    </row>
    <row r="99" spans="1:10" x14ac:dyDescent="0.25">
      <c r="B99" s="56"/>
      <c r="C99" s="81"/>
      <c r="F99" s="112"/>
    </row>
    <row r="100" spans="1:10" x14ac:dyDescent="0.25">
      <c r="A100" s="39" t="s">
        <v>575</v>
      </c>
      <c r="B100" s="39" t="s">
        <v>9</v>
      </c>
      <c r="C100" s="39" t="s">
        <v>54</v>
      </c>
      <c r="F100" s="112"/>
      <c r="I100" s="582"/>
      <c r="J100" s="287"/>
    </row>
    <row r="101" spans="1:10" x14ac:dyDescent="0.25">
      <c r="A101" t="s">
        <v>199</v>
      </c>
      <c r="B101" t="s">
        <v>198</v>
      </c>
      <c r="C101" s="330">
        <v>40</v>
      </c>
      <c r="F101" s="584"/>
      <c r="G101" s="284"/>
      <c r="I101" s="368"/>
    </row>
    <row r="102" spans="1:10" x14ac:dyDescent="0.25">
      <c r="A102" s="33" t="s">
        <v>50</v>
      </c>
      <c r="B102" s="33" t="s">
        <v>51</v>
      </c>
      <c r="C102" s="57">
        <f>'Total Lotes a casas'!D136</f>
        <v>128</v>
      </c>
      <c r="G102" s="287"/>
    </row>
    <row r="103" spans="1:10" x14ac:dyDescent="0.25">
      <c r="A103" s="35" t="s">
        <v>111</v>
      </c>
      <c r="B103" s="35" t="s">
        <v>51</v>
      </c>
      <c r="C103" s="115">
        <f>C101*C102</f>
        <v>5120</v>
      </c>
      <c r="G103" s="287"/>
      <c r="I103" s="284"/>
    </row>
    <row r="104" spans="1:10" x14ac:dyDescent="0.25">
      <c r="A104" t="s">
        <v>200</v>
      </c>
      <c r="B104" s="37" t="s">
        <v>55</v>
      </c>
      <c r="C104" s="111">
        <v>505</v>
      </c>
      <c r="D104" s="284"/>
      <c r="G104" s="287"/>
    </row>
    <row r="105" spans="1:10" x14ac:dyDescent="0.25">
      <c r="A105" s="40" t="s">
        <v>201</v>
      </c>
      <c r="B105" s="40" t="s">
        <v>22</v>
      </c>
      <c r="C105" s="109">
        <f>C103*C104</f>
        <v>2585600</v>
      </c>
      <c r="D105" s="79"/>
    </row>
    <row r="106" spans="1:10" x14ac:dyDescent="0.25">
      <c r="A106" s="45" t="s">
        <v>63</v>
      </c>
      <c r="B106" s="43" t="s">
        <v>23</v>
      </c>
      <c r="C106" s="46"/>
    </row>
    <row r="107" spans="1:10" x14ac:dyDescent="0.25">
      <c r="A107" s="53"/>
      <c r="B107" s="53"/>
      <c r="C107" s="53"/>
    </row>
    <row r="108" spans="1:10" x14ac:dyDescent="0.25">
      <c r="A108" s="39" t="s">
        <v>574</v>
      </c>
      <c r="B108" s="36" t="s">
        <v>9</v>
      </c>
      <c r="C108" s="36" t="s">
        <v>54</v>
      </c>
      <c r="D108" s="36" t="s">
        <v>23</v>
      </c>
    </row>
    <row r="109" spans="1:10" x14ac:dyDescent="0.25">
      <c r="A109" t="s">
        <v>202</v>
      </c>
      <c r="B109" t="s">
        <v>55</v>
      </c>
      <c r="C109" s="195">
        <f>'Total Lotes a casas'!G129*Costeo!$C$59</f>
        <v>30048.573961435519</v>
      </c>
    </row>
    <row r="110" spans="1:10" x14ac:dyDescent="0.25">
      <c r="A110" s="33" t="s">
        <v>203</v>
      </c>
      <c r="B110" s="33" t="s">
        <v>55</v>
      </c>
      <c r="C110" s="196">
        <f>C102*C104</f>
        <v>64640</v>
      </c>
      <c r="D110" s="34"/>
    </row>
    <row r="111" spans="1:10" x14ac:dyDescent="0.25">
      <c r="A111" s="699" t="s">
        <v>32</v>
      </c>
      <c r="B111" s="699"/>
      <c r="C111" s="89">
        <f>SUM(C109:C110)</f>
        <v>94688.573961435526</v>
      </c>
      <c r="D111" s="284">
        <f>C111/C102</f>
        <v>739.75448407371505</v>
      </c>
    </row>
    <row r="112" spans="1:10" x14ac:dyDescent="0.25">
      <c r="C112" s="328"/>
      <c r="D112" s="32"/>
    </row>
    <row r="113" spans="1:6" x14ac:dyDescent="0.25">
      <c r="A113" s="702" t="s">
        <v>204</v>
      </c>
      <c r="B113" s="702"/>
      <c r="C113" s="329">
        <f>C111/D113</f>
        <v>141326.22979318735</v>
      </c>
      <c r="D113" s="32">
        <v>0.67</v>
      </c>
      <c r="E113" s="32"/>
      <c r="F113" s="692"/>
    </row>
    <row r="114" spans="1:6" x14ac:dyDescent="0.25">
      <c r="A114" t="s">
        <v>221</v>
      </c>
      <c r="B114" s="56" t="s">
        <v>55</v>
      </c>
      <c r="C114" s="81">
        <f>C113/C102</f>
        <v>1104.1111702592762</v>
      </c>
      <c r="D114" s="284"/>
      <c r="E114" s="284"/>
    </row>
    <row r="115" spans="1:6" x14ac:dyDescent="0.25">
      <c r="C115" s="287"/>
      <c r="D115">
        <v>1048.83</v>
      </c>
      <c r="E115" s="284">
        <f>C111/C102</f>
        <v>739.75448407371505</v>
      </c>
      <c r="F115" s="691">
        <f>E115/D115</f>
        <v>0.70531400138603506</v>
      </c>
    </row>
    <row r="116" spans="1:6" x14ac:dyDescent="0.25">
      <c r="D116" s="284"/>
    </row>
  </sheetData>
  <mergeCells count="9">
    <mergeCell ref="A95:B95"/>
    <mergeCell ref="F40:G40"/>
    <mergeCell ref="F43:G43"/>
    <mergeCell ref="A113:B113"/>
    <mergeCell ref="A79:B79"/>
    <mergeCell ref="A81:B81"/>
    <mergeCell ref="A111:B111"/>
    <mergeCell ref="A59:B59"/>
    <mergeCell ref="A97:B97"/>
  </mergeCells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3"/>
  <sheetViews>
    <sheetView showGridLines="0" workbookViewId="0">
      <selection activeCell="D16" sqref="D16"/>
    </sheetView>
  </sheetViews>
  <sheetFormatPr defaultColWidth="11" defaultRowHeight="15.75" x14ac:dyDescent="0.25"/>
  <cols>
    <col min="1" max="1" width="32" bestFit="1" customWidth="1"/>
    <col min="2" max="2" width="16.875" bestFit="1" customWidth="1"/>
    <col min="3" max="3" width="15.625" bestFit="1" customWidth="1"/>
    <col min="4" max="4" width="12.875" bestFit="1" customWidth="1"/>
    <col min="5" max="5" width="28.375" bestFit="1" customWidth="1"/>
    <col min="7" max="7" width="18.25" bestFit="1" customWidth="1"/>
    <col min="9" max="9" width="4.875" bestFit="1" customWidth="1"/>
    <col min="10" max="10" width="3.375" bestFit="1" customWidth="1"/>
    <col min="11" max="11" width="2.875" customWidth="1"/>
    <col min="13" max="13" width="9.375" bestFit="1" customWidth="1"/>
  </cols>
  <sheetData>
    <row r="1" spans="1:12" ht="21" x14ac:dyDescent="0.35">
      <c r="A1" s="38" t="s">
        <v>62</v>
      </c>
    </row>
    <row r="2" spans="1:12" x14ac:dyDescent="0.25">
      <c r="F2" s="32"/>
      <c r="G2" s="32"/>
    </row>
    <row r="4" spans="1:12" x14ac:dyDescent="0.25">
      <c r="A4" s="39" t="s">
        <v>764</v>
      </c>
      <c r="B4" s="36" t="s">
        <v>9</v>
      </c>
      <c r="C4" s="36" t="s">
        <v>54</v>
      </c>
      <c r="E4" s="39" t="s">
        <v>775</v>
      </c>
      <c r="F4" s="36" t="s">
        <v>9</v>
      </c>
      <c r="G4" s="36" t="s">
        <v>54</v>
      </c>
    </row>
    <row r="5" spans="1:12" x14ac:dyDescent="0.25">
      <c r="A5" t="s">
        <v>112</v>
      </c>
      <c r="B5" t="s">
        <v>198</v>
      </c>
      <c r="C5" s="330">
        <v>50</v>
      </c>
      <c r="E5" t="s">
        <v>112</v>
      </c>
      <c r="F5" t="s">
        <v>198</v>
      </c>
      <c r="G5" s="330">
        <f>Costeo!C85</f>
        <v>33</v>
      </c>
    </row>
    <row r="6" spans="1:12" x14ac:dyDescent="0.25">
      <c r="A6" s="33" t="s">
        <v>205</v>
      </c>
      <c r="B6" s="33" t="s">
        <v>51</v>
      </c>
      <c r="C6" s="57">
        <f>Costeo!C70</f>
        <v>109.38</v>
      </c>
      <c r="E6" s="33" t="s">
        <v>205</v>
      </c>
      <c r="F6" s="33" t="s">
        <v>51</v>
      </c>
      <c r="G6" s="57">
        <f>Costeo!C86</f>
        <v>86.7</v>
      </c>
    </row>
    <row r="7" spans="1:12" x14ac:dyDescent="0.25">
      <c r="A7" s="35" t="s">
        <v>111</v>
      </c>
      <c r="B7" s="35" t="s">
        <v>51</v>
      </c>
      <c r="C7" s="115">
        <f>C5*C6</f>
        <v>5469</v>
      </c>
      <c r="E7" s="35" t="s">
        <v>111</v>
      </c>
      <c r="F7" s="35" t="s">
        <v>51</v>
      </c>
      <c r="G7" s="115">
        <f>G5*G6</f>
        <v>2861.1</v>
      </c>
    </row>
    <row r="8" spans="1:12" x14ac:dyDescent="0.25">
      <c r="A8" t="s">
        <v>137</v>
      </c>
      <c r="B8" s="37" t="s">
        <v>55</v>
      </c>
      <c r="C8" s="111">
        <f>Costeo!C82</f>
        <v>1118.4111938737267</v>
      </c>
      <c r="D8" s="284">
        <f>C8*C6</f>
        <v>122331.81638590823</v>
      </c>
      <c r="E8" t="s">
        <v>137</v>
      </c>
      <c r="F8" s="37" t="s">
        <v>55</v>
      </c>
      <c r="G8" s="111">
        <f>Costeo!C98</f>
        <v>1230.5948096495979</v>
      </c>
      <c r="H8" s="284">
        <f>G8*G6</f>
        <v>106692.56999662014</v>
      </c>
      <c r="I8" s="79"/>
    </row>
    <row r="9" spans="1:12" x14ac:dyDescent="0.25">
      <c r="A9" s="40" t="s">
        <v>138</v>
      </c>
      <c r="B9" s="40" t="s">
        <v>22</v>
      </c>
      <c r="C9" s="109">
        <f>C7*C8</f>
        <v>6116590.819295411</v>
      </c>
      <c r="E9" s="40" t="s">
        <v>138</v>
      </c>
      <c r="F9" s="40" t="s">
        <v>22</v>
      </c>
      <c r="G9" s="109">
        <f>G7*G8</f>
        <v>3520854.8098884644</v>
      </c>
    </row>
    <row r="10" spans="1:12" x14ac:dyDescent="0.25">
      <c r="A10" s="45" t="s">
        <v>63</v>
      </c>
      <c r="B10" s="43" t="s">
        <v>23</v>
      </c>
      <c r="C10" s="46"/>
      <c r="E10" s="45" t="s">
        <v>63</v>
      </c>
      <c r="F10" s="43" t="s">
        <v>23</v>
      </c>
      <c r="G10" s="46"/>
    </row>
    <row r="11" spans="1:12" x14ac:dyDescent="0.25">
      <c r="C11" s="284"/>
    </row>
    <row r="12" spans="1:12" x14ac:dyDescent="0.25">
      <c r="A12" s="39" t="s">
        <v>647</v>
      </c>
      <c r="B12" s="36" t="s">
        <v>9</v>
      </c>
      <c r="C12" s="36" t="s">
        <v>54</v>
      </c>
      <c r="E12" s="112"/>
      <c r="F12" s="574"/>
      <c r="G12" s="574"/>
      <c r="H12" s="53"/>
      <c r="I12" s="53"/>
      <c r="J12" s="53"/>
      <c r="K12" s="53"/>
      <c r="L12" s="53"/>
    </row>
    <row r="13" spans="1:12" x14ac:dyDescent="0.25">
      <c r="A13" t="s">
        <v>112</v>
      </c>
      <c r="B13" t="s">
        <v>92</v>
      </c>
      <c r="C13" s="330">
        <f>Costeo!C101</f>
        <v>40</v>
      </c>
      <c r="E13" s="53"/>
      <c r="F13" s="53"/>
      <c r="G13" s="575"/>
      <c r="H13" s="53"/>
      <c r="I13" s="53"/>
      <c r="J13" s="53"/>
      <c r="K13" s="53"/>
      <c r="L13" s="53"/>
    </row>
    <row r="14" spans="1:12" x14ac:dyDescent="0.25">
      <c r="A14" s="33" t="s">
        <v>50</v>
      </c>
      <c r="B14" s="33" t="s">
        <v>51</v>
      </c>
      <c r="C14" s="57">
        <f>Costeo!C102</f>
        <v>128</v>
      </c>
      <c r="D14">
        <f>C14*10</f>
        <v>1280</v>
      </c>
      <c r="E14" s="53"/>
      <c r="F14" s="53"/>
      <c r="G14" s="576"/>
      <c r="H14" s="53"/>
      <c r="I14" s="53"/>
      <c r="J14" s="53"/>
      <c r="K14" s="53"/>
      <c r="L14" s="53"/>
    </row>
    <row r="15" spans="1:12" x14ac:dyDescent="0.25">
      <c r="A15" s="35" t="s">
        <v>111</v>
      </c>
      <c r="B15" s="35" t="s">
        <v>51</v>
      </c>
      <c r="C15" s="115">
        <f>C13*C14</f>
        <v>5120</v>
      </c>
      <c r="E15" s="112"/>
      <c r="F15" s="112"/>
      <c r="G15" s="577"/>
      <c r="H15" s="53"/>
      <c r="I15" s="53"/>
      <c r="J15" s="53"/>
      <c r="K15" s="53"/>
      <c r="L15" s="53"/>
    </row>
    <row r="16" spans="1:12" x14ac:dyDescent="0.25">
      <c r="A16" t="s">
        <v>137</v>
      </c>
      <c r="B16" s="37" t="s">
        <v>55</v>
      </c>
      <c r="C16" s="111">
        <f>Costeo!C114</f>
        <v>1104.1111702592762</v>
      </c>
      <c r="D16" s="284">
        <f>C14*C16</f>
        <v>141326.22979318735</v>
      </c>
      <c r="E16" s="53"/>
      <c r="F16" s="578"/>
      <c r="G16" s="579"/>
      <c r="H16" s="580"/>
      <c r="I16" s="53"/>
      <c r="J16" s="53"/>
      <c r="K16" s="53"/>
      <c r="L16" s="53"/>
    </row>
    <row r="17" spans="1:12" x14ac:dyDescent="0.25">
      <c r="A17" s="40" t="s">
        <v>138</v>
      </c>
      <c r="B17" s="40" t="s">
        <v>22</v>
      </c>
      <c r="C17" s="109">
        <f>C15*C16</f>
        <v>5653049.1917274939</v>
      </c>
      <c r="D17" s="287">
        <v>4027507.1999999997</v>
      </c>
      <c r="E17" s="688"/>
      <c r="F17" s="112"/>
      <c r="G17" s="182"/>
      <c r="H17" s="53"/>
      <c r="I17" s="53"/>
      <c r="J17" s="53"/>
      <c r="K17" s="53"/>
      <c r="L17" s="53"/>
    </row>
    <row r="18" spans="1:12" x14ac:dyDescent="0.25">
      <c r="A18" s="45" t="s">
        <v>63</v>
      </c>
      <c r="B18" s="43" t="s">
        <v>23</v>
      </c>
      <c r="C18" s="46"/>
      <c r="E18" s="53"/>
      <c r="F18" s="53"/>
      <c r="G18" s="53"/>
      <c r="H18" s="53"/>
      <c r="I18" s="53"/>
      <c r="J18" s="53"/>
      <c r="K18" s="53"/>
      <c r="L18" s="53"/>
    </row>
    <row r="19" spans="1:12" x14ac:dyDescent="0.25">
      <c r="A19" s="45"/>
      <c r="B19" s="43"/>
      <c r="C19" s="46"/>
      <c r="D19" s="53"/>
      <c r="E19" s="53"/>
      <c r="F19" s="53"/>
      <c r="G19" s="53"/>
      <c r="H19" s="53"/>
      <c r="I19" s="53"/>
      <c r="J19" s="53"/>
      <c r="K19" s="53"/>
      <c r="L19" s="53"/>
    </row>
    <row r="20" spans="1:12" x14ac:dyDescent="0.25">
      <c r="A20" s="45"/>
      <c r="B20" s="43" t="s">
        <v>638</v>
      </c>
      <c r="C20" s="352">
        <f>C7+C15+G7</f>
        <v>13450.1</v>
      </c>
      <c r="D20" s="53"/>
    </row>
    <row r="21" spans="1:12" x14ac:dyDescent="0.25">
      <c r="A21" s="45"/>
      <c r="B21" s="43" t="s">
        <v>728</v>
      </c>
      <c r="C21" s="352">
        <f>C17+C9+G9</f>
        <v>15290494.82091137</v>
      </c>
      <c r="D21" s="53"/>
    </row>
    <row r="22" spans="1:12" x14ac:dyDescent="0.25">
      <c r="A22" s="43"/>
      <c r="B22" s="43"/>
      <c r="C22" s="44"/>
    </row>
    <row r="23" spans="1:12" x14ac:dyDescent="0.25">
      <c r="A23" s="39" t="s">
        <v>495</v>
      </c>
      <c r="B23" s="36" t="s">
        <v>9</v>
      </c>
      <c r="C23" s="36" t="s">
        <v>54</v>
      </c>
    </row>
    <row r="24" spans="1:12" x14ac:dyDescent="0.25">
      <c r="A24" t="s">
        <v>139</v>
      </c>
      <c r="B24" t="s">
        <v>24</v>
      </c>
      <c r="C24" s="271">
        <f>C13+G5+C5</f>
        <v>123</v>
      </c>
      <c r="E24" s="39" t="s">
        <v>258</v>
      </c>
      <c r="F24" s="36" t="s">
        <v>9</v>
      </c>
      <c r="G24" s="36" t="s">
        <v>54</v>
      </c>
    </row>
    <row r="25" spans="1:12" x14ac:dyDescent="0.25">
      <c r="A25" t="s">
        <v>274</v>
      </c>
      <c r="B25" t="s">
        <v>24</v>
      </c>
      <c r="C25" s="272">
        <v>3</v>
      </c>
      <c r="E25" t="s">
        <v>259</v>
      </c>
      <c r="F25" t="s">
        <v>23</v>
      </c>
      <c r="G25" s="255">
        <v>0.05</v>
      </c>
    </row>
    <row r="26" spans="1:12" x14ac:dyDescent="0.25">
      <c r="A26" t="s">
        <v>275</v>
      </c>
      <c r="B26" t="s">
        <v>64</v>
      </c>
      <c r="C26" s="252">
        <f>C27/C25</f>
        <v>38</v>
      </c>
      <c r="E26" t="s">
        <v>263</v>
      </c>
      <c r="F26" t="s">
        <v>24</v>
      </c>
      <c r="G26" s="252">
        <f>C24*G25</f>
        <v>6.15</v>
      </c>
    </row>
    <row r="27" spans="1:12" x14ac:dyDescent="0.25">
      <c r="A27" t="s">
        <v>265</v>
      </c>
      <c r="B27" t="s">
        <v>24</v>
      </c>
      <c r="C27" s="252">
        <f>C24-C30</f>
        <v>114</v>
      </c>
      <c r="E27" t="s">
        <v>264</v>
      </c>
      <c r="F27" t="s">
        <v>64</v>
      </c>
      <c r="G27">
        <f>ROUNDUP($G$26/$C$28,0)</f>
        <v>3</v>
      </c>
    </row>
    <row r="28" spans="1:12" x14ac:dyDescent="0.25">
      <c r="A28" t="s">
        <v>260</v>
      </c>
      <c r="B28" t="s">
        <v>24</v>
      </c>
      <c r="C28" s="272">
        <v>3</v>
      </c>
      <c r="E28" s="33" t="s">
        <v>267</v>
      </c>
      <c r="F28" s="33" t="s">
        <v>23</v>
      </c>
      <c r="G28" s="254">
        <v>0.2</v>
      </c>
    </row>
    <row r="29" spans="1:12" x14ac:dyDescent="0.25">
      <c r="A29" t="s">
        <v>261</v>
      </c>
      <c r="B29" t="s">
        <v>64</v>
      </c>
      <c r="C29" s="252">
        <f>G27</f>
        <v>3</v>
      </c>
      <c r="F29" s="79"/>
    </row>
    <row r="30" spans="1:12" x14ac:dyDescent="0.25">
      <c r="A30" t="s">
        <v>266</v>
      </c>
      <c r="B30" t="s">
        <v>24</v>
      </c>
      <c r="C30" s="252">
        <f>C29*C28</f>
        <v>9</v>
      </c>
    </row>
    <row r="31" spans="1:12" x14ac:dyDescent="0.25">
      <c r="A31" t="s">
        <v>276</v>
      </c>
      <c r="B31" t="s">
        <v>64</v>
      </c>
      <c r="C31" s="252">
        <v>43</v>
      </c>
      <c r="D31" s="81"/>
    </row>
    <row r="32" spans="1:12" x14ac:dyDescent="0.25">
      <c r="A32" t="s">
        <v>277</v>
      </c>
      <c r="B32" t="s">
        <v>64</v>
      </c>
      <c r="C32" s="270">
        <v>50</v>
      </c>
    </row>
    <row r="33" spans="3:3" x14ac:dyDescent="0.25">
      <c r="C33" s="79"/>
    </row>
  </sheetData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  <ignoredErrors>
    <ignoredError sqref="C16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D186"/>
  <sheetViews>
    <sheetView workbookViewId="0">
      <pane xSplit="1" ySplit="6" topLeftCell="F171" activePane="bottomRight" state="frozen"/>
      <selection pane="topRight" activeCell="B1" sqref="B1"/>
      <selection pane="bottomLeft" activeCell="A4" sqref="A4"/>
      <selection pane="bottomRight" activeCell="N174" sqref="N174"/>
    </sheetView>
  </sheetViews>
  <sheetFormatPr defaultColWidth="11" defaultRowHeight="15" x14ac:dyDescent="0.25"/>
  <cols>
    <col min="1" max="1" width="25.625" style="277" bestFit="1" customWidth="1"/>
    <col min="2" max="2" width="16.125" style="277" customWidth="1"/>
    <col min="3" max="3" width="11.5" style="277" bestFit="1" customWidth="1"/>
    <col min="4" max="14" width="11" style="277"/>
    <col min="15" max="15" width="11.125" style="277" bestFit="1" customWidth="1"/>
    <col min="16" max="53" width="11" style="277"/>
    <col min="54" max="54" width="11.625" style="277" bestFit="1" customWidth="1"/>
    <col min="55" max="80" width="11" style="277"/>
    <col min="81" max="81" width="11.625" style="277" bestFit="1" customWidth="1"/>
    <col min="82" max="82" width="11" style="296"/>
    <col min="83" max="83" width="11.625" style="296" bestFit="1" customWidth="1"/>
    <col min="84" max="108" width="11" style="296"/>
    <col min="109" max="16384" width="11" style="277"/>
  </cols>
  <sheetData>
    <row r="1" spans="1:95" ht="15.75" x14ac:dyDescent="0.25">
      <c r="A1" s="341" t="s">
        <v>92</v>
      </c>
      <c r="I1" s="342"/>
      <c r="J1" s="342"/>
    </row>
    <row r="2" spans="1:95" x14ac:dyDescent="0.25">
      <c r="A2" s="277" t="s">
        <v>286</v>
      </c>
      <c r="B2" s="277" t="s">
        <v>285</v>
      </c>
      <c r="G2" s="283">
        <v>0.2</v>
      </c>
      <c r="J2" s="342"/>
    </row>
    <row r="3" spans="1:95" x14ac:dyDescent="0.25">
      <c r="B3" s="277" t="s">
        <v>284</v>
      </c>
      <c r="G3" s="283">
        <f>1-G2</f>
        <v>0.8</v>
      </c>
    </row>
    <row r="4" spans="1:95" x14ac:dyDescent="0.25">
      <c r="A4" s="277" t="s">
        <v>283</v>
      </c>
      <c r="B4" s="279">
        <v>0</v>
      </c>
      <c r="C4" s="343" t="s">
        <v>92</v>
      </c>
      <c r="D4" s="286"/>
      <c r="E4" s="286"/>
    </row>
    <row r="5" spans="1:95" x14ac:dyDescent="0.25">
      <c r="C5" s="283"/>
    </row>
    <row r="6" spans="1:95" x14ac:dyDescent="0.25">
      <c r="B6" s="277">
        <v>1</v>
      </c>
      <c r="C6" s="277">
        <f t="shared" ref="C6" si="0">+B6+1</f>
        <v>2</v>
      </c>
      <c r="D6" s="277">
        <f t="shared" ref="D6" si="1">+C6+1</f>
        <v>3</v>
      </c>
      <c r="E6" s="277">
        <f t="shared" ref="E6" si="2">+D6+1</f>
        <v>4</v>
      </c>
      <c r="F6" s="277">
        <f t="shared" ref="F6" si="3">+E6+1</f>
        <v>5</v>
      </c>
      <c r="G6" s="277">
        <f t="shared" ref="G6" si="4">+F6+1</f>
        <v>6</v>
      </c>
      <c r="H6" s="277">
        <f t="shared" ref="H6" si="5">+G6+1</f>
        <v>7</v>
      </c>
      <c r="I6" s="277">
        <f t="shared" ref="I6" si="6">+H6+1</f>
        <v>8</v>
      </c>
      <c r="J6" s="277">
        <f t="shared" ref="J6" si="7">+I6+1</f>
        <v>9</v>
      </c>
      <c r="K6" s="277">
        <f t="shared" ref="K6" si="8">+J6+1</f>
        <v>10</v>
      </c>
      <c r="L6" s="277">
        <f t="shared" ref="L6" si="9">+K6+1</f>
        <v>11</v>
      </c>
      <c r="M6" s="277">
        <f t="shared" ref="M6" si="10">+L6+1</f>
        <v>12</v>
      </c>
      <c r="N6" s="277">
        <f t="shared" ref="N6" si="11">+M6+1</f>
        <v>13</v>
      </c>
      <c r="O6" s="277">
        <f t="shared" ref="O6" si="12">+N6+1</f>
        <v>14</v>
      </c>
      <c r="P6" s="277">
        <f t="shared" ref="P6" si="13">+O6+1</f>
        <v>15</v>
      </c>
      <c r="Q6" s="277">
        <f t="shared" ref="Q6" si="14">+P6+1</f>
        <v>16</v>
      </c>
      <c r="R6" s="277">
        <f t="shared" ref="R6" si="15">+Q6+1</f>
        <v>17</v>
      </c>
      <c r="S6" s="277">
        <f t="shared" ref="S6" si="16">+R6+1</f>
        <v>18</v>
      </c>
      <c r="T6" s="277">
        <f t="shared" ref="T6" si="17">+S6+1</f>
        <v>19</v>
      </c>
      <c r="U6" s="277">
        <f t="shared" ref="U6" si="18">+T6+1</f>
        <v>20</v>
      </c>
      <c r="V6" s="277">
        <f t="shared" ref="V6" si="19">+U6+1</f>
        <v>21</v>
      </c>
      <c r="W6" s="277">
        <f t="shared" ref="W6" si="20">+V6+1</f>
        <v>22</v>
      </c>
      <c r="X6" s="277">
        <f t="shared" ref="X6" si="21">+W6+1</f>
        <v>23</v>
      </c>
      <c r="Y6" s="277">
        <f t="shared" ref="Y6" si="22">+X6+1</f>
        <v>24</v>
      </c>
      <c r="Z6" s="277">
        <f t="shared" ref="Z6" si="23">+Y6+1</f>
        <v>25</v>
      </c>
      <c r="AA6" s="277">
        <f t="shared" ref="AA6" si="24">+Z6+1</f>
        <v>26</v>
      </c>
      <c r="AB6" s="277">
        <f t="shared" ref="AB6" si="25">+AA6+1</f>
        <v>27</v>
      </c>
      <c r="AC6" s="277">
        <f t="shared" ref="AC6" si="26">+AB6+1</f>
        <v>28</v>
      </c>
      <c r="AD6" s="277">
        <f t="shared" ref="AD6" si="27">+AC6+1</f>
        <v>29</v>
      </c>
      <c r="AE6" s="277">
        <f t="shared" ref="AE6" si="28">+AD6+1</f>
        <v>30</v>
      </c>
      <c r="AF6" s="277">
        <f t="shared" ref="AF6" si="29">+AE6+1</f>
        <v>31</v>
      </c>
      <c r="AG6" s="277">
        <f t="shared" ref="AG6" si="30">+AF6+1</f>
        <v>32</v>
      </c>
      <c r="AH6" s="277">
        <f t="shared" ref="AH6" si="31">+AG6+1</f>
        <v>33</v>
      </c>
      <c r="AI6" s="277">
        <f t="shared" ref="AI6" si="32">+AH6+1</f>
        <v>34</v>
      </c>
      <c r="AJ6" s="277">
        <f t="shared" ref="AJ6" si="33">+AI6+1</f>
        <v>35</v>
      </c>
      <c r="AK6" s="277">
        <f t="shared" ref="AK6" si="34">+AJ6+1</f>
        <v>36</v>
      </c>
      <c r="AL6" s="277">
        <f t="shared" ref="AL6" si="35">+AK6+1</f>
        <v>37</v>
      </c>
      <c r="AM6" s="277">
        <f t="shared" ref="AM6" si="36">+AL6+1</f>
        <v>38</v>
      </c>
      <c r="AN6" s="277">
        <f t="shared" ref="AN6" si="37">+AM6+1</f>
        <v>39</v>
      </c>
      <c r="AO6" s="277">
        <f t="shared" ref="AO6" si="38">+AN6+1</f>
        <v>40</v>
      </c>
      <c r="AP6" s="277">
        <f t="shared" ref="AP6" si="39">+AO6+1</f>
        <v>41</v>
      </c>
      <c r="AQ6" s="277">
        <f t="shared" ref="AQ6" si="40">+AP6+1</f>
        <v>42</v>
      </c>
      <c r="AR6" s="277">
        <f t="shared" ref="AR6" si="41">+AQ6+1</f>
        <v>43</v>
      </c>
      <c r="AS6" s="277">
        <f t="shared" ref="AS6" si="42">+AR6+1</f>
        <v>44</v>
      </c>
      <c r="AT6" s="277">
        <f t="shared" ref="AT6" si="43">+AS6+1</f>
        <v>45</v>
      </c>
      <c r="AU6" s="277">
        <f t="shared" ref="AU6" si="44">+AT6+1</f>
        <v>46</v>
      </c>
      <c r="AV6" s="277">
        <f t="shared" ref="AV6" si="45">+AU6+1</f>
        <v>47</v>
      </c>
      <c r="AW6" s="277">
        <f t="shared" ref="AW6" si="46">+AV6+1</f>
        <v>48</v>
      </c>
      <c r="AX6" s="277">
        <f t="shared" ref="AX6" si="47">+AW6+1</f>
        <v>49</v>
      </c>
      <c r="AY6" s="277">
        <f t="shared" ref="AY6" si="48">+AX6+1</f>
        <v>50</v>
      </c>
      <c r="AZ6" s="277">
        <f t="shared" ref="AZ6" si="49">+AY6+1</f>
        <v>51</v>
      </c>
      <c r="BA6" s="277">
        <f t="shared" ref="BA6" si="50">+AZ6+1</f>
        <v>52</v>
      </c>
      <c r="BB6" s="277">
        <f t="shared" ref="BB6" si="51">+BA6+1</f>
        <v>53</v>
      </c>
      <c r="BC6" s="277">
        <f t="shared" ref="BC6" si="52">+BB6+1</f>
        <v>54</v>
      </c>
      <c r="BD6" s="277">
        <f t="shared" ref="BD6" si="53">+BC6+1</f>
        <v>55</v>
      </c>
      <c r="BE6" s="277">
        <f t="shared" ref="BE6" si="54">+BD6+1</f>
        <v>56</v>
      </c>
      <c r="BF6" s="277">
        <f t="shared" ref="BF6" si="55">+BE6+1</f>
        <v>57</v>
      </c>
      <c r="BG6" s="277">
        <f t="shared" ref="BG6" si="56">+BF6+1</f>
        <v>58</v>
      </c>
      <c r="BH6" s="277">
        <f t="shared" ref="BH6" si="57">+BG6+1</f>
        <v>59</v>
      </c>
      <c r="BI6" s="277">
        <f t="shared" ref="BI6" si="58">+BH6+1</f>
        <v>60</v>
      </c>
      <c r="BJ6" s="277">
        <f t="shared" ref="BJ6" si="59">+BI6+1</f>
        <v>61</v>
      </c>
      <c r="BK6" s="277">
        <f t="shared" ref="BK6" si="60">+BJ6+1</f>
        <v>62</v>
      </c>
      <c r="BL6" s="277">
        <f t="shared" ref="BL6" si="61">+BK6+1</f>
        <v>63</v>
      </c>
      <c r="BM6" s="277">
        <f t="shared" ref="BM6" si="62">+BL6+1</f>
        <v>64</v>
      </c>
      <c r="BN6" s="277">
        <f t="shared" ref="BN6" si="63">+BM6+1</f>
        <v>65</v>
      </c>
      <c r="BO6" s="277">
        <f t="shared" ref="BO6" si="64">+BN6+1</f>
        <v>66</v>
      </c>
      <c r="BP6" s="277">
        <f t="shared" ref="BP6" si="65">+BO6+1</f>
        <v>67</v>
      </c>
      <c r="BQ6" s="277">
        <f t="shared" ref="BQ6" si="66">+BP6+1</f>
        <v>68</v>
      </c>
      <c r="BR6" s="277">
        <f t="shared" ref="BR6" si="67">+BQ6+1</f>
        <v>69</v>
      </c>
      <c r="BS6" s="277">
        <f t="shared" ref="BS6" si="68">+BR6+1</f>
        <v>70</v>
      </c>
      <c r="BT6" s="277">
        <f t="shared" ref="BT6" si="69">+BS6+1</f>
        <v>71</v>
      </c>
      <c r="BU6" s="277">
        <f t="shared" ref="BU6" si="70">+BT6+1</f>
        <v>72</v>
      </c>
      <c r="BV6" s="277">
        <f t="shared" ref="BV6" si="71">+BU6+1</f>
        <v>73</v>
      </c>
      <c r="BW6" s="277">
        <f t="shared" ref="BW6" si="72">+BV6+1</f>
        <v>74</v>
      </c>
      <c r="BX6" s="277">
        <f t="shared" ref="BX6" si="73">+BW6+1</f>
        <v>75</v>
      </c>
      <c r="BY6" s="277">
        <f t="shared" ref="BY6" si="74">+BX6+1</f>
        <v>76</v>
      </c>
      <c r="BZ6" s="277">
        <f t="shared" ref="BZ6" si="75">+BY6+1</f>
        <v>77</v>
      </c>
      <c r="CA6" s="277">
        <f t="shared" ref="CA6" si="76">+BZ6+1</f>
        <v>78</v>
      </c>
      <c r="CB6" s="277">
        <f t="shared" ref="CB6" si="77">+CA6+1</f>
        <v>79</v>
      </c>
      <c r="CC6" s="277">
        <f t="shared" ref="CC6" si="78">+CB6+1</f>
        <v>80</v>
      </c>
      <c r="CD6" s="277">
        <f t="shared" ref="CD6" si="79">+CC6+1</f>
        <v>81</v>
      </c>
      <c r="CE6" s="277">
        <f t="shared" ref="CE6" si="80">+CD6+1</f>
        <v>82</v>
      </c>
      <c r="CF6" s="277">
        <f t="shared" ref="CF6" si="81">+CE6+1</f>
        <v>83</v>
      </c>
      <c r="CG6" s="277">
        <f t="shared" ref="CG6" si="82">+CF6+1</f>
        <v>84</v>
      </c>
      <c r="CH6" s="277">
        <f t="shared" ref="CH6" si="83">+CG6+1</f>
        <v>85</v>
      </c>
      <c r="CI6" s="277">
        <f t="shared" ref="CI6" si="84">+CH6+1</f>
        <v>86</v>
      </c>
      <c r="CJ6" s="277">
        <f t="shared" ref="CJ6" si="85">+CI6+1</f>
        <v>87</v>
      </c>
    </row>
    <row r="7" spans="1:95" x14ac:dyDescent="0.25">
      <c r="A7" s="277" t="s">
        <v>282</v>
      </c>
      <c r="G7" s="277">
        <v>0</v>
      </c>
      <c r="H7" s="277">
        <v>0</v>
      </c>
      <c r="I7" s="277">
        <v>0</v>
      </c>
      <c r="J7" s="277">
        <v>0</v>
      </c>
      <c r="K7" s="277">
        <v>0</v>
      </c>
      <c r="L7" s="277">
        <v>0</v>
      </c>
      <c r="M7" s="277">
        <v>0</v>
      </c>
      <c r="N7" s="277">
        <v>0</v>
      </c>
      <c r="O7" s="277">
        <v>0</v>
      </c>
      <c r="P7" s="277">
        <v>0</v>
      </c>
      <c r="Q7" s="277">
        <v>0</v>
      </c>
      <c r="R7" s="277">
        <v>0</v>
      </c>
      <c r="S7" s="277">
        <v>0</v>
      </c>
      <c r="T7" s="277">
        <v>0</v>
      </c>
      <c r="U7" s="277">
        <v>0</v>
      </c>
      <c r="V7" s="277">
        <v>0</v>
      </c>
      <c r="W7" s="277">
        <v>0</v>
      </c>
      <c r="X7" s="277">
        <v>0</v>
      </c>
      <c r="Y7" s="277">
        <v>0</v>
      </c>
      <c r="Z7" s="277">
        <v>0</v>
      </c>
      <c r="AA7" s="277">
        <v>0</v>
      </c>
      <c r="AB7" s="277">
        <v>0</v>
      </c>
      <c r="AC7" s="277">
        <v>0</v>
      </c>
      <c r="AD7" s="277">
        <v>0</v>
      </c>
      <c r="AE7" s="277">
        <v>0</v>
      </c>
      <c r="AF7" s="277">
        <v>0</v>
      </c>
      <c r="AG7" s="277">
        <v>0</v>
      </c>
      <c r="AH7" s="277">
        <v>0</v>
      </c>
      <c r="AI7" s="277">
        <v>0</v>
      </c>
      <c r="AJ7" s="277">
        <v>0</v>
      </c>
      <c r="AK7" s="277">
        <v>0</v>
      </c>
      <c r="AL7" s="277">
        <v>0</v>
      </c>
      <c r="AM7" s="277">
        <v>0</v>
      </c>
    </row>
    <row r="8" spans="1:95" x14ac:dyDescent="0.25">
      <c r="A8" s="277" t="s">
        <v>281</v>
      </c>
      <c r="B8" s="282"/>
      <c r="C8" s="282"/>
      <c r="D8" s="282"/>
      <c r="E8" s="282"/>
      <c r="F8" s="282"/>
      <c r="G8" s="277">
        <f t="shared" ref="G8:J8" si="86">F8+G7</f>
        <v>0</v>
      </c>
      <c r="H8" s="277">
        <f t="shared" si="86"/>
        <v>0</v>
      </c>
      <c r="I8" s="277">
        <f t="shared" si="86"/>
        <v>0</v>
      </c>
      <c r="J8" s="277">
        <f t="shared" si="86"/>
        <v>0</v>
      </c>
      <c r="K8" s="277">
        <f t="shared" ref="K8:AP8" si="87">J8+K7</f>
        <v>0</v>
      </c>
      <c r="L8" s="281">
        <f t="shared" si="87"/>
        <v>0</v>
      </c>
      <c r="M8" s="281">
        <f t="shared" si="87"/>
        <v>0</v>
      </c>
      <c r="N8" s="281">
        <f t="shared" si="87"/>
        <v>0</v>
      </c>
      <c r="O8" s="281">
        <f t="shared" si="87"/>
        <v>0</v>
      </c>
      <c r="P8" s="281">
        <f t="shared" si="87"/>
        <v>0</v>
      </c>
      <c r="Q8" s="281">
        <f t="shared" si="87"/>
        <v>0</v>
      </c>
      <c r="R8" s="281">
        <f t="shared" si="87"/>
        <v>0</v>
      </c>
      <c r="S8" s="281">
        <f t="shared" si="87"/>
        <v>0</v>
      </c>
      <c r="T8" s="281">
        <f t="shared" si="87"/>
        <v>0</v>
      </c>
      <c r="U8" s="281">
        <f t="shared" si="87"/>
        <v>0</v>
      </c>
      <c r="V8" s="281">
        <f t="shared" si="87"/>
        <v>0</v>
      </c>
      <c r="W8" s="281">
        <f t="shared" si="87"/>
        <v>0</v>
      </c>
      <c r="X8" s="281">
        <f t="shared" si="87"/>
        <v>0</v>
      </c>
      <c r="Y8" s="281">
        <f t="shared" si="87"/>
        <v>0</v>
      </c>
      <c r="Z8" s="281">
        <f t="shared" si="87"/>
        <v>0</v>
      </c>
      <c r="AA8" s="281">
        <f t="shared" si="87"/>
        <v>0</v>
      </c>
      <c r="AB8" s="281">
        <f t="shared" si="87"/>
        <v>0</v>
      </c>
      <c r="AC8" s="281">
        <f t="shared" si="87"/>
        <v>0</v>
      </c>
      <c r="AD8" s="281">
        <f t="shared" si="87"/>
        <v>0</v>
      </c>
      <c r="AE8" s="281">
        <f t="shared" si="87"/>
        <v>0</v>
      </c>
      <c r="AF8" s="281">
        <f t="shared" si="87"/>
        <v>0</v>
      </c>
      <c r="AG8" s="281">
        <f t="shared" si="87"/>
        <v>0</v>
      </c>
      <c r="AH8" s="281">
        <f t="shared" si="87"/>
        <v>0</v>
      </c>
      <c r="AI8" s="281">
        <f t="shared" si="87"/>
        <v>0</v>
      </c>
      <c r="AJ8" s="281">
        <f t="shared" si="87"/>
        <v>0</v>
      </c>
      <c r="AK8" s="281">
        <f t="shared" si="87"/>
        <v>0</v>
      </c>
      <c r="AL8" s="281">
        <f t="shared" si="87"/>
        <v>0</v>
      </c>
      <c r="AM8" s="281">
        <f t="shared" si="87"/>
        <v>0</v>
      </c>
      <c r="AN8" s="281">
        <f t="shared" si="87"/>
        <v>0</v>
      </c>
      <c r="AO8" s="281">
        <f t="shared" si="87"/>
        <v>0</v>
      </c>
      <c r="AP8" s="281">
        <f t="shared" si="87"/>
        <v>0</v>
      </c>
      <c r="AQ8" s="281">
        <f t="shared" ref="AQ8:BV8" si="88">AP8+AQ7</f>
        <v>0</v>
      </c>
      <c r="AR8" s="281">
        <f t="shared" si="88"/>
        <v>0</v>
      </c>
      <c r="AS8" s="281">
        <f t="shared" si="88"/>
        <v>0</v>
      </c>
      <c r="AT8" s="281">
        <f t="shared" si="88"/>
        <v>0</v>
      </c>
      <c r="AU8" s="281">
        <f t="shared" si="88"/>
        <v>0</v>
      </c>
      <c r="AV8" s="281">
        <f t="shared" si="88"/>
        <v>0</v>
      </c>
      <c r="AW8" s="281">
        <f t="shared" si="88"/>
        <v>0</v>
      </c>
      <c r="AX8" s="281">
        <f t="shared" si="88"/>
        <v>0</v>
      </c>
      <c r="AY8" s="281">
        <f t="shared" si="88"/>
        <v>0</v>
      </c>
      <c r="AZ8" s="281">
        <f t="shared" si="88"/>
        <v>0</v>
      </c>
      <c r="BA8" s="281">
        <f t="shared" si="88"/>
        <v>0</v>
      </c>
      <c r="BB8" s="281">
        <f t="shared" si="88"/>
        <v>0</v>
      </c>
      <c r="BC8" s="281">
        <f t="shared" si="88"/>
        <v>0</v>
      </c>
      <c r="BD8" s="281">
        <f t="shared" si="88"/>
        <v>0</v>
      </c>
      <c r="BE8" s="281">
        <f t="shared" si="88"/>
        <v>0</v>
      </c>
      <c r="BF8" s="281">
        <f t="shared" si="88"/>
        <v>0</v>
      </c>
      <c r="BG8" s="281">
        <f t="shared" si="88"/>
        <v>0</v>
      </c>
      <c r="BH8" s="281">
        <f t="shared" si="88"/>
        <v>0</v>
      </c>
      <c r="BI8" s="281">
        <f t="shared" si="88"/>
        <v>0</v>
      </c>
      <c r="BJ8" s="281">
        <f t="shared" si="88"/>
        <v>0</v>
      </c>
      <c r="BK8" s="281">
        <f t="shared" si="88"/>
        <v>0</v>
      </c>
      <c r="BL8" s="281">
        <f t="shared" si="88"/>
        <v>0</v>
      </c>
      <c r="BM8" s="281">
        <f t="shared" si="88"/>
        <v>0</v>
      </c>
      <c r="BN8" s="281">
        <f t="shared" si="88"/>
        <v>0</v>
      </c>
      <c r="BO8" s="281">
        <f t="shared" si="88"/>
        <v>0</v>
      </c>
      <c r="BP8" s="281">
        <f t="shared" si="88"/>
        <v>0</v>
      </c>
      <c r="BQ8" s="281">
        <f t="shared" si="88"/>
        <v>0</v>
      </c>
      <c r="BR8" s="281">
        <f t="shared" si="88"/>
        <v>0</v>
      </c>
      <c r="BS8" s="281">
        <f t="shared" si="88"/>
        <v>0</v>
      </c>
      <c r="BT8" s="281">
        <f t="shared" si="88"/>
        <v>0</v>
      </c>
      <c r="BU8" s="281">
        <f t="shared" si="88"/>
        <v>0</v>
      </c>
      <c r="BV8" s="281">
        <f t="shared" si="88"/>
        <v>0</v>
      </c>
      <c r="BW8" s="281">
        <f t="shared" ref="BW8:CA8" si="89">BV8+BW7</f>
        <v>0</v>
      </c>
      <c r="BX8" s="281">
        <f t="shared" si="89"/>
        <v>0</v>
      </c>
      <c r="BY8" s="281">
        <f t="shared" si="89"/>
        <v>0</v>
      </c>
      <c r="BZ8" s="281">
        <f t="shared" si="89"/>
        <v>0</v>
      </c>
      <c r="CA8" s="281">
        <f t="shared" si="89"/>
        <v>0</v>
      </c>
      <c r="CB8" s="281">
        <f t="shared" ref="CB8" si="90">CA8+CB7</f>
        <v>0</v>
      </c>
      <c r="CC8" s="281">
        <f t="shared" ref="CC8" si="91">CB8+CC7</f>
        <v>0</v>
      </c>
      <c r="CD8" s="281">
        <f t="shared" ref="CD8" si="92">CC8+CD7</f>
        <v>0</v>
      </c>
      <c r="CE8" s="281">
        <f t="shared" ref="CE8" si="93">CD8+CE7</f>
        <v>0</v>
      </c>
      <c r="CF8" s="281">
        <f t="shared" ref="CF8" si="94">CE8+CF7</f>
        <v>0</v>
      </c>
      <c r="CG8" s="281">
        <f t="shared" ref="CG8" si="95">CF8+CG7</f>
        <v>0</v>
      </c>
      <c r="CH8" s="281">
        <f t="shared" ref="CH8" si="96">CG8+CH7</f>
        <v>0</v>
      </c>
      <c r="CI8" s="281">
        <f t="shared" ref="CI8" si="97">CH8+CI7</f>
        <v>0</v>
      </c>
      <c r="CJ8" s="281">
        <f t="shared" ref="CJ8" si="98">CI8+CJ7</f>
        <v>0</v>
      </c>
      <c r="CK8" s="348"/>
      <c r="CL8" s="348"/>
      <c r="CM8" s="348"/>
      <c r="CN8" s="348"/>
      <c r="CO8" s="348"/>
      <c r="CP8" s="348"/>
      <c r="CQ8" s="348"/>
    </row>
    <row r="9" spans="1:95" x14ac:dyDescent="0.25">
      <c r="A9" s="277" t="s">
        <v>280</v>
      </c>
      <c r="B9" s="281"/>
      <c r="C9" s="281"/>
      <c r="D9" s="281"/>
      <c r="E9" s="281"/>
      <c r="F9" s="281"/>
      <c r="G9" s="344">
        <f>$B$4</f>
        <v>0</v>
      </c>
      <c r="H9" s="344">
        <f t="shared" ref="H9:BS9" si="99">$B$4</f>
        <v>0</v>
      </c>
      <c r="I9" s="344">
        <f t="shared" si="99"/>
        <v>0</v>
      </c>
      <c r="J9" s="344">
        <f t="shared" si="99"/>
        <v>0</v>
      </c>
      <c r="K9" s="344">
        <f t="shared" si="99"/>
        <v>0</v>
      </c>
      <c r="L9" s="344">
        <f t="shared" si="99"/>
        <v>0</v>
      </c>
      <c r="M9" s="344">
        <f t="shared" si="99"/>
        <v>0</v>
      </c>
      <c r="N9" s="344">
        <f t="shared" si="99"/>
        <v>0</v>
      </c>
      <c r="O9" s="344">
        <f t="shared" si="99"/>
        <v>0</v>
      </c>
      <c r="P9" s="344">
        <f t="shared" si="99"/>
        <v>0</v>
      </c>
      <c r="Q9" s="344">
        <f t="shared" si="99"/>
        <v>0</v>
      </c>
      <c r="R9" s="344">
        <f t="shared" si="99"/>
        <v>0</v>
      </c>
      <c r="S9" s="344">
        <f t="shared" si="99"/>
        <v>0</v>
      </c>
      <c r="T9" s="344">
        <f t="shared" si="99"/>
        <v>0</v>
      </c>
      <c r="U9" s="344">
        <f t="shared" si="99"/>
        <v>0</v>
      </c>
      <c r="V9" s="344">
        <f t="shared" si="99"/>
        <v>0</v>
      </c>
      <c r="W9" s="344">
        <f t="shared" si="99"/>
        <v>0</v>
      </c>
      <c r="X9" s="344">
        <f t="shared" si="99"/>
        <v>0</v>
      </c>
      <c r="Y9" s="344">
        <f t="shared" si="99"/>
        <v>0</v>
      </c>
      <c r="Z9" s="344">
        <f t="shared" si="99"/>
        <v>0</v>
      </c>
      <c r="AA9" s="344">
        <f t="shared" si="99"/>
        <v>0</v>
      </c>
      <c r="AB9" s="344">
        <f t="shared" si="99"/>
        <v>0</v>
      </c>
      <c r="AC9" s="344">
        <f t="shared" si="99"/>
        <v>0</v>
      </c>
      <c r="AD9" s="344">
        <f t="shared" si="99"/>
        <v>0</v>
      </c>
      <c r="AE9" s="344">
        <f t="shared" si="99"/>
        <v>0</v>
      </c>
      <c r="AF9" s="344">
        <f t="shared" si="99"/>
        <v>0</v>
      </c>
      <c r="AG9" s="344">
        <f t="shared" si="99"/>
        <v>0</v>
      </c>
      <c r="AH9" s="344">
        <f t="shared" si="99"/>
        <v>0</v>
      </c>
      <c r="AI9" s="344">
        <f t="shared" si="99"/>
        <v>0</v>
      </c>
      <c r="AJ9" s="344">
        <f t="shared" si="99"/>
        <v>0</v>
      </c>
      <c r="AK9" s="344">
        <f t="shared" si="99"/>
        <v>0</v>
      </c>
      <c r="AL9" s="344">
        <f t="shared" si="99"/>
        <v>0</v>
      </c>
      <c r="AM9" s="344">
        <f t="shared" si="99"/>
        <v>0</v>
      </c>
      <c r="AN9" s="344">
        <f t="shared" si="99"/>
        <v>0</v>
      </c>
      <c r="AO9" s="344">
        <f t="shared" si="99"/>
        <v>0</v>
      </c>
      <c r="AP9" s="344">
        <f t="shared" si="99"/>
        <v>0</v>
      </c>
      <c r="AQ9" s="344">
        <f t="shared" si="99"/>
        <v>0</v>
      </c>
      <c r="AR9" s="344">
        <f t="shared" si="99"/>
        <v>0</v>
      </c>
      <c r="AS9" s="344">
        <f t="shared" si="99"/>
        <v>0</v>
      </c>
      <c r="AT9" s="344">
        <f t="shared" si="99"/>
        <v>0</v>
      </c>
      <c r="AU9" s="344">
        <f t="shared" si="99"/>
        <v>0</v>
      </c>
      <c r="AV9" s="344">
        <f t="shared" si="99"/>
        <v>0</v>
      </c>
      <c r="AW9" s="344">
        <f t="shared" si="99"/>
        <v>0</v>
      </c>
      <c r="AX9" s="344">
        <f t="shared" si="99"/>
        <v>0</v>
      </c>
      <c r="AY9" s="344">
        <f t="shared" si="99"/>
        <v>0</v>
      </c>
      <c r="AZ9" s="344">
        <f t="shared" si="99"/>
        <v>0</v>
      </c>
      <c r="BA9" s="344">
        <f t="shared" si="99"/>
        <v>0</v>
      </c>
      <c r="BB9" s="344">
        <f t="shared" si="99"/>
        <v>0</v>
      </c>
      <c r="BC9" s="344">
        <f t="shared" si="99"/>
        <v>0</v>
      </c>
      <c r="BD9" s="344">
        <f t="shared" si="99"/>
        <v>0</v>
      </c>
      <c r="BE9" s="344">
        <f t="shared" si="99"/>
        <v>0</v>
      </c>
      <c r="BF9" s="344">
        <f t="shared" si="99"/>
        <v>0</v>
      </c>
      <c r="BG9" s="344">
        <f t="shared" si="99"/>
        <v>0</v>
      </c>
      <c r="BH9" s="344">
        <f t="shared" si="99"/>
        <v>0</v>
      </c>
      <c r="BI9" s="344">
        <f t="shared" si="99"/>
        <v>0</v>
      </c>
      <c r="BJ9" s="344">
        <f t="shared" si="99"/>
        <v>0</v>
      </c>
      <c r="BK9" s="344">
        <f t="shared" si="99"/>
        <v>0</v>
      </c>
      <c r="BL9" s="344">
        <f t="shared" si="99"/>
        <v>0</v>
      </c>
      <c r="BM9" s="344">
        <f t="shared" si="99"/>
        <v>0</v>
      </c>
      <c r="BN9" s="344">
        <f t="shared" si="99"/>
        <v>0</v>
      </c>
      <c r="BO9" s="344">
        <f t="shared" si="99"/>
        <v>0</v>
      </c>
      <c r="BP9" s="344">
        <f t="shared" si="99"/>
        <v>0</v>
      </c>
      <c r="BQ9" s="344">
        <f t="shared" si="99"/>
        <v>0</v>
      </c>
      <c r="BR9" s="344">
        <f t="shared" si="99"/>
        <v>0</v>
      </c>
      <c r="BS9" s="344">
        <f t="shared" si="99"/>
        <v>0</v>
      </c>
      <c r="BT9" s="344">
        <f t="shared" ref="BT9:BW9" si="100">$B$4</f>
        <v>0</v>
      </c>
      <c r="BU9" s="344">
        <f t="shared" si="100"/>
        <v>0</v>
      </c>
      <c r="BV9" s="344">
        <f t="shared" si="100"/>
        <v>0</v>
      </c>
      <c r="BW9" s="344">
        <f t="shared" si="100"/>
        <v>0</v>
      </c>
      <c r="BX9" s="344">
        <f t="shared" ref="BX9:CJ9" si="101">$B$4</f>
        <v>0</v>
      </c>
      <c r="BY9" s="344">
        <f t="shared" si="101"/>
        <v>0</v>
      </c>
      <c r="BZ9" s="344">
        <f t="shared" si="101"/>
        <v>0</v>
      </c>
      <c r="CA9" s="344">
        <f t="shared" si="101"/>
        <v>0</v>
      </c>
      <c r="CB9" s="344">
        <f t="shared" si="101"/>
        <v>0</v>
      </c>
      <c r="CC9" s="344">
        <f t="shared" si="101"/>
        <v>0</v>
      </c>
      <c r="CD9" s="344">
        <f t="shared" si="101"/>
        <v>0</v>
      </c>
      <c r="CE9" s="344">
        <f t="shared" si="101"/>
        <v>0</v>
      </c>
      <c r="CF9" s="344">
        <f t="shared" si="101"/>
        <v>0</v>
      </c>
      <c r="CG9" s="344">
        <f t="shared" si="101"/>
        <v>0</v>
      </c>
      <c r="CH9" s="344">
        <f t="shared" si="101"/>
        <v>0</v>
      </c>
      <c r="CI9" s="344">
        <f t="shared" si="101"/>
        <v>0</v>
      </c>
      <c r="CJ9" s="344">
        <f t="shared" si="101"/>
        <v>0</v>
      </c>
    </row>
    <row r="10" spans="1:95" x14ac:dyDescent="0.25">
      <c r="A10" s="281" t="s">
        <v>279</v>
      </c>
      <c r="B10" s="281"/>
      <c r="C10" s="281"/>
      <c r="D10" s="281"/>
      <c r="E10" s="281"/>
      <c r="F10" s="281"/>
      <c r="G10" s="345">
        <f>G7*G9</f>
        <v>0</v>
      </c>
      <c r="H10" s="345">
        <f t="shared" ref="H10:BS10" si="102">H7*H9</f>
        <v>0</v>
      </c>
      <c r="I10" s="345">
        <f t="shared" si="102"/>
        <v>0</v>
      </c>
      <c r="J10" s="345">
        <f t="shared" si="102"/>
        <v>0</v>
      </c>
      <c r="K10" s="345">
        <f t="shared" si="102"/>
        <v>0</v>
      </c>
      <c r="L10" s="345">
        <f t="shared" si="102"/>
        <v>0</v>
      </c>
      <c r="M10" s="345">
        <f t="shared" si="102"/>
        <v>0</v>
      </c>
      <c r="N10" s="345">
        <f t="shared" si="102"/>
        <v>0</v>
      </c>
      <c r="O10" s="345">
        <f t="shared" si="102"/>
        <v>0</v>
      </c>
      <c r="P10" s="345">
        <f t="shared" si="102"/>
        <v>0</v>
      </c>
      <c r="Q10" s="345">
        <f t="shared" si="102"/>
        <v>0</v>
      </c>
      <c r="R10" s="345">
        <f t="shared" si="102"/>
        <v>0</v>
      </c>
      <c r="S10" s="345">
        <f t="shared" si="102"/>
        <v>0</v>
      </c>
      <c r="T10" s="345">
        <f t="shared" si="102"/>
        <v>0</v>
      </c>
      <c r="U10" s="345">
        <f t="shared" si="102"/>
        <v>0</v>
      </c>
      <c r="V10" s="345">
        <f t="shared" si="102"/>
        <v>0</v>
      </c>
      <c r="W10" s="345">
        <f t="shared" si="102"/>
        <v>0</v>
      </c>
      <c r="X10" s="345">
        <f t="shared" si="102"/>
        <v>0</v>
      </c>
      <c r="Y10" s="345">
        <f t="shared" si="102"/>
        <v>0</v>
      </c>
      <c r="Z10" s="345">
        <f t="shared" si="102"/>
        <v>0</v>
      </c>
      <c r="AA10" s="345">
        <f t="shared" si="102"/>
        <v>0</v>
      </c>
      <c r="AB10" s="345">
        <f t="shared" si="102"/>
        <v>0</v>
      </c>
      <c r="AC10" s="345">
        <f t="shared" si="102"/>
        <v>0</v>
      </c>
      <c r="AD10" s="345">
        <f t="shared" si="102"/>
        <v>0</v>
      </c>
      <c r="AE10" s="345">
        <f t="shared" si="102"/>
        <v>0</v>
      </c>
      <c r="AF10" s="345">
        <f t="shared" si="102"/>
        <v>0</v>
      </c>
      <c r="AG10" s="345">
        <f t="shared" si="102"/>
        <v>0</v>
      </c>
      <c r="AH10" s="345">
        <f t="shared" si="102"/>
        <v>0</v>
      </c>
      <c r="AI10" s="345">
        <f t="shared" si="102"/>
        <v>0</v>
      </c>
      <c r="AJ10" s="345">
        <f t="shared" si="102"/>
        <v>0</v>
      </c>
      <c r="AK10" s="345">
        <f t="shared" si="102"/>
        <v>0</v>
      </c>
      <c r="AL10" s="345">
        <f t="shared" si="102"/>
        <v>0</v>
      </c>
      <c r="AM10" s="345">
        <f t="shared" si="102"/>
        <v>0</v>
      </c>
      <c r="AN10" s="345">
        <f t="shared" si="102"/>
        <v>0</v>
      </c>
      <c r="AO10" s="345">
        <f t="shared" si="102"/>
        <v>0</v>
      </c>
      <c r="AP10" s="345">
        <f t="shared" si="102"/>
        <v>0</v>
      </c>
      <c r="AQ10" s="345">
        <f t="shared" si="102"/>
        <v>0</v>
      </c>
      <c r="AR10" s="345">
        <f t="shared" si="102"/>
        <v>0</v>
      </c>
      <c r="AS10" s="345">
        <f t="shared" si="102"/>
        <v>0</v>
      </c>
      <c r="AT10" s="345">
        <f t="shared" si="102"/>
        <v>0</v>
      </c>
      <c r="AU10" s="345">
        <f t="shared" si="102"/>
        <v>0</v>
      </c>
      <c r="AV10" s="345">
        <f t="shared" si="102"/>
        <v>0</v>
      </c>
      <c r="AW10" s="345">
        <f t="shared" si="102"/>
        <v>0</v>
      </c>
      <c r="AX10" s="345">
        <f t="shared" si="102"/>
        <v>0</v>
      </c>
      <c r="AY10" s="345">
        <f t="shared" si="102"/>
        <v>0</v>
      </c>
      <c r="AZ10" s="345">
        <f t="shared" si="102"/>
        <v>0</v>
      </c>
      <c r="BA10" s="345">
        <f t="shared" si="102"/>
        <v>0</v>
      </c>
      <c r="BB10" s="345">
        <f t="shared" si="102"/>
        <v>0</v>
      </c>
      <c r="BC10" s="345">
        <f t="shared" si="102"/>
        <v>0</v>
      </c>
      <c r="BD10" s="345">
        <f t="shared" si="102"/>
        <v>0</v>
      </c>
      <c r="BE10" s="345">
        <f t="shared" si="102"/>
        <v>0</v>
      </c>
      <c r="BF10" s="345">
        <f t="shared" si="102"/>
        <v>0</v>
      </c>
      <c r="BG10" s="345">
        <f t="shared" si="102"/>
        <v>0</v>
      </c>
      <c r="BH10" s="345">
        <f t="shared" si="102"/>
        <v>0</v>
      </c>
      <c r="BI10" s="345">
        <f t="shared" si="102"/>
        <v>0</v>
      </c>
      <c r="BJ10" s="345">
        <f t="shared" si="102"/>
        <v>0</v>
      </c>
      <c r="BK10" s="345">
        <f t="shared" si="102"/>
        <v>0</v>
      </c>
      <c r="BL10" s="345">
        <f t="shared" si="102"/>
        <v>0</v>
      </c>
      <c r="BM10" s="345">
        <f t="shared" si="102"/>
        <v>0</v>
      </c>
      <c r="BN10" s="345">
        <f t="shared" si="102"/>
        <v>0</v>
      </c>
      <c r="BO10" s="345">
        <f t="shared" si="102"/>
        <v>0</v>
      </c>
      <c r="BP10" s="345">
        <f t="shared" si="102"/>
        <v>0</v>
      </c>
      <c r="BQ10" s="345">
        <f t="shared" si="102"/>
        <v>0</v>
      </c>
      <c r="BR10" s="345">
        <f t="shared" si="102"/>
        <v>0</v>
      </c>
      <c r="BS10" s="345">
        <f t="shared" si="102"/>
        <v>0</v>
      </c>
      <c r="BT10" s="345">
        <f t="shared" ref="BT10:BW10" si="103">BT7*BT9</f>
        <v>0</v>
      </c>
      <c r="BU10" s="345">
        <f t="shared" si="103"/>
        <v>0</v>
      </c>
      <c r="BV10" s="345">
        <f t="shared" si="103"/>
        <v>0</v>
      </c>
      <c r="BW10" s="345">
        <f t="shared" si="103"/>
        <v>0</v>
      </c>
      <c r="BX10" s="345">
        <f t="shared" ref="BX10:CA10" si="104">BX7*BX9</f>
        <v>0</v>
      </c>
      <c r="BY10" s="345">
        <f t="shared" si="104"/>
        <v>0</v>
      </c>
      <c r="BZ10" s="345">
        <f t="shared" si="104"/>
        <v>0</v>
      </c>
      <c r="CA10" s="345">
        <f t="shared" si="104"/>
        <v>0</v>
      </c>
      <c r="CB10" s="345">
        <f t="shared" ref="CB10:CJ10" si="105">CB7*CB9</f>
        <v>0</v>
      </c>
      <c r="CC10" s="345">
        <f t="shared" si="105"/>
        <v>0</v>
      </c>
      <c r="CD10" s="345">
        <f t="shared" si="105"/>
        <v>0</v>
      </c>
      <c r="CE10" s="345">
        <f t="shared" si="105"/>
        <v>0</v>
      </c>
      <c r="CF10" s="345">
        <f t="shared" si="105"/>
        <v>0</v>
      </c>
      <c r="CG10" s="345">
        <f t="shared" si="105"/>
        <v>0</v>
      </c>
      <c r="CH10" s="345">
        <f t="shared" si="105"/>
        <v>0</v>
      </c>
      <c r="CI10" s="345">
        <f t="shared" si="105"/>
        <v>0</v>
      </c>
      <c r="CJ10" s="345">
        <f t="shared" si="105"/>
        <v>0</v>
      </c>
    </row>
    <row r="11" spans="1:95" x14ac:dyDescent="0.25">
      <c r="G11" s="345"/>
      <c r="H11" s="345"/>
      <c r="I11" s="345"/>
      <c r="J11" s="345"/>
      <c r="K11" s="345"/>
      <c r="L11" s="345"/>
      <c r="M11" s="345"/>
      <c r="N11" s="345"/>
      <c r="O11" s="345"/>
      <c r="P11" s="345"/>
      <c r="Q11" s="345"/>
      <c r="R11" s="345"/>
      <c r="S11" s="345"/>
      <c r="T11" s="345"/>
      <c r="U11" s="345"/>
      <c r="V11" s="345"/>
      <c r="W11" s="345"/>
      <c r="X11" s="345"/>
      <c r="Y11" s="345"/>
      <c r="Z11" s="345"/>
      <c r="AA11" s="345"/>
      <c r="AB11" s="345"/>
      <c r="AC11" s="345"/>
      <c r="AD11" s="345"/>
      <c r="AE11" s="345"/>
      <c r="AF11" s="345"/>
      <c r="AG11" s="345"/>
      <c r="AH11" s="345"/>
      <c r="AI11" s="345"/>
      <c r="AJ11" s="345"/>
      <c r="AK11" s="345"/>
      <c r="AL11" s="345"/>
      <c r="AM11" s="345"/>
      <c r="AN11" s="345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A11" s="345"/>
      <c r="BB11" s="345"/>
      <c r="BC11" s="345"/>
      <c r="BD11" s="345"/>
      <c r="BE11" s="345"/>
      <c r="BF11" s="345"/>
      <c r="BG11" s="345"/>
      <c r="BH11" s="345"/>
      <c r="BI11" s="345"/>
      <c r="BJ11" s="345"/>
      <c r="BK11" s="345"/>
      <c r="BL11" s="345"/>
      <c r="BM11" s="345"/>
      <c r="CD11" s="277"/>
      <c r="CE11" s="277"/>
      <c r="CF11" s="277"/>
      <c r="CG11" s="277"/>
      <c r="CH11" s="277"/>
      <c r="CI11" s="277"/>
      <c r="CJ11" s="277"/>
    </row>
    <row r="12" spans="1:95" x14ac:dyDescent="0.25">
      <c r="A12" s="277" t="s">
        <v>247</v>
      </c>
      <c r="G12" s="345">
        <f>G10</f>
        <v>0</v>
      </c>
      <c r="H12" s="345">
        <f t="shared" ref="H12:BR12" si="106">H10</f>
        <v>0</v>
      </c>
      <c r="I12" s="345">
        <f t="shared" si="106"/>
        <v>0</v>
      </c>
      <c r="J12" s="345">
        <f t="shared" si="106"/>
        <v>0</v>
      </c>
      <c r="K12" s="345">
        <f t="shared" si="106"/>
        <v>0</v>
      </c>
      <c r="L12" s="345">
        <f t="shared" si="106"/>
        <v>0</v>
      </c>
      <c r="M12" s="345">
        <f t="shared" si="106"/>
        <v>0</v>
      </c>
      <c r="N12" s="345">
        <f t="shared" si="106"/>
        <v>0</v>
      </c>
      <c r="O12" s="345">
        <f t="shared" si="106"/>
        <v>0</v>
      </c>
      <c r="P12" s="345">
        <f t="shared" si="106"/>
        <v>0</v>
      </c>
      <c r="Q12" s="345">
        <f t="shared" si="106"/>
        <v>0</v>
      </c>
      <c r="R12" s="345">
        <f t="shared" si="106"/>
        <v>0</v>
      </c>
      <c r="S12" s="345">
        <f t="shared" si="106"/>
        <v>0</v>
      </c>
      <c r="T12" s="345">
        <f t="shared" si="106"/>
        <v>0</v>
      </c>
      <c r="U12" s="345">
        <f t="shared" si="106"/>
        <v>0</v>
      </c>
      <c r="V12" s="345">
        <f t="shared" si="106"/>
        <v>0</v>
      </c>
      <c r="W12" s="345">
        <f t="shared" si="106"/>
        <v>0</v>
      </c>
      <c r="X12" s="345">
        <f t="shared" si="106"/>
        <v>0</v>
      </c>
      <c r="Y12" s="345">
        <f t="shared" si="106"/>
        <v>0</v>
      </c>
      <c r="Z12" s="345">
        <f t="shared" si="106"/>
        <v>0</v>
      </c>
      <c r="AA12" s="345">
        <f t="shared" si="106"/>
        <v>0</v>
      </c>
      <c r="AB12" s="345">
        <f t="shared" si="106"/>
        <v>0</v>
      </c>
      <c r="AC12" s="345">
        <f t="shared" si="106"/>
        <v>0</v>
      </c>
      <c r="AD12" s="345">
        <f t="shared" si="106"/>
        <v>0</v>
      </c>
      <c r="AE12" s="345">
        <f t="shared" si="106"/>
        <v>0</v>
      </c>
      <c r="AF12" s="345">
        <f t="shared" si="106"/>
        <v>0</v>
      </c>
      <c r="AG12" s="345">
        <f t="shared" si="106"/>
        <v>0</v>
      </c>
      <c r="AH12" s="345">
        <f t="shared" si="106"/>
        <v>0</v>
      </c>
      <c r="AI12" s="345">
        <f t="shared" si="106"/>
        <v>0</v>
      </c>
      <c r="AJ12" s="345">
        <f t="shared" si="106"/>
        <v>0</v>
      </c>
      <c r="AK12" s="345">
        <f t="shared" si="106"/>
        <v>0</v>
      </c>
      <c r="AL12" s="345">
        <f t="shared" si="106"/>
        <v>0</v>
      </c>
      <c r="AM12" s="345">
        <f t="shared" si="106"/>
        <v>0</v>
      </c>
      <c r="AN12" s="345">
        <f t="shared" si="106"/>
        <v>0</v>
      </c>
      <c r="AO12" s="345">
        <f t="shared" si="106"/>
        <v>0</v>
      </c>
      <c r="AP12" s="345">
        <f t="shared" si="106"/>
        <v>0</v>
      </c>
      <c r="AQ12" s="345">
        <f t="shared" si="106"/>
        <v>0</v>
      </c>
      <c r="AR12" s="345">
        <f t="shared" si="106"/>
        <v>0</v>
      </c>
      <c r="AS12" s="345">
        <f t="shared" si="106"/>
        <v>0</v>
      </c>
      <c r="AT12" s="345">
        <f t="shared" si="106"/>
        <v>0</v>
      </c>
      <c r="AU12" s="345">
        <f t="shared" si="106"/>
        <v>0</v>
      </c>
      <c r="AV12" s="345">
        <f t="shared" si="106"/>
        <v>0</v>
      </c>
      <c r="AW12" s="345">
        <f t="shared" si="106"/>
        <v>0</v>
      </c>
      <c r="AX12" s="345">
        <f t="shared" si="106"/>
        <v>0</v>
      </c>
      <c r="AY12" s="345">
        <f t="shared" si="106"/>
        <v>0</v>
      </c>
      <c r="AZ12" s="345">
        <f t="shared" si="106"/>
        <v>0</v>
      </c>
      <c r="BA12" s="345">
        <f t="shared" si="106"/>
        <v>0</v>
      </c>
      <c r="BB12" s="345">
        <f t="shared" si="106"/>
        <v>0</v>
      </c>
      <c r="BC12" s="345">
        <f t="shared" si="106"/>
        <v>0</v>
      </c>
      <c r="BD12" s="345">
        <f t="shared" si="106"/>
        <v>0</v>
      </c>
      <c r="BE12" s="345">
        <f t="shared" si="106"/>
        <v>0</v>
      </c>
      <c r="BF12" s="345">
        <f t="shared" si="106"/>
        <v>0</v>
      </c>
      <c r="BG12" s="345">
        <f t="shared" si="106"/>
        <v>0</v>
      </c>
      <c r="BH12" s="345">
        <f t="shared" si="106"/>
        <v>0</v>
      </c>
      <c r="BI12" s="345">
        <f t="shared" si="106"/>
        <v>0</v>
      </c>
      <c r="BJ12" s="345">
        <f t="shared" si="106"/>
        <v>0</v>
      </c>
      <c r="BK12" s="345">
        <f t="shared" si="106"/>
        <v>0</v>
      </c>
      <c r="BL12" s="345">
        <f t="shared" si="106"/>
        <v>0</v>
      </c>
      <c r="BM12" s="345">
        <f t="shared" si="106"/>
        <v>0</v>
      </c>
      <c r="BN12" s="345">
        <f t="shared" si="106"/>
        <v>0</v>
      </c>
      <c r="BO12" s="345">
        <f t="shared" si="106"/>
        <v>0</v>
      </c>
      <c r="BP12" s="345">
        <f t="shared" si="106"/>
        <v>0</v>
      </c>
      <c r="BQ12" s="345">
        <f t="shared" si="106"/>
        <v>0</v>
      </c>
      <c r="BR12" s="345">
        <f t="shared" si="106"/>
        <v>0</v>
      </c>
      <c r="BS12" s="345">
        <f t="shared" ref="BS12:BW12" si="107">BS10</f>
        <v>0</v>
      </c>
      <c r="BT12" s="345">
        <f t="shared" si="107"/>
        <v>0</v>
      </c>
      <c r="BU12" s="345">
        <f t="shared" si="107"/>
        <v>0</v>
      </c>
      <c r="BV12" s="345">
        <f t="shared" si="107"/>
        <v>0</v>
      </c>
      <c r="BW12" s="345">
        <f t="shared" si="107"/>
        <v>0</v>
      </c>
      <c r="BX12" s="345">
        <f t="shared" ref="BX12:CA12" si="108">BX10</f>
        <v>0</v>
      </c>
      <c r="BY12" s="345">
        <f t="shared" si="108"/>
        <v>0</v>
      </c>
      <c r="BZ12" s="345">
        <f t="shared" si="108"/>
        <v>0</v>
      </c>
      <c r="CA12" s="345">
        <f t="shared" si="108"/>
        <v>0</v>
      </c>
      <c r="CB12" s="345">
        <f t="shared" ref="CB12:CJ12" si="109">CB10</f>
        <v>0</v>
      </c>
      <c r="CC12" s="345">
        <f t="shared" si="109"/>
        <v>0</v>
      </c>
      <c r="CD12" s="345">
        <f t="shared" si="109"/>
        <v>0</v>
      </c>
      <c r="CE12" s="345">
        <f t="shared" si="109"/>
        <v>0</v>
      </c>
      <c r="CF12" s="345">
        <f t="shared" si="109"/>
        <v>0</v>
      </c>
      <c r="CG12" s="345">
        <f t="shared" si="109"/>
        <v>0</v>
      </c>
      <c r="CH12" s="345">
        <f t="shared" si="109"/>
        <v>0</v>
      </c>
      <c r="CI12" s="345">
        <f t="shared" si="109"/>
        <v>0</v>
      </c>
      <c r="CJ12" s="345">
        <f t="shared" si="109"/>
        <v>0</v>
      </c>
    </row>
    <row r="13" spans="1:95" x14ac:dyDescent="0.25">
      <c r="A13" s="277" t="s">
        <v>278</v>
      </c>
      <c r="G13" s="345"/>
      <c r="H13" s="345">
        <f t="shared" ref="H13" si="110">G10</f>
        <v>0</v>
      </c>
      <c r="I13" s="345">
        <f t="shared" ref="I13" si="111">H10</f>
        <v>0</v>
      </c>
      <c r="J13" s="345">
        <f t="shared" ref="J13" si="112">I10</f>
        <v>0</v>
      </c>
      <c r="K13" s="345">
        <f t="shared" ref="K13" si="113">J10</f>
        <v>0</v>
      </c>
      <c r="L13" s="345">
        <f t="shared" ref="L13" si="114">K10</f>
        <v>0</v>
      </c>
      <c r="M13" s="345">
        <f t="shared" ref="M13" si="115">L10</f>
        <v>0</v>
      </c>
      <c r="N13" s="345">
        <f t="shared" ref="N13" si="116">M10</f>
        <v>0</v>
      </c>
      <c r="O13" s="345">
        <f t="shared" ref="O13" si="117">N10</f>
        <v>0</v>
      </c>
      <c r="P13" s="345">
        <f t="shared" ref="P13" si="118">O10</f>
        <v>0</v>
      </c>
      <c r="Q13" s="345">
        <f t="shared" ref="Q13" si="119">P10</f>
        <v>0</v>
      </c>
      <c r="R13" s="345">
        <f t="shared" ref="R13" si="120">Q10</f>
        <v>0</v>
      </c>
      <c r="S13" s="345">
        <f t="shared" ref="S13" si="121">R10</f>
        <v>0</v>
      </c>
      <c r="T13" s="345">
        <f t="shared" ref="T13" si="122">S10</f>
        <v>0</v>
      </c>
      <c r="U13" s="345">
        <f t="shared" ref="U13" si="123">T10</f>
        <v>0</v>
      </c>
      <c r="V13" s="345">
        <f t="shared" ref="V13" si="124">U10</f>
        <v>0</v>
      </c>
      <c r="W13" s="345">
        <f t="shared" ref="W13" si="125">V10</f>
        <v>0</v>
      </c>
      <c r="X13" s="345">
        <f t="shared" ref="X13" si="126">W10</f>
        <v>0</v>
      </c>
      <c r="Y13" s="345">
        <f t="shared" ref="Y13" si="127">X10</f>
        <v>0</v>
      </c>
      <c r="Z13" s="345">
        <f t="shared" ref="Z13" si="128">Y10</f>
        <v>0</v>
      </c>
      <c r="AA13" s="345">
        <f t="shared" ref="AA13" si="129">Z10</f>
        <v>0</v>
      </c>
      <c r="AB13" s="345">
        <f t="shared" ref="AB13" si="130">AA10</f>
        <v>0</v>
      </c>
      <c r="AC13" s="345">
        <f t="shared" ref="AC13" si="131">AB10</f>
        <v>0</v>
      </c>
      <c r="AD13" s="345">
        <f t="shared" ref="AD13" si="132">AC10</f>
        <v>0</v>
      </c>
      <c r="AE13" s="345">
        <f t="shared" ref="AE13" si="133">AD10</f>
        <v>0</v>
      </c>
      <c r="AF13" s="345">
        <f t="shared" ref="AF13" si="134">AE10</f>
        <v>0</v>
      </c>
      <c r="AG13" s="345">
        <f t="shared" ref="AG13" si="135">AF10</f>
        <v>0</v>
      </c>
      <c r="AH13" s="345">
        <f t="shared" ref="AH13" si="136">AG10</f>
        <v>0</v>
      </c>
      <c r="AI13" s="345">
        <f t="shared" ref="AI13" si="137">AH10</f>
        <v>0</v>
      </c>
      <c r="AJ13" s="345">
        <f t="shared" ref="AJ13" si="138">AI10</f>
        <v>0</v>
      </c>
      <c r="AK13" s="345">
        <f t="shared" ref="AK13" si="139">AJ10</f>
        <v>0</v>
      </c>
      <c r="AL13" s="345">
        <f t="shared" ref="AL13" si="140">AK10</f>
        <v>0</v>
      </c>
      <c r="AM13" s="345">
        <f t="shared" ref="AM13" si="141">AL10</f>
        <v>0</v>
      </c>
      <c r="AN13" s="345">
        <f t="shared" ref="AN13" si="142">AM10</f>
        <v>0</v>
      </c>
      <c r="AO13" s="345">
        <f t="shared" ref="AO13" si="143">AN10</f>
        <v>0</v>
      </c>
      <c r="AP13" s="345">
        <f t="shared" ref="AP13" si="144">AO10</f>
        <v>0</v>
      </c>
      <c r="AQ13" s="345">
        <f t="shared" ref="AQ13" si="145">AP10</f>
        <v>0</v>
      </c>
      <c r="AR13" s="345">
        <f t="shared" ref="AR13" si="146">AQ10</f>
        <v>0</v>
      </c>
      <c r="AS13" s="345">
        <f t="shared" ref="AS13" si="147">AR10</f>
        <v>0</v>
      </c>
      <c r="AT13" s="345">
        <f t="shared" ref="AT13" si="148">AS10</f>
        <v>0</v>
      </c>
      <c r="AU13" s="345">
        <f t="shared" ref="AU13" si="149">AT10</f>
        <v>0</v>
      </c>
      <c r="AV13" s="345">
        <f t="shared" ref="AV13" si="150">AU10</f>
        <v>0</v>
      </c>
      <c r="AW13" s="345">
        <f t="shared" ref="AW13" si="151">AV10</f>
        <v>0</v>
      </c>
      <c r="AX13" s="345">
        <f t="shared" ref="AX13" si="152">AW10</f>
        <v>0</v>
      </c>
      <c r="AY13" s="345">
        <f t="shared" ref="AY13" si="153">AX10</f>
        <v>0</v>
      </c>
      <c r="AZ13" s="345">
        <f t="shared" ref="AZ13" si="154">AY10</f>
        <v>0</v>
      </c>
      <c r="BA13" s="345">
        <f t="shared" ref="BA13" si="155">AZ10</f>
        <v>0</v>
      </c>
      <c r="BB13" s="345">
        <f t="shared" ref="BB13" si="156">BA10</f>
        <v>0</v>
      </c>
      <c r="BC13" s="345">
        <f t="shared" ref="BC13" si="157">BB10</f>
        <v>0</v>
      </c>
      <c r="BD13" s="345">
        <f t="shared" ref="BD13" si="158">BC10</f>
        <v>0</v>
      </c>
      <c r="BE13" s="345">
        <f t="shared" ref="BE13" si="159">BD10</f>
        <v>0</v>
      </c>
      <c r="BF13" s="345">
        <f t="shared" ref="BF13" si="160">BE10</f>
        <v>0</v>
      </c>
      <c r="BG13" s="345">
        <f t="shared" ref="BG13" si="161">BF10</f>
        <v>0</v>
      </c>
      <c r="BH13" s="345">
        <f t="shared" ref="BH13" si="162">BG10</f>
        <v>0</v>
      </c>
      <c r="BI13" s="345">
        <f t="shared" ref="BI13" si="163">BH10</f>
        <v>0</v>
      </c>
      <c r="BJ13" s="345">
        <f t="shared" ref="BJ13" si="164">BI10</f>
        <v>0</v>
      </c>
      <c r="BK13" s="345">
        <f t="shared" ref="BK13" si="165">BJ10</f>
        <v>0</v>
      </c>
      <c r="BL13" s="345">
        <f t="shared" ref="BL13" si="166">BK10</f>
        <v>0</v>
      </c>
      <c r="BM13" s="345">
        <f t="shared" ref="BM13" si="167">BL10</f>
        <v>0</v>
      </c>
      <c r="BN13" s="345">
        <f t="shared" ref="BN13" si="168">BM10</f>
        <v>0</v>
      </c>
      <c r="BO13" s="345">
        <f t="shared" ref="BO13" si="169">BN10</f>
        <v>0</v>
      </c>
      <c r="BP13" s="345">
        <f t="shared" ref="BP13" si="170">BO10</f>
        <v>0</v>
      </c>
      <c r="BQ13" s="345">
        <f t="shared" ref="BQ13" si="171">BP10</f>
        <v>0</v>
      </c>
      <c r="BR13" s="345">
        <f t="shared" ref="BR13" si="172">BQ10</f>
        <v>0</v>
      </c>
      <c r="BS13" s="345">
        <f t="shared" ref="BS13" si="173">BR10</f>
        <v>0</v>
      </c>
      <c r="BT13" s="345">
        <f t="shared" ref="BT13" si="174">BS10</f>
        <v>0</v>
      </c>
      <c r="BU13" s="345">
        <f t="shared" ref="BU13" si="175">BT10</f>
        <v>0</v>
      </c>
      <c r="BV13" s="345">
        <f t="shared" ref="BV13" si="176">BU10</f>
        <v>0</v>
      </c>
      <c r="BW13" s="345">
        <f t="shared" ref="BW13" si="177">BV10</f>
        <v>0</v>
      </c>
      <c r="BX13" s="345">
        <f t="shared" ref="BX13" si="178">BW10</f>
        <v>0</v>
      </c>
      <c r="BY13" s="345">
        <f t="shared" ref="BY13" si="179">BX10</f>
        <v>0</v>
      </c>
      <c r="BZ13" s="345">
        <f t="shared" ref="BZ13" si="180">BY10</f>
        <v>0</v>
      </c>
      <c r="CA13" s="345">
        <f t="shared" ref="CA13" si="181">BZ10</f>
        <v>0</v>
      </c>
      <c r="CB13" s="345">
        <f t="shared" ref="CB13" si="182">CA10</f>
        <v>0</v>
      </c>
      <c r="CC13" s="345">
        <f t="shared" ref="CC13" si="183">CB10</f>
        <v>0</v>
      </c>
      <c r="CD13" s="345">
        <f t="shared" ref="CD13" si="184">CC10</f>
        <v>0</v>
      </c>
      <c r="CE13" s="345">
        <f t="shared" ref="CE13" si="185">CD10</f>
        <v>0</v>
      </c>
      <c r="CF13" s="345">
        <f t="shared" ref="CF13" si="186">CE10</f>
        <v>0</v>
      </c>
      <c r="CG13" s="345">
        <f t="shared" ref="CG13" si="187">CF10</f>
        <v>0</v>
      </c>
      <c r="CH13" s="345">
        <f t="shared" ref="CH13" si="188">CG10</f>
        <v>0</v>
      </c>
      <c r="CI13" s="345">
        <f t="shared" ref="CI13" si="189">CH10</f>
        <v>0</v>
      </c>
      <c r="CJ13" s="345">
        <f t="shared" ref="CJ13" si="190">CI10</f>
        <v>0</v>
      </c>
    </row>
    <row r="14" spans="1:95" x14ac:dyDescent="0.25">
      <c r="A14" s="277" t="s">
        <v>248</v>
      </c>
      <c r="G14" s="345"/>
      <c r="H14" s="345"/>
      <c r="I14" s="345">
        <f t="shared" ref="I14" si="191">G10</f>
        <v>0</v>
      </c>
      <c r="J14" s="345">
        <f t="shared" ref="J14" si="192">H10</f>
        <v>0</v>
      </c>
      <c r="K14" s="345">
        <f t="shared" ref="K14" si="193">I10</f>
        <v>0</v>
      </c>
      <c r="L14" s="345">
        <f t="shared" ref="L14" si="194">J10</f>
        <v>0</v>
      </c>
      <c r="M14" s="345">
        <f t="shared" ref="M14" si="195">K10</f>
        <v>0</v>
      </c>
      <c r="N14" s="345">
        <f t="shared" ref="N14" si="196">L10</f>
        <v>0</v>
      </c>
      <c r="O14" s="345">
        <f t="shared" ref="O14" si="197">M10</f>
        <v>0</v>
      </c>
      <c r="P14" s="345">
        <f t="shared" ref="P14" si="198">N10</f>
        <v>0</v>
      </c>
      <c r="Q14" s="345">
        <f t="shared" ref="Q14" si="199">O10</f>
        <v>0</v>
      </c>
      <c r="R14" s="345">
        <f t="shared" ref="R14" si="200">P10</f>
        <v>0</v>
      </c>
      <c r="S14" s="345">
        <f t="shared" ref="S14" si="201">Q10</f>
        <v>0</v>
      </c>
      <c r="T14" s="345">
        <f t="shared" ref="T14" si="202">R10</f>
        <v>0</v>
      </c>
      <c r="U14" s="345">
        <f t="shared" ref="U14" si="203">S10</f>
        <v>0</v>
      </c>
      <c r="V14" s="345">
        <f t="shared" ref="V14" si="204">T10</f>
        <v>0</v>
      </c>
      <c r="W14" s="345">
        <f t="shared" ref="W14" si="205">U10</f>
        <v>0</v>
      </c>
      <c r="X14" s="345">
        <f t="shared" ref="X14" si="206">V10</f>
        <v>0</v>
      </c>
      <c r="Y14" s="345">
        <f t="shared" ref="Y14" si="207">W10</f>
        <v>0</v>
      </c>
      <c r="Z14" s="345">
        <f t="shared" ref="Z14" si="208">X10</f>
        <v>0</v>
      </c>
      <c r="AA14" s="345">
        <f t="shared" ref="AA14" si="209">Y10</f>
        <v>0</v>
      </c>
      <c r="AB14" s="345">
        <f t="shared" ref="AB14" si="210">Z10</f>
        <v>0</v>
      </c>
      <c r="AC14" s="345">
        <f t="shared" ref="AC14" si="211">AA10</f>
        <v>0</v>
      </c>
      <c r="AD14" s="345">
        <f t="shared" ref="AD14" si="212">AB10</f>
        <v>0</v>
      </c>
      <c r="AE14" s="345">
        <f t="shared" ref="AE14" si="213">AC10</f>
        <v>0</v>
      </c>
      <c r="AF14" s="345">
        <f t="shared" ref="AF14" si="214">AD10</f>
        <v>0</v>
      </c>
      <c r="AG14" s="345">
        <f t="shared" ref="AG14" si="215">AE10</f>
        <v>0</v>
      </c>
      <c r="AH14" s="345">
        <f t="shared" ref="AH14" si="216">AF10</f>
        <v>0</v>
      </c>
      <c r="AI14" s="345">
        <f t="shared" ref="AI14" si="217">AG10</f>
        <v>0</v>
      </c>
      <c r="AJ14" s="345">
        <f t="shared" ref="AJ14" si="218">AH10</f>
        <v>0</v>
      </c>
      <c r="AK14" s="345">
        <f t="shared" ref="AK14" si="219">AI10</f>
        <v>0</v>
      </c>
      <c r="AL14" s="345">
        <f t="shared" ref="AL14" si="220">AJ10</f>
        <v>0</v>
      </c>
      <c r="AM14" s="345">
        <f t="shared" ref="AM14" si="221">AK10</f>
        <v>0</v>
      </c>
      <c r="AN14" s="345">
        <f t="shared" ref="AN14" si="222">AL10</f>
        <v>0</v>
      </c>
      <c r="AO14" s="345">
        <f t="shared" ref="AO14" si="223">AM10</f>
        <v>0</v>
      </c>
      <c r="AP14" s="345">
        <f t="shared" ref="AP14" si="224">AN10</f>
        <v>0</v>
      </c>
      <c r="AQ14" s="345">
        <f t="shared" ref="AQ14" si="225">AO10</f>
        <v>0</v>
      </c>
      <c r="AR14" s="345">
        <f t="shared" ref="AR14" si="226">AP10</f>
        <v>0</v>
      </c>
      <c r="AS14" s="345">
        <f t="shared" ref="AS14" si="227">AQ10</f>
        <v>0</v>
      </c>
      <c r="AT14" s="345">
        <f t="shared" ref="AT14" si="228">AR10</f>
        <v>0</v>
      </c>
      <c r="AU14" s="345">
        <f t="shared" ref="AU14" si="229">AS10</f>
        <v>0</v>
      </c>
      <c r="AV14" s="345">
        <f t="shared" ref="AV14" si="230">AT10</f>
        <v>0</v>
      </c>
      <c r="AW14" s="345">
        <f t="shared" ref="AW14" si="231">AU10</f>
        <v>0</v>
      </c>
      <c r="AX14" s="345">
        <f t="shared" ref="AX14" si="232">AV10</f>
        <v>0</v>
      </c>
      <c r="AY14" s="345">
        <f t="shared" ref="AY14" si="233">AW10</f>
        <v>0</v>
      </c>
      <c r="AZ14" s="345">
        <f t="shared" ref="AZ14" si="234">AX10</f>
        <v>0</v>
      </c>
      <c r="BA14" s="345">
        <f t="shared" ref="BA14" si="235">AY10</f>
        <v>0</v>
      </c>
      <c r="BB14" s="345">
        <f t="shared" ref="BB14" si="236">AZ10</f>
        <v>0</v>
      </c>
      <c r="BC14" s="345">
        <f t="shared" ref="BC14" si="237">BA10</f>
        <v>0</v>
      </c>
      <c r="BD14" s="345">
        <f t="shared" ref="BD14" si="238">BB10</f>
        <v>0</v>
      </c>
      <c r="BE14" s="345">
        <f t="shared" ref="BE14" si="239">BC10</f>
        <v>0</v>
      </c>
      <c r="BF14" s="345">
        <f t="shared" ref="BF14" si="240">BD10</f>
        <v>0</v>
      </c>
      <c r="BG14" s="345">
        <f t="shared" ref="BG14" si="241">BE10</f>
        <v>0</v>
      </c>
      <c r="BH14" s="345">
        <f t="shared" ref="BH14" si="242">BF10</f>
        <v>0</v>
      </c>
      <c r="BI14" s="345">
        <f t="shared" ref="BI14" si="243">BG10</f>
        <v>0</v>
      </c>
      <c r="BJ14" s="345">
        <f t="shared" ref="BJ14" si="244">BH10</f>
        <v>0</v>
      </c>
      <c r="BK14" s="345">
        <f t="shared" ref="BK14" si="245">BI10</f>
        <v>0</v>
      </c>
      <c r="BL14" s="345">
        <f t="shared" ref="BL14" si="246">BJ10</f>
        <v>0</v>
      </c>
      <c r="BM14" s="345">
        <f t="shared" ref="BM14" si="247">BK10</f>
        <v>0</v>
      </c>
      <c r="BN14" s="345">
        <f t="shared" ref="BN14" si="248">BL10</f>
        <v>0</v>
      </c>
      <c r="BO14" s="345">
        <f t="shared" ref="BO14" si="249">BM10</f>
        <v>0</v>
      </c>
      <c r="BP14" s="345">
        <f t="shared" ref="BP14" si="250">BN10</f>
        <v>0</v>
      </c>
      <c r="BQ14" s="345">
        <f t="shared" ref="BQ14" si="251">BO10</f>
        <v>0</v>
      </c>
      <c r="BR14" s="345">
        <f t="shared" ref="BR14" si="252">BP10</f>
        <v>0</v>
      </c>
      <c r="BS14" s="345">
        <f t="shared" ref="BS14" si="253">BQ10</f>
        <v>0</v>
      </c>
      <c r="BT14" s="345">
        <f t="shared" ref="BT14" si="254">BR10</f>
        <v>0</v>
      </c>
      <c r="BU14" s="345">
        <f t="shared" ref="BU14" si="255">BS10</f>
        <v>0</v>
      </c>
      <c r="BV14" s="345">
        <f t="shared" ref="BV14" si="256">BT10</f>
        <v>0</v>
      </c>
      <c r="BW14" s="345">
        <f t="shared" ref="BW14" si="257">BU10</f>
        <v>0</v>
      </c>
      <c r="BX14" s="345">
        <f t="shared" ref="BX14" si="258">BV10</f>
        <v>0</v>
      </c>
      <c r="BY14" s="345">
        <f t="shared" ref="BY14" si="259">BW10</f>
        <v>0</v>
      </c>
      <c r="BZ14" s="345">
        <f t="shared" ref="BZ14" si="260">BX10</f>
        <v>0</v>
      </c>
      <c r="CA14" s="345">
        <f t="shared" ref="CA14" si="261">BY10</f>
        <v>0</v>
      </c>
      <c r="CB14" s="345">
        <f t="shared" ref="CB14" si="262">BZ10</f>
        <v>0</v>
      </c>
      <c r="CC14" s="345">
        <f t="shared" ref="CC14" si="263">CA10</f>
        <v>0</v>
      </c>
      <c r="CD14" s="345">
        <f t="shared" ref="CD14" si="264">CB10</f>
        <v>0</v>
      </c>
      <c r="CE14" s="345">
        <f t="shared" ref="CE14" si="265">CC10</f>
        <v>0</v>
      </c>
      <c r="CF14" s="345">
        <f t="shared" ref="CF14" si="266">CD10</f>
        <v>0</v>
      </c>
      <c r="CG14" s="345">
        <f t="shared" ref="CG14" si="267">CE10</f>
        <v>0</v>
      </c>
      <c r="CH14" s="345">
        <f t="shared" ref="CH14" si="268">CF10</f>
        <v>0</v>
      </c>
      <c r="CI14" s="345">
        <f t="shared" ref="CI14" si="269">CG10</f>
        <v>0</v>
      </c>
      <c r="CJ14" s="345">
        <f t="shared" ref="CJ14" si="270">CH10</f>
        <v>0</v>
      </c>
    </row>
    <row r="15" spans="1:95" x14ac:dyDescent="0.25">
      <c r="A15" s="277" t="s">
        <v>249</v>
      </c>
      <c r="G15" s="345"/>
      <c r="H15" s="345"/>
      <c r="I15" s="345"/>
      <c r="J15" s="345">
        <f t="shared" ref="J15" si="271">G10</f>
        <v>0</v>
      </c>
      <c r="K15" s="345">
        <f t="shared" ref="K15" si="272">H10</f>
        <v>0</v>
      </c>
      <c r="L15" s="345">
        <f t="shared" ref="L15" si="273">I10</f>
        <v>0</v>
      </c>
      <c r="M15" s="345">
        <f t="shared" ref="M15" si="274">J10</f>
        <v>0</v>
      </c>
      <c r="N15" s="345">
        <f t="shared" ref="N15" si="275">K10</f>
        <v>0</v>
      </c>
      <c r="O15" s="345">
        <f t="shared" ref="O15" si="276">L10</f>
        <v>0</v>
      </c>
      <c r="P15" s="345">
        <f t="shared" ref="P15" si="277">M10</f>
        <v>0</v>
      </c>
      <c r="Q15" s="345">
        <f t="shared" ref="Q15" si="278">N10</f>
        <v>0</v>
      </c>
      <c r="R15" s="345">
        <f t="shared" ref="R15" si="279">O10</f>
        <v>0</v>
      </c>
      <c r="S15" s="345">
        <f t="shared" ref="S15" si="280">P10</f>
        <v>0</v>
      </c>
      <c r="T15" s="345">
        <f t="shared" ref="T15" si="281">Q10</f>
        <v>0</v>
      </c>
      <c r="U15" s="345">
        <f t="shared" ref="U15" si="282">R10</f>
        <v>0</v>
      </c>
      <c r="V15" s="345">
        <f t="shared" ref="V15" si="283">S10</f>
        <v>0</v>
      </c>
      <c r="W15" s="345">
        <f t="shared" ref="W15" si="284">T10</f>
        <v>0</v>
      </c>
      <c r="X15" s="345">
        <f t="shared" ref="X15" si="285">U10</f>
        <v>0</v>
      </c>
      <c r="Y15" s="345">
        <f t="shared" ref="Y15" si="286">V10</f>
        <v>0</v>
      </c>
      <c r="Z15" s="345">
        <f t="shared" ref="Z15" si="287">W10</f>
        <v>0</v>
      </c>
      <c r="AA15" s="345">
        <f t="shared" ref="AA15" si="288">X10</f>
        <v>0</v>
      </c>
      <c r="AB15" s="345">
        <f t="shared" ref="AB15" si="289">Y10</f>
        <v>0</v>
      </c>
      <c r="AC15" s="345">
        <f t="shared" ref="AC15" si="290">Z10</f>
        <v>0</v>
      </c>
      <c r="AD15" s="345">
        <f t="shared" ref="AD15" si="291">AA10</f>
        <v>0</v>
      </c>
      <c r="AE15" s="345">
        <f t="shared" ref="AE15" si="292">AB10</f>
        <v>0</v>
      </c>
      <c r="AF15" s="345">
        <f t="shared" ref="AF15" si="293">AC10</f>
        <v>0</v>
      </c>
      <c r="AG15" s="345">
        <f t="shared" ref="AG15" si="294">AD10</f>
        <v>0</v>
      </c>
      <c r="AH15" s="345">
        <f t="shared" ref="AH15" si="295">AE10</f>
        <v>0</v>
      </c>
      <c r="AI15" s="345">
        <f t="shared" ref="AI15" si="296">AF10</f>
        <v>0</v>
      </c>
      <c r="AJ15" s="345">
        <f t="shared" ref="AJ15" si="297">AG10</f>
        <v>0</v>
      </c>
      <c r="AK15" s="345">
        <f t="shared" ref="AK15" si="298">AH10</f>
        <v>0</v>
      </c>
      <c r="AL15" s="345">
        <f t="shared" ref="AL15" si="299">AI10</f>
        <v>0</v>
      </c>
      <c r="AM15" s="345">
        <f t="shared" ref="AM15" si="300">AJ10</f>
        <v>0</v>
      </c>
      <c r="AN15" s="345">
        <f t="shared" ref="AN15" si="301">AK10</f>
        <v>0</v>
      </c>
      <c r="AO15" s="345">
        <f t="shared" ref="AO15" si="302">AL10</f>
        <v>0</v>
      </c>
      <c r="AP15" s="345">
        <f t="shared" ref="AP15" si="303">AM10</f>
        <v>0</v>
      </c>
      <c r="AQ15" s="345">
        <f t="shared" ref="AQ15" si="304">AN10</f>
        <v>0</v>
      </c>
      <c r="AR15" s="345">
        <f t="shared" ref="AR15" si="305">AO10</f>
        <v>0</v>
      </c>
      <c r="AS15" s="345">
        <f t="shared" ref="AS15" si="306">AP10</f>
        <v>0</v>
      </c>
      <c r="AT15" s="345">
        <f t="shared" ref="AT15" si="307">AQ10</f>
        <v>0</v>
      </c>
      <c r="AU15" s="345">
        <f t="shared" ref="AU15" si="308">AR10</f>
        <v>0</v>
      </c>
      <c r="AV15" s="345">
        <f t="shared" ref="AV15" si="309">AS10</f>
        <v>0</v>
      </c>
      <c r="AW15" s="345">
        <f t="shared" ref="AW15" si="310">AT10</f>
        <v>0</v>
      </c>
      <c r="AX15" s="345">
        <f t="shared" ref="AX15" si="311">AU10</f>
        <v>0</v>
      </c>
      <c r="AY15" s="345">
        <f t="shared" ref="AY15" si="312">AV10</f>
        <v>0</v>
      </c>
      <c r="AZ15" s="345">
        <f t="shared" ref="AZ15" si="313">AW10</f>
        <v>0</v>
      </c>
      <c r="BA15" s="345">
        <f t="shared" ref="BA15" si="314">AX10</f>
        <v>0</v>
      </c>
      <c r="BB15" s="345">
        <f t="shared" ref="BB15" si="315">AY10</f>
        <v>0</v>
      </c>
      <c r="BC15" s="345">
        <f t="shared" ref="BC15" si="316">AZ10</f>
        <v>0</v>
      </c>
      <c r="BD15" s="345">
        <f t="shared" ref="BD15" si="317">BA10</f>
        <v>0</v>
      </c>
      <c r="BE15" s="345">
        <f t="shared" ref="BE15" si="318">BB10</f>
        <v>0</v>
      </c>
      <c r="BF15" s="345">
        <f t="shared" ref="BF15" si="319">BC10</f>
        <v>0</v>
      </c>
      <c r="BG15" s="345">
        <f t="shared" ref="BG15" si="320">BD10</f>
        <v>0</v>
      </c>
      <c r="BH15" s="345">
        <f t="shared" ref="BH15" si="321">BE10</f>
        <v>0</v>
      </c>
      <c r="BI15" s="345">
        <f t="shared" ref="BI15" si="322">BF10</f>
        <v>0</v>
      </c>
      <c r="BJ15" s="345">
        <f t="shared" ref="BJ15" si="323">BG10</f>
        <v>0</v>
      </c>
      <c r="BK15" s="345">
        <f t="shared" ref="BK15" si="324">BH10</f>
        <v>0</v>
      </c>
      <c r="BL15" s="345">
        <f t="shared" ref="BL15" si="325">BI10</f>
        <v>0</v>
      </c>
      <c r="BM15" s="345">
        <f t="shared" ref="BM15" si="326">BJ10</f>
        <v>0</v>
      </c>
      <c r="BN15" s="345">
        <f t="shared" ref="BN15" si="327">BK10</f>
        <v>0</v>
      </c>
      <c r="BO15" s="345">
        <f t="shared" ref="BO15" si="328">BL10</f>
        <v>0</v>
      </c>
      <c r="BP15" s="345">
        <f t="shared" ref="BP15" si="329">BM10</f>
        <v>0</v>
      </c>
      <c r="BQ15" s="345">
        <f t="shared" ref="BQ15" si="330">BN10</f>
        <v>0</v>
      </c>
      <c r="BR15" s="345">
        <f t="shared" ref="BR15" si="331">BO10</f>
        <v>0</v>
      </c>
      <c r="BS15" s="345">
        <f t="shared" ref="BS15" si="332">BP10</f>
        <v>0</v>
      </c>
      <c r="BT15" s="345">
        <f t="shared" ref="BT15" si="333">BQ10</f>
        <v>0</v>
      </c>
      <c r="BU15" s="345">
        <f t="shared" ref="BU15" si="334">BR10</f>
        <v>0</v>
      </c>
      <c r="BV15" s="345">
        <f t="shared" ref="BV15" si="335">BS10</f>
        <v>0</v>
      </c>
      <c r="BW15" s="345">
        <f t="shared" ref="BW15" si="336">BT10</f>
        <v>0</v>
      </c>
      <c r="BX15" s="345">
        <f t="shared" ref="BX15" si="337">BU10</f>
        <v>0</v>
      </c>
      <c r="BY15" s="345">
        <f t="shared" ref="BY15" si="338">BV10</f>
        <v>0</v>
      </c>
      <c r="BZ15" s="345">
        <f t="shared" ref="BZ15" si="339">BW10</f>
        <v>0</v>
      </c>
      <c r="CA15" s="345">
        <f t="shared" ref="CA15" si="340">BX10</f>
        <v>0</v>
      </c>
      <c r="CB15" s="345">
        <f t="shared" ref="CB15" si="341">BY10</f>
        <v>0</v>
      </c>
      <c r="CC15" s="345">
        <f t="shared" ref="CC15" si="342">BZ10</f>
        <v>0</v>
      </c>
      <c r="CD15" s="345">
        <f t="shared" ref="CD15" si="343">CA10</f>
        <v>0</v>
      </c>
      <c r="CE15" s="345">
        <f t="shared" ref="CE15" si="344">CB10</f>
        <v>0</v>
      </c>
      <c r="CF15" s="345">
        <f t="shared" ref="CF15" si="345">CC10</f>
        <v>0</v>
      </c>
      <c r="CG15" s="345">
        <f t="shared" ref="CG15" si="346">CD10</f>
        <v>0</v>
      </c>
      <c r="CH15" s="345">
        <f t="shared" ref="CH15" si="347">CE10</f>
        <v>0</v>
      </c>
      <c r="CI15" s="345">
        <f t="shared" ref="CI15" si="348">CF10</f>
        <v>0</v>
      </c>
      <c r="CJ15" s="345">
        <f t="shared" ref="CJ15" si="349">CG10</f>
        <v>0</v>
      </c>
    </row>
    <row r="16" spans="1:95" x14ac:dyDescent="0.25">
      <c r="A16" s="277" t="s">
        <v>250</v>
      </c>
      <c r="G16" s="345"/>
      <c r="H16" s="345"/>
      <c r="I16" s="345"/>
      <c r="J16" s="345"/>
      <c r="K16" s="345">
        <f t="shared" ref="K16" si="350">G10</f>
        <v>0</v>
      </c>
      <c r="L16" s="345">
        <f t="shared" ref="L16" si="351">H10</f>
        <v>0</v>
      </c>
      <c r="M16" s="345">
        <f t="shared" ref="M16" si="352">I10</f>
        <v>0</v>
      </c>
      <c r="N16" s="345">
        <f t="shared" ref="N16" si="353">J10</f>
        <v>0</v>
      </c>
      <c r="O16" s="345">
        <f t="shared" ref="O16" si="354">K10</f>
        <v>0</v>
      </c>
      <c r="P16" s="345">
        <f t="shared" ref="P16" si="355">L10</f>
        <v>0</v>
      </c>
      <c r="Q16" s="345">
        <f t="shared" ref="Q16" si="356">M10</f>
        <v>0</v>
      </c>
      <c r="R16" s="345">
        <f t="shared" ref="R16" si="357">N10</f>
        <v>0</v>
      </c>
      <c r="S16" s="345">
        <f t="shared" ref="S16" si="358">O10</f>
        <v>0</v>
      </c>
      <c r="T16" s="345">
        <f t="shared" ref="T16" si="359">P10</f>
        <v>0</v>
      </c>
      <c r="U16" s="345">
        <f t="shared" ref="U16" si="360">Q10</f>
        <v>0</v>
      </c>
      <c r="V16" s="345">
        <f t="shared" ref="V16" si="361">R10</f>
        <v>0</v>
      </c>
      <c r="W16" s="345">
        <f t="shared" ref="W16" si="362">S10</f>
        <v>0</v>
      </c>
      <c r="X16" s="345">
        <f t="shared" ref="X16" si="363">T10</f>
        <v>0</v>
      </c>
      <c r="Y16" s="345">
        <f t="shared" ref="Y16" si="364">U10</f>
        <v>0</v>
      </c>
      <c r="Z16" s="345">
        <f t="shared" ref="Z16" si="365">V10</f>
        <v>0</v>
      </c>
      <c r="AA16" s="345">
        <f t="shared" ref="AA16" si="366">W10</f>
        <v>0</v>
      </c>
      <c r="AB16" s="345">
        <f t="shared" ref="AB16" si="367">X10</f>
        <v>0</v>
      </c>
      <c r="AC16" s="345">
        <f t="shared" ref="AC16" si="368">Y10</f>
        <v>0</v>
      </c>
      <c r="AD16" s="345">
        <f t="shared" ref="AD16" si="369">Z10</f>
        <v>0</v>
      </c>
      <c r="AE16" s="345">
        <f t="shared" ref="AE16" si="370">AA10</f>
        <v>0</v>
      </c>
      <c r="AF16" s="345">
        <f t="shared" ref="AF16" si="371">AB10</f>
        <v>0</v>
      </c>
      <c r="AG16" s="345">
        <f t="shared" ref="AG16" si="372">AC10</f>
        <v>0</v>
      </c>
      <c r="AH16" s="345">
        <f t="shared" ref="AH16" si="373">AD10</f>
        <v>0</v>
      </c>
      <c r="AI16" s="345">
        <f t="shared" ref="AI16" si="374">AE10</f>
        <v>0</v>
      </c>
      <c r="AJ16" s="345">
        <f t="shared" ref="AJ16" si="375">AF10</f>
        <v>0</v>
      </c>
      <c r="AK16" s="345">
        <f t="shared" ref="AK16" si="376">AG10</f>
        <v>0</v>
      </c>
      <c r="AL16" s="345">
        <f t="shared" ref="AL16" si="377">AH10</f>
        <v>0</v>
      </c>
      <c r="AM16" s="345">
        <f t="shared" ref="AM16" si="378">AI10</f>
        <v>0</v>
      </c>
      <c r="AN16" s="345">
        <f t="shared" ref="AN16" si="379">AJ10</f>
        <v>0</v>
      </c>
      <c r="AO16" s="345">
        <f t="shared" ref="AO16" si="380">AK10</f>
        <v>0</v>
      </c>
      <c r="AP16" s="345">
        <f t="shared" ref="AP16" si="381">AL10</f>
        <v>0</v>
      </c>
      <c r="AQ16" s="345">
        <f t="shared" ref="AQ16" si="382">AM10</f>
        <v>0</v>
      </c>
      <c r="AR16" s="345">
        <f t="shared" ref="AR16" si="383">AN10</f>
        <v>0</v>
      </c>
      <c r="AS16" s="345">
        <f t="shared" ref="AS16" si="384">AO10</f>
        <v>0</v>
      </c>
      <c r="AT16" s="345">
        <f t="shared" ref="AT16" si="385">AP10</f>
        <v>0</v>
      </c>
      <c r="AU16" s="345">
        <f t="shared" ref="AU16" si="386">AQ10</f>
        <v>0</v>
      </c>
      <c r="AV16" s="345">
        <f t="shared" ref="AV16" si="387">AR10</f>
        <v>0</v>
      </c>
      <c r="AW16" s="345">
        <f t="shared" ref="AW16" si="388">AS10</f>
        <v>0</v>
      </c>
      <c r="AX16" s="345">
        <f t="shared" ref="AX16" si="389">AT10</f>
        <v>0</v>
      </c>
      <c r="AY16" s="345">
        <f t="shared" ref="AY16" si="390">AU10</f>
        <v>0</v>
      </c>
      <c r="AZ16" s="345">
        <f t="shared" ref="AZ16" si="391">AV10</f>
        <v>0</v>
      </c>
      <c r="BA16" s="345">
        <f t="shared" ref="BA16" si="392">AW10</f>
        <v>0</v>
      </c>
      <c r="BB16" s="345">
        <f t="shared" ref="BB16" si="393">AX10</f>
        <v>0</v>
      </c>
      <c r="BC16" s="345">
        <f t="shared" ref="BC16" si="394">AY10</f>
        <v>0</v>
      </c>
      <c r="BD16" s="345">
        <f t="shared" ref="BD16" si="395">AZ10</f>
        <v>0</v>
      </c>
      <c r="BE16" s="345">
        <f t="shared" ref="BE16" si="396">BA10</f>
        <v>0</v>
      </c>
      <c r="BF16" s="345">
        <f t="shared" ref="BF16" si="397">BB10</f>
        <v>0</v>
      </c>
      <c r="BG16" s="345">
        <f t="shared" ref="BG16" si="398">BC10</f>
        <v>0</v>
      </c>
      <c r="BH16" s="345">
        <f t="shared" ref="BH16" si="399">BD10</f>
        <v>0</v>
      </c>
      <c r="BI16" s="345">
        <f t="shared" ref="BI16" si="400">BE10</f>
        <v>0</v>
      </c>
      <c r="BJ16" s="345">
        <f t="shared" ref="BJ16" si="401">BF10</f>
        <v>0</v>
      </c>
      <c r="BK16" s="345">
        <f t="shared" ref="BK16" si="402">BG10</f>
        <v>0</v>
      </c>
      <c r="BL16" s="345">
        <f t="shared" ref="BL16" si="403">BH10</f>
        <v>0</v>
      </c>
      <c r="BM16" s="345">
        <f t="shared" ref="BM16" si="404">BI10</f>
        <v>0</v>
      </c>
      <c r="BN16" s="345">
        <f t="shared" ref="BN16" si="405">BJ10</f>
        <v>0</v>
      </c>
      <c r="BO16" s="345">
        <f t="shared" ref="BO16" si="406">BK10</f>
        <v>0</v>
      </c>
      <c r="BP16" s="345">
        <f t="shared" ref="BP16" si="407">BL10</f>
        <v>0</v>
      </c>
      <c r="BQ16" s="345">
        <f t="shared" ref="BQ16" si="408">BM10</f>
        <v>0</v>
      </c>
      <c r="BR16" s="345">
        <f t="shared" ref="BR16" si="409">BN10</f>
        <v>0</v>
      </c>
      <c r="BS16" s="345">
        <f t="shared" ref="BS16" si="410">BO10</f>
        <v>0</v>
      </c>
      <c r="BT16" s="345">
        <f t="shared" ref="BT16" si="411">BP10</f>
        <v>0</v>
      </c>
      <c r="BU16" s="345">
        <f t="shared" ref="BU16" si="412">BQ10</f>
        <v>0</v>
      </c>
      <c r="BV16" s="345">
        <f t="shared" ref="BV16" si="413">BR10</f>
        <v>0</v>
      </c>
      <c r="BW16" s="345">
        <f t="shared" ref="BW16" si="414">BS10</f>
        <v>0</v>
      </c>
      <c r="BX16" s="345">
        <f t="shared" ref="BX16" si="415">BT10</f>
        <v>0</v>
      </c>
      <c r="BY16" s="345">
        <f t="shared" ref="BY16" si="416">BU10</f>
        <v>0</v>
      </c>
      <c r="BZ16" s="345">
        <f t="shared" ref="BZ16" si="417">BV10</f>
        <v>0</v>
      </c>
      <c r="CA16" s="345">
        <f t="shared" ref="CA16" si="418">BW10</f>
        <v>0</v>
      </c>
      <c r="CB16" s="345">
        <f t="shared" ref="CB16" si="419">BX10</f>
        <v>0</v>
      </c>
      <c r="CC16" s="345">
        <f t="shared" ref="CC16" si="420">BY10</f>
        <v>0</v>
      </c>
      <c r="CD16" s="345">
        <f t="shared" ref="CD16" si="421">BZ10</f>
        <v>0</v>
      </c>
      <c r="CE16" s="345">
        <f t="shared" ref="CE16" si="422">CA10</f>
        <v>0</v>
      </c>
      <c r="CF16" s="345">
        <f t="shared" ref="CF16" si="423">CB10</f>
        <v>0</v>
      </c>
      <c r="CG16" s="345">
        <f t="shared" ref="CG16" si="424">CC10</f>
        <v>0</v>
      </c>
      <c r="CH16" s="345">
        <f t="shared" ref="CH16" si="425">CD10</f>
        <v>0</v>
      </c>
      <c r="CI16" s="345">
        <f t="shared" ref="CI16" si="426">CE10</f>
        <v>0</v>
      </c>
      <c r="CJ16" s="345">
        <f t="shared" ref="CJ16" si="427">CF10</f>
        <v>0</v>
      </c>
    </row>
    <row r="17" spans="1:98" x14ac:dyDescent="0.25">
      <c r="A17" s="277" t="s">
        <v>242</v>
      </c>
      <c r="G17" s="345"/>
      <c r="H17" s="345"/>
      <c r="I17" s="345"/>
      <c r="J17" s="345"/>
      <c r="K17" s="345"/>
      <c r="L17" s="345">
        <f t="shared" ref="L17" si="428">G10</f>
        <v>0</v>
      </c>
      <c r="M17" s="345">
        <f t="shared" ref="M17" si="429">H10</f>
        <v>0</v>
      </c>
      <c r="N17" s="345">
        <f t="shared" ref="N17" si="430">I10</f>
        <v>0</v>
      </c>
      <c r="O17" s="345">
        <f t="shared" ref="O17" si="431">J10</f>
        <v>0</v>
      </c>
      <c r="P17" s="345">
        <f t="shared" ref="P17" si="432">K10</f>
        <v>0</v>
      </c>
      <c r="Q17" s="345">
        <f t="shared" ref="Q17" si="433">L10</f>
        <v>0</v>
      </c>
      <c r="R17" s="345">
        <f t="shared" ref="R17" si="434">M10</f>
        <v>0</v>
      </c>
      <c r="S17" s="345">
        <f t="shared" ref="S17" si="435">N10</f>
        <v>0</v>
      </c>
      <c r="T17" s="345">
        <f t="shared" ref="T17" si="436">O10</f>
        <v>0</v>
      </c>
      <c r="U17" s="345">
        <f t="shared" ref="U17" si="437">P10</f>
        <v>0</v>
      </c>
      <c r="V17" s="345">
        <f t="shared" ref="V17" si="438">Q10</f>
        <v>0</v>
      </c>
      <c r="W17" s="345">
        <f t="shared" ref="W17" si="439">R10</f>
        <v>0</v>
      </c>
      <c r="X17" s="345">
        <f t="shared" ref="X17" si="440">S10</f>
        <v>0</v>
      </c>
      <c r="Y17" s="345">
        <f t="shared" ref="Y17" si="441">T10</f>
        <v>0</v>
      </c>
      <c r="Z17" s="345">
        <f t="shared" ref="Z17" si="442">U10</f>
        <v>0</v>
      </c>
      <c r="AA17" s="345">
        <f t="shared" ref="AA17" si="443">V10</f>
        <v>0</v>
      </c>
      <c r="AB17" s="345">
        <f t="shared" ref="AB17" si="444">W10</f>
        <v>0</v>
      </c>
      <c r="AC17" s="345">
        <f t="shared" ref="AC17" si="445">X10</f>
        <v>0</v>
      </c>
      <c r="AD17" s="345">
        <f t="shared" ref="AD17" si="446">Y10</f>
        <v>0</v>
      </c>
      <c r="AE17" s="345">
        <f t="shared" ref="AE17" si="447">Z10</f>
        <v>0</v>
      </c>
      <c r="AF17" s="345">
        <f t="shared" ref="AF17" si="448">AA10</f>
        <v>0</v>
      </c>
      <c r="AG17" s="345">
        <f t="shared" ref="AG17" si="449">AB10</f>
        <v>0</v>
      </c>
      <c r="AH17" s="345">
        <f t="shared" ref="AH17" si="450">AC10</f>
        <v>0</v>
      </c>
      <c r="AI17" s="345">
        <f t="shared" ref="AI17" si="451">AD10</f>
        <v>0</v>
      </c>
      <c r="AJ17" s="345">
        <f t="shared" ref="AJ17" si="452">AE10</f>
        <v>0</v>
      </c>
      <c r="AK17" s="345">
        <f t="shared" ref="AK17" si="453">AF10</f>
        <v>0</v>
      </c>
      <c r="AL17" s="345">
        <f t="shared" ref="AL17" si="454">AG10</f>
        <v>0</v>
      </c>
      <c r="AM17" s="345">
        <f t="shared" ref="AM17" si="455">AH10</f>
        <v>0</v>
      </c>
      <c r="AN17" s="345">
        <f t="shared" ref="AN17" si="456">AI10</f>
        <v>0</v>
      </c>
      <c r="AO17" s="345">
        <f t="shared" ref="AO17" si="457">AJ10</f>
        <v>0</v>
      </c>
      <c r="AP17" s="345">
        <f t="shared" ref="AP17" si="458">AK10</f>
        <v>0</v>
      </c>
      <c r="AQ17" s="345">
        <f t="shared" ref="AQ17" si="459">AL10</f>
        <v>0</v>
      </c>
      <c r="AR17" s="345">
        <f t="shared" ref="AR17" si="460">AM10</f>
        <v>0</v>
      </c>
      <c r="AS17" s="345">
        <f t="shared" ref="AS17" si="461">AN10</f>
        <v>0</v>
      </c>
      <c r="AT17" s="345">
        <f t="shared" ref="AT17" si="462">AO10</f>
        <v>0</v>
      </c>
      <c r="AU17" s="345">
        <f t="shared" ref="AU17" si="463">AP10</f>
        <v>0</v>
      </c>
      <c r="AV17" s="345">
        <f t="shared" ref="AV17" si="464">AQ10</f>
        <v>0</v>
      </c>
      <c r="AW17" s="345">
        <f t="shared" ref="AW17" si="465">AR10</f>
        <v>0</v>
      </c>
      <c r="AX17" s="345">
        <f t="shared" ref="AX17" si="466">AS10</f>
        <v>0</v>
      </c>
      <c r="AY17" s="345">
        <f t="shared" ref="AY17" si="467">AT10</f>
        <v>0</v>
      </c>
      <c r="AZ17" s="345">
        <f t="shared" ref="AZ17" si="468">AU10</f>
        <v>0</v>
      </c>
      <c r="BA17" s="345">
        <f t="shared" ref="BA17" si="469">AV10</f>
        <v>0</v>
      </c>
      <c r="BB17" s="345">
        <f t="shared" ref="BB17" si="470">AW10</f>
        <v>0</v>
      </c>
      <c r="BC17" s="345">
        <f t="shared" ref="BC17" si="471">AX10</f>
        <v>0</v>
      </c>
      <c r="BD17" s="345">
        <f t="shared" ref="BD17" si="472">AY10</f>
        <v>0</v>
      </c>
      <c r="BE17" s="345">
        <f t="shared" ref="BE17" si="473">AZ10</f>
        <v>0</v>
      </c>
      <c r="BF17" s="345">
        <f t="shared" ref="BF17" si="474">BA10</f>
        <v>0</v>
      </c>
      <c r="BG17" s="345">
        <f t="shared" ref="BG17" si="475">BB10</f>
        <v>0</v>
      </c>
      <c r="BH17" s="345">
        <f t="shared" ref="BH17" si="476">BC10</f>
        <v>0</v>
      </c>
      <c r="BI17" s="345">
        <f t="shared" ref="BI17" si="477">BD10</f>
        <v>0</v>
      </c>
      <c r="BJ17" s="345">
        <f t="shared" ref="BJ17" si="478">BE10</f>
        <v>0</v>
      </c>
      <c r="BK17" s="345">
        <f t="shared" ref="BK17" si="479">BF10</f>
        <v>0</v>
      </c>
      <c r="BL17" s="345">
        <f t="shared" ref="BL17" si="480">BG10</f>
        <v>0</v>
      </c>
      <c r="BM17" s="345">
        <f t="shared" ref="BM17" si="481">BH10</f>
        <v>0</v>
      </c>
      <c r="BN17" s="345">
        <f t="shared" ref="BN17" si="482">BI10</f>
        <v>0</v>
      </c>
      <c r="BO17" s="345">
        <f t="shared" ref="BO17" si="483">BJ10</f>
        <v>0</v>
      </c>
      <c r="BP17" s="345">
        <f t="shared" ref="BP17" si="484">BK10</f>
        <v>0</v>
      </c>
      <c r="BQ17" s="345">
        <f t="shared" ref="BQ17" si="485">BL10</f>
        <v>0</v>
      </c>
      <c r="BR17" s="345">
        <f t="shared" ref="BR17" si="486">BM10</f>
        <v>0</v>
      </c>
      <c r="BS17" s="345">
        <f t="shared" ref="BS17" si="487">BN10</f>
        <v>0</v>
      </c>
      <c r="BT17" s="345">
        <f t="shared" ref="BT17" si="488">BO10</f>
        <v>0</v>
      </c>
      <c r="BU17" s="345">
        <f t="shared" ref="BU17" si="489">BP10</f>
        <v>0</v>
      </c>
      <c r="BV17" s="345">
        <f t="shared" ref="BV17" si="490">BQ10</f>
        <v>0</v>
      </c>
      <c r="BW17" s="345">
        <f t="shared" ref="BW17" si="491">BR10</f>
        <v>0</v>
      </c>
      <c r="BX17" s="345">
        <f t="shared" ref="BX17" si="492">BS10</f>
        <v>0</v>
      </c>
      <c r="BY17" s="345">
        <f t="shared" ref="BY17" si="493">BT10</f>
        <v>0</v>
      </c>
      <c r="BZ17" s="345">
        <f t="shared" ref="BZ17" si="494">BU10</f>
        <v>0</v>
      </c>
      <c r="CA17" s="345">
        <f t="shared" ref="CA17" si="495">BV10</f>
        <v>0</v>
      </c>
      <c r="CB17" s="345">
        <f t="shared" ref="CB17" si="496">BW10</f>
        <v>0</v>
      </c>
      <c r="CC17" s="345">
        <f t="shared" ref="CC17" si="497">BX10</f>
        <v>0</v>
      </c>
      <c r="CD17" s="345">
        <f t="shared" ref="CD17" si="498">BY10</f>
        <v>0</v>
      </c>
      <c r="CE17" s="345">
        <f t="shared" ref="CE17" si="499">BZ10</f>
        <v>0</v>
      </c>
      <c r="CF17" s="345">
        <f t="shared" ref="CF17" si="500">CA10</f>
        <v>0</v>
      </c>
      <c r="CG17" s="345">
        <f t="shared" ref="CG17" si="501">CB10</f>
        <v>0</v>
      </c>
      <c r="CH17" s="345">
        <f t="shared" ref="CH17" si="502">CC10</f>
        <v>0</v>
      </c>
      <c r="CI17" s="345">
        <f t="shared" ref="CI17" si="503">CD10</f>
        <v>0</v>
      </c>
      <c r="CJ17" s="345">
        <f t="shared" ref="CJ17" si="504">CE10</f>
        <v>0</v>
      </c>
    </row>
    <row r="18" spans="1:98" x14ac:dyDescent="0.25">
      <c r="A18" s="277" t="s">
        <v>251</v>
      </c>
      <c r="G18" s="345"/>
      <c r="H18" s="345"/>
      <c r="I18" s="345"/>
      <c r="J18" s="345"/>
      <c r="K18" s="345"/>
      <c r="L18" s="345"/>
      <c r="M18" s="345">
        <f t="shared" ref="M18" si="505">G10</f>
        <v>0</v>
      </c>
      <c r="N18" s="345">
        <f t="shared" ref="N18" si="506">H10</f>
        <v>0</v>
      </c>
      <c r="O18" s="345">
        <f t="shared" ref="O18" si="507">I10</f>
        <v>0</v>
      </c>
      <c r="P18" s="345">
        <f t="shared" ref="P18" si="508">J10</f>
        <v>0</v>
      </c>
      <c r="Q18" s="345">
        <f t="shared" ref="Q18" si="509">K10</f>
        <v>0</v>
      </c>
      <c r="R18" s="345">
        <f t="shared" ref="R18" si="510">L10</f>
        <v>0</v>
      </c>
      <c r="S18" s="345">
        <f t="shared" ref="S18" si="511">M10</f>
        <v>0</v>
      </c>
      <c r="T18" s="345">
        <f t="shared" ref="T18" si="512">N10</f>
        <v>0</v>
      </c>
      <c r="U18" s="345">
        <f t="shared" ref="U18" si="513">O10</f>
        <v>0</v>
      </c>
      <c r="V18" s="345">
        <f t="shared" ref="V18" si="514">P10</f>
        <v>0</v>
      </c>
      <c r="W18" s="345">
        <f t="shared" ref="W18" si="515">Q10</f>
        <v>0</v>
      </c>
      <c r="X18" s="345">
        <f t="shared" ref="X18" si="516">R10</f>
        <v>0</v>
      </c>
      <c r="Y18" s="345">
        <f t="shared" ref="Y18" si="517">S10</f>
        <v>0</v>
      </c>
      <c r="Z18" s="345">
        <f t="shared" ref="Z18" si="518">T10</f>
        <v>0</v>
      </c>
      <c r="AA18" s="345">
        <f t="shared" ref="AA18" si="519">U10</f>
        <v>0</v>
      </c>
      <c r="AB18" s="345">
        <f t="shared" ref="AB18" si="520">V10</f>
        <v>0</v>
      </c>
      <c r="AC18" s="345">
        <f t="shared" ref="AC18" si="521">W10</f>
        <v>0</v>
      </c>
      <c r="AD18" s="345">
        <f t="shared" ref="AD18" si="522">X10</f>
        <v>0</v>
      </c>
      <c r="AE18" s="345">
        <f t="shared" ref="AE18" si="523">Y10</f>
        <v>0</v>
      </c>
      <c r="AF18" s="345">
        <f t="shared" ref="AF18" si="524">Z10</f>
        <v>0</v>
      </c>
      <c r="AG18" s="345">
        <f t="shared" ref="AG18" si="525">AA10</f>
        <v>0</v>
      </c>
      <c r="AH18" s="345">
        <f t="shared" ref="AH18" si="526">AB10</f>
        <v>0</v>
      </c>
      <c r="AI18" s="345">
        <f t="shared" ref="AI18" si="527">AC10</f>
        <v>0</v>
      </c>
      <c r="AJ18" s="345">
        <f t="shared" ref="AJ18" si="528">AD10</f>
        <v>0</v>
      </c>
      <c r="AK18" s="345">
        <f t="shared" ref="AK18" si="529">AE10</f>
        <v>0</v>
      </c>
      <c r="AL18" s="345">
        <f t="shared" ref="AL18" si="530">AF10</f>
        <v>0</v>
      </c>
      <c r="AM18" s="345">
        <f t="shared" ref="AM18" si="531">AG10</f>
        <v>0</v>
      </c>
      <c r="AN18" s="345">
        <f t="shared" ref="AN18" si="532">AH10</f>
        <v>0</v>
      </c>
      <c r="AO18" s="345">
        <f t="shared" ref="AO18" si="533">AI10</f>
        <v>0</v>
      </c>
      <c r="AP18" s="345">
        <f t="shared" ref="AP18" si="534">AJ10</f>
        <v>0</v>
      </c>
      <c r="AQ18" s="345">
        <f t="shared" ref="AQ18" si="535">AK10</f>
        <v>0</v>
      </c>
      <c r="AR18" s="345">
        <f t="shared" ref="AR18" si="536">AL10</f>
        <v>0</v>
      </c>
      <c r="AS18" s="345">
        <f t="shared" ref="AS18" si="537">AM10</f>
        <v>0</v>
      </c>
      <c r="AT18" s="345">
        <f t="shared" ref="AT18" si="538">AN10</f>
        <v>0</v>
      </c>
      <c r="AU18" s="345">
        <f t="shared" ref="AU18" si="539">AO10</f>
        <v>0</v>
      </c>
      <c r="AV18" s="345">
        <f t="shared" ref="AV18" si="540">AP10</f>
        <v>0</v>
      </c>
      <c r="AW18" s="345">
        <f t="shared" ref="AW18" si="541">AQ10</f>
        <v>0</v>
      </c>
      <c r="AX18" s="345">
        <f t="shared" ref="AX18" si="542">AR10</f>
        <v>0</v>
      </c>
      <c r="AY18" s="345">
        <f t="shared" ref="AY18" si="543">AS10</f>
        <v>0</v>
      </c>
      <c r="AZ18" s="345">
        <f t="shared" ref="AZ18" si="544">AT10</f>
        <v>0</v>
      </c>
      <c r="BA18" s="345">
        <f t="shared" ref="BA18" si="545">AU10</f>
        <v>0</v>
      </c>
      <c r="BB18" s="345">
        <f t="shared" ref="BB18" si="546">AV10</f>
        <v>0</v>
      </c>
      <c r="BC18" s="345">
        <f t="shared" ref="BC18" si="547">AW10</f>
        <v>0</v>
      </c>
      <c r="BD18" s="345">
        <f t="shared" ref="BD18" si="548">AX10</f>
        <v>0</v>
      </c>
      <c r="BE18" s="345">
        <f t="shared" ref="BE18" si="549">AY10</f>
        <v>0</v>
      </c>
      <c r="BF18" s="345">
        <f t="shared" ref="BF18" si="550">AZ10</f>
        <v>0</v>
      </c>
      <c r="BG18" s="345">
        <f t="shared" ref="BG18" si="551">BA10</f>
        <v>0</v>
      </c>
      <c r="BH18" s="345">
        <f t="shared" ref="BH18" si="552">BB10</f>
        <v>0</v>
      </c>
      <c r="BI18" s="345">
        <f t="shared" ref="BI18" si="553">BC10</f>
        <v>0</v>
      </c>
      <c r="BJ18" s="345">
        <f t="shared" ref="BJ18" si="554">BD10</f>
        <v>0</v>
      </c>
      <c r="BK18" s="345">
        <f t="shared" ref="BK18" si="555">BE10</f>
        <v>0</v>
      </c>
      <c r="BL18" s="345">
        <f t="shared" ref="BL18" si="556">BF10</f>
        <v>0</v>
      </c>
      <c r="BM18" s="345">
        <f t="shared" ref="BM18" si="557">BG10</f>
        <v>0</v>
      </c>
      <c r="BN18" s="345">
        <f t="shared" ref="BN18" si="558">BH10</f>
        <v>0</v>
      </c>
      <c r="BO18" s="345">
        <f t="shared" ref="BO18" si="559">BI10</f>
        <v>0</v>
      </c>
      <c r="BP18" s="345">
        <f t="shared" ref="BP18" si="560">BJ10</f>
        <v>0</v>
      </c>
      <c r="BQ18" s="345">
        <f t="shared" ref="BQ18" si="561">BK10</f>
        <v>0</v>
      </c>
      <c r="BR18" s="345">
        <f t="shared" ref="BR18" si="562">BL10</f>
        <v>0</v>
      </c>
      <c r="BS18" s="345">
        <f t="shared" ref="BS18" si="563">BM10</f>
        <v>0</v>
      </c>
      <c r="BT18" s="345">
        <f t="shared" ref="BT18" si="564">BN10</f>
        <v>0</v>
      </c>
      <c r="BU18" s="345">
        <f t="shared" ref="BU18" si="565">BO10</f>
        <v>0</v>
      </c>
      <c r="BV18" s="345">
        <f t="shared" ref="BV18" si="566">BP10</f>
        <v>0</v>
      </c>
      <c r="BW18" s="345">
        <f t="shared" ref="BW18" si="567">BQ10</f>
        <v>0</v>
      </c>
      <c r="BX18" s="345">
        <f t="shared" ref="BX18" si="568">BR10</f>
        <v>0</v>
      </c>
      <c r="BY18" s="345">
        <f t="shared" ref="BY18" si="569">BS10</f>
        <v>0</v>
      </c>
      <c r="BZ18" s="345">
        <f t="shared" ref="BZ18" si="570">BT10</f>
        <v>0</v>
      </c>
      <c r="CA18" s="345">
        <f t="shared" ref="CA18" si="571">BU10</f>
        <v>0</v>
      </c>
      <c r="CB18" s="345">
        <f t="shared" ref="CB18" si="572">BV10</f>
        <v>0</v>
      </c>
      <c r="CC18" s="345">
        <f t="shared" ref="CC18" si="573">BW10</f>
        <v>0</v>
      </c>
      <c r="CD18" s="345">
        <f t="shared" ref="CD18" si="574">BX10</f>
        <v>0</v>
      </c>
      <c r="CE18" s="345">
        <f t="shared" ref="CE18" si="575">BY10</f>
        <v>0</v>
      </c>
      <c r="CF18" s="345">
        <f t="shared" ref="CF18" si="576">BZ10</f>
        <v>0</v>
      </c>
      <c r="CG18" s="345">
        <f t="shared" ref="CG18" si="577">CA10</f>
        <v>0</v>
      </c>
      <c r="CH18" s="345">
        <f t="shared" ref="CH18" si="578">CB10</f>
        <v>0</v>
      </c>
      <c r="CI18" s="345">
        <f t="shared" ref="CI18" si="579">CC10</f>
        <v>0</v>
      </c>
      <c r="CJ18" s="345">
        <f t="shared" ref="CJ18" si="580">CD10</f>
        <v>0</v>
      </c>
    </row>
    <row r="19" spans="1:98" x14ac:dyDescent="0.25">
      <c r="A19" s="280" t="s">
        <v>252</v>
      </c>
      <c r="B19" s="280"/>
      <c r="C19" s="280"/>
      <c r="D19" s="280"/>
      <c r="E19" s="280"/>
      <c r="F19" s="280"/>
      <c r="G19" s="346"/>
      <c r="H19" s="346"/>
      <c r="I19" s="346"/>
      <c r="J19" s="346"/>
      <c r="K19" s="346"/>
      <c r="L19" s="346"/>
      <c r="M19" s="346"/>
      <c r="N19" s="346">
        <f t="shared" ref="N19" si="581">G10</f>
        <v>0</v>
      </c>
      <c r="O19" s="346">
        <f t="shared" ref="O19" si="582">H10</f>
        <v>0</v>
      </c>
      <c r="P19" s="346">
        <f t="shared" ref="P19" si="583">I10</f>
        <v>0</v>
      </c>
      <c r="Q19" s="346">
        <f t="shared" ref="Q19" si="584">J10</f>
        <v>0</v>
      </c>
      <c r="R19" s="346">
        <f t="shared" ref="R19" si="585">K10</f>
        <v>0</v>
      </c>
      <c r="S19" s="346">
        <f t="shared" ref="S19" si="586">L10</f>
        <v>0</v>
      </c>
      <c r="T19" s="346">
        <f t="shared" ref="T19" si="587">M10</f>
        <v>0</v>
      </c>
      <c r="U19" s="346">
        <f t="shared" ref="U19" si="588">N10</f>
        <v>0</v>
      </c>
      <c r="V19" s="346">
        <f t="shared" ref="V19" si="589">O10</f>
        <v>0</v>
      </c>
      <c r="W19" s="346">
        <f t="shared" ref="W19" si="590">P10</f>
        <v>0</v>
      </c>
      <c r="X19" s="346">
        <f t="shared" ref="X19" si="591">Q10</f>
        <v>0</v>
      </c>
      <c r="Y19" s="346">
        <f t="shared" ref="Y19" si="592">R10</f>
        <v>0</v>
      </c>
      <c r="Z19" s="346">
        <f t="shared" ref="Z19" si="593">S10</f>
        <v>0</v>
      </c>
      <c r="AA19" s="346">
        <f t="shared" ref="AA19" si="594">T10</f>
        <v>0</v>
      </c>
      <c r="AB19" s="346">
        <f t="shared" ref="AB19" si="595">U10</f>
        <v>0</v>
      </c>
      <c r="AC19" s="346">
        <f t="shared" ref="AC19" si="596">V10</f>
        <v>0</v>
      </c>
      <c r="AD19" s="346">
        <f t="shared" ref="AD19" si="597">W10</f>
        <v>0</v>
      </c>
      <c r="AE19" s="346">
        <f t="shared" ref="AE19" si="598">X10</f>
        <v>0</v>
      </c>
      <c r="AF19" s="346">
        <f t="shared" ref="AF19" si="599">Y10</f>
        <v>0</v>
      </c>
      <c r="AG19" s="346">
        <f t="shared" ref="AG19" si="600">Z10</f>
        <v>0</v>
      </c>
      <c r="AH19" s="346">
        <f t="shared" ref="AH19" si="601">AA10</f>
        <v>0</v>
      </c>
      <c r="AI19" s="346">
        <f t="shared" ref="AI19" si="602">AB10</f>
        <v>0</v>
      </c>
      <c r="AJ19" s="346">
        <f t="shared" ref="AJ19" si="603">AC10</f>
        <v>0</v>
      </c>
      <c r="AK19" s="346">
        <f t="shared" ref="AK19" si="604">AD10</f>
        <v>0</v>
      </c>
      <c r="AL19" s="346">
        <f t="shared" ref="AL19" si="605">AE10</f>
        <v>0</v>
      </c>
      <c r="AM19" s="346">
        <f t="shared" ref="AM19" si="606">AF10</f>
        <v>0</v>
      </c>
      <c r="AN19" s="346">
        <f t="shared" ref="AN19" si="607">AG10</f>
        <v>0</v>
      </c>
      <c r="AO19" s="346">
        <f t="shared" ref="AO19" si="608">AH10</f>
        <v>0</v>
      </c>
      <c r="AP19" s="346">
        <f t="shared" ref="AP19" si="609">AI10</f>
        <v>0</v>
      </c>
      <c r="AQ19" s="346">
        <f t="shared" ref="AQ19" si="610">AJ10</f>
        <v>0</v>
      </c>
      <c r="AR19" s="346">
        <f t="shared" ref="AR19" si="611">AK10</f>
        <v>0</v>
      </c>
      <c r="AS19" s="346">
        <f t="shared" ref="AS19" si="612">AL10</f>
        <v>0</v>
      </c>
      <c r="AT19" s="346">
        <f t="shared" ref="AT19" si="613">AM10</f>
        <v>0</v>
      </c>
      <c r="AU19" s="346">
        <f t="shared" ref="AU19" si="614">AN10</f>
        <v>0</v>
      </c>
      <c r="AV19" s="346">
        <f t="shared" ref="AV19" si="615">AO10</f>
        <v>0</v>
      </c>
      <c r="AW19" s="346">
        <f t="shared" ref="AW19" si="616">AP10</f>
        <v>0</v>
      </c>
      <c r="AX19" s="346">
        <f t="shared" ref="AX19" si="617">AQ10</f>
        <v>0</v>
      </c>
      <c r="AY19" s="346">
        <f t="shared" ref="AY19" si="618">AR10</f>
        <v>0</v>
      </c>
      <c r="AZ19" s="346">
        <f t="shared" ref="AZ19" si="619">AS10</f>
        <v>0</v>
      </c>
      <c r="BA19" s="346">
        <f t="shared" ref="BA19" si="620">AT10</f>
        <v>0</v>
      </c>
      <c r="BB19" s="346">
        <f t="shared" ref="BB19" si="621">AU10</f>
        <v>0</v>
      </c>
      <c r="BC19" s="346">
        <f t="shared" ref="BC19" si="622">AV10</f>
        <v>0</v>
      </c>
      <c r="BD19" s="346">
        <f t="shared" ref="BD19" si="623">AW10</f>
        <v>0</v>
      </c>
      <c r="BE19" s="346">
        <f t="shared" ref="BE19" si="624">AX10</f>
        <v>0</v>
      </c>
      <c r="BF19" s="346">
        <f t="shared" ref="BF19" si="625">AY10</f>
        <v>0</v>
      </c>
      <c r="BG19" s="346">
        <f t="shared" ref="BG19" si="626">AZ10</f>
        <v>0</v>
      </c>
      <c r="BH19" s="346">
        <f t="shared" ref="BH19" si="627">BA10</f>
        <v>0</v>
      </c>
      <c r="BI19" s="346">
        <f t="shared" ref="BI19" si="628">BB10</f>
        <v>0</v>
      </c>
      <c r="BJ19" s="346">
        <f t="shared" ref="BJ19" si="629">BC10</f>
        <v>0</v>
      </c>
      <c r="BK19" s="346">
        <f t="shared" ref="BK19" si="630">BD10</f>
        <v>0</v>
      </c>
      <c r="BL19" s="346">
        <f t="shared" ref="BL19" si="631">BE10</f>
        <v>0</v>
      </c>
      <c r="BM19" s="346">
        <f t="shared" ref="BM19" si="632">BF10</f>
        <v>0</v>
      </c>
      <c r="BN19" s="346">
        <f t="shared" ref="BN19" si="633">BG10</f>
        <v>0</v>
      </c>
      <c r="BO19" s="346">
        <f t="shared" ref="BO19" si="634">BH10</f>
        <v>0</v>
      </c>
      <c r="BP19" s="346">
        <f t="shared" ref="BP19" si="635">BI10</f>
        <v>0</v>
      </c>
      <c r="BQ19" s="346">
        <f t="shared" ref="BQ19" si="636">BJ10</f>
        <v>0</v>
      </c>
      <c r="BR19" s="346">
        <f t="shared" ref="BR19" si="637">BK10</f>
        <v>0</v>
      </c>
      <c r="BS19" s="346">
        <f t="shared" ref="BS19" si="638">BL10</f>
        <v>0</v>
      </c>
      <c r="BT19" s="346">
        <f t="shared" ref="BT19" si="639">BM10</f>
        <v>0</v>
      </c>
      <c r="BU19" s="346">
        <f t="shared" ref="BU19" si="640">BN10</f>
        <v>0</v>
      </c>
      <c r="BV19" s="346">
        <f t="shared" ref="BV19" si="641">BO10</f>
        <v>0</v>
      </c>
      <c r="BW19" s="346">
        <f t="shared" ref="BW19" si="642">BP10</f>
        <v>0</v>
      </c>
      <c r="BX19" s="346">
        <f t="shared" ref="BX19" si="643">BQ10</f>
        <v>0</v>
      </c>
      <c r="BY19" s="346">
        <f t="shared" ref="BY19" si="644">BR10</f>
        <v>0</v>
      </c>
      <c r="BZ19" s="346">
        <f t="shared" ref="BZ19" si="645">BS10</f>
        <v>0</v>
      </c>
      <c r="CA19" s="346">
        <f t="shared" ref="CA19" si="646">BT10</f>
        <v>0</v>
      </c>
      <c r="CB19" s="346">
        <f t="shared" ref="CB19" si="647">BU10</f>
        <v>0</v>
      </c>
      <c r="CC19" s="346">
        <f t="shared" ref="CC19" si="648">BV10</f>
        <v>0</v>
      </c>
      <c r="CD19" s="346">
        <f t="shared" ref="CD19" si="649">BW10</f>
        <v>0</v>
      </c>
      <c r="CE19" s="346">
        <f t="shared" ref="CE19" si="650">BX10</f>
        <v>0</v>
      </c>
      <c r="CF19" s="346">
        <f t="shared" ref="CF19" si="651">BY10</f>
        <v>0</v>
      </c>
      <c r="CG19" s="346">
        <f t="shared" ref="CG19" si="652">BZ10</f>
        <v>0</v>
      </c>
      <c r="CH19" s="346">
        <f t="shared" ref="CH19" si="653">CA10</f>
        <v>0</v>
      </c>
      <c r="CI19" s="346">
        <f t="shared" ref="CI19" si="654">CB10</f>
        <v>0</v>
      </c>
      <c r="CJ19" s="346">
        <f t="shared" ref="CJ19" si="655">CC10</f>
        <v>0</v>
      </c>
    </row>
    <row r="20" spans="1:98" x14ac:dyDescent="0.25">
      <c r="A20" s="277" t="s">
        <v>258</v>
      </c>
      <c r="B20" s="285"/>
      <c r="C20" s="285"/>
      <c r="D20" s="285"/>
      <c r="E20" s="285"/>
      <c r="F20" s="285"/>
      <c r="G20" s="343">
        <f t="shared" ref="G20:J20" si="656">SUM(G12:G18)*$G$2/7</f>
        <v>0</v>
      </c>
      <c r="H20" s="343">
        <f t="shared" si="656"/>
        <v>0</v>
      </c>
      <c r="I20" s="343">
        <f t="shared" si="656"/>
        <v>0</v>
      </c>
      <c r="J20" s="343">
        <f t="shared" si="656"/>
        <v>0</v>
      </c>
      <c r="K20" s="343">
        <f>SUM(K12:K18)*$G$2/7</f>
        <v>0</v>
      </c>
      <c r="L20" s="343">
        <f t="shared" ref="L20:BW20" si="657">SUM(L12:L18)*$G$2/7</f>
        <v>0</v>
      </c>
      <c r="M20" s="343">
        <f t="shared" si="657"/>
        <v>0</v>
      </c>
      <c r="N20" s="343">
        <f t="shared" si="657"/>
        <v>0</v>
      </c>
      <c r="O20" s="343">
        <f t="shared" si="657"/>
        <v>0</v>
      </c>
      <c r="P20" s="343">
        <f t="shared" si="657"/>
        <v>0</v>
      </c>
      <c r="Q20" s="343">
        <f t="shared" si="657"/>
        <v>0</v>
      </c>
      <c r="R20" s="343">
        <f t="shared" si="657"/>
        <v>0</v>
      </c>
      <c r="S20" s="343">
        <f t="shared" si="657"/>
        <v>0</v>
      </c>
      <c r="T20" s="343">
        <f t="shared" si="657"/>
        <v>0</v>
      </c>
      <c r="U20" s="343">
        <f t="shared" si="657"/>
        <v>0</v>
      </c>
      <c r="V20" s="343">
        <f t="shared" si="657"/>
        <v>0</v>
      </c>
      <c r="W20" s="343">
        <f t="shared" si="657"/>
        <v>0</v>
      </c>
      <c r="X20" s="343">
        <f t="shared" si="657"/>
        <v>0</v>
      </c>
      <c r="Y20" s="343">
        <f t="shared" si="657"/>
        <v>0</v>
      </c>
      <c r="Z20" s="343">
        <f t="shared" si="657"/>
        <v>0</v>
      </c>
      <c r="AA20" s="343">
        <f t="shared" si="657"/>
        <v>0</v>
      </c>
      <c r="AB20" s="343">
        <f t="shared" si="657"/>
        <v>0</v>
      </c>
      <c r="AC20" s="343">
        <f t="shared" si="657"/>
        <v>0</v>
      </c>
      <c r="AD20" s="343">
        <f t="shared" si="657"/>
        <v>0</v>
      </c>
      <c r="AE20" s="343">
        <f t="shared" si="657"/>
        <v>0</v>
      </c>
      <c r="AF20" s="343">
        <f t="shared" si="657"/>
        <v>0</v>
      </c>
      <c r="AG20" s="343">
        <f t="shared" si="657"/>
        <v>0</v>
      </c>
      <c r="AH20" s="343">
        <f t="shared" si="657"/>
        <v>0</v>
      </c>
      <c r="AI20" s="343">
        <f t="shared" si="657"/>
        <v>0</v>
      </c>
      <c r="AJ20" s="343">
        <f t="shared" si="657"/>
        <v>0</v>
      </c>
      <c r="AK20" s="343">
        <f t="shared" si="657"/>
        <v>0</v>
      </c>
      <c r="AL20" s="343">
        <f t="shared" si="657"/>
        <v>0</v>
      </c>
      <c r="AM20" s="343">
        <f t="shared" si="657"/>
        <v>0</v>
      </c>
      <c r="AN20" s="343">
        <f t="shared" si="657"/>
        <v>0</v>
      </c>
      <c r="AO20" s="343">
        <f t="shared" si="657"/>
        <v>0</v>
      </c>
      <c r="AP20" s="343">
        <f t="shared" si="657"/>
        <v>0</v>
      </c>
      <c r="AQ20" s="343">
        <f t="shared" si="657"/>
        <v>0</v>
      </c>
      <c r="AR20" s="343">
        <f t="shared" si="657"/>
        <v>0</v>
      </c>
      <c r="AS20" s="343">
        <f t="shared" si="657"/>
        <v>0</v>
      </c>
      <c r="AT20" s="343">
        <f t="shared" si="657"/>
        <v>0</v>
      </c>
      <c r="AU20" s="343">
        <f t="shared" si="657"/>
        <v>0</v>
      </c>
      <c r="AV20" s="343">
        <f t="shared" si="657"/>
        <v>0</v>
      </c>
      <c r="AW20" s="343">
        <f t="shared" si="657"/>
        <v>0</v>
      </c>
      <c r="AX20" s="343">
        <f t="shared" si="657"/>
        <v>0</v>
      </c>
      <c r="AY20" s="343">
        <f t="shared" si="657"/>
        <v>0</v>
      </c>
      <c r="AZ20" s="343">
        <f t="shared" si="657"/>
        <v>0</v>
      </c>
      <c r="BA20" s="343">
        <f t="shared" si="657"/>
        <v>0</v>
      </c>
      <c r="BB20" s="343">
        <f t="shared" si="657"/>
        <v>0</v>
      </c>
      <c r="BC20" s="343">
        <f t="shared" si="657"/>
        <v>0</v>
      </c>
      <c r="BD20" s="343">
        <f t="shared" si="657"/>
        <v>0</v>
      </c>
      <c r="BE20" s="343">
        <f t="shared" si="657"/>
        <v>0</v>
      </c>
      <c r="BF20" s="343">
        <f t="shared" si="657"/>
        <v>0</v>
      </c>
      <c r="BG20" s="343">
        <f t="shared" si="657"/>
        <v>0</v>
      </c>
      <c r="BH20" s="343">
        <f t="shared" si="657"/>
        <v>0</v>
      </c>
      <c r="BI20" s="343">
        <f t="shared" si="657"/>
        <v>0</v>
      </c>
      <c r="BJ20" s="343">
        <f t="shared" si="657"/>
        <v>0</v>
      </c>
      <c r="BK20" s="343">
        <f t="shared" si="657"/>
        <v>0</v>
      </c>
      <c r="BL20" s="343">
        <f t="shared" si="657"/>
        <v>0</v>
      </c>
      <c r="BM20" s="343">
        <f t="shared" si="657"/>
        <v>0</v>
      </c>
      <c r="BN20" s="343">
        <f t="shared" si="657"/>
        <v>0</v>
      </c>
      <c r="BO20" s="343">
        <f t="shared" si="657"/>
        <v>0</v>
      </c>
      <c r="BP20" s="343">
        <f t="shared" si="657"/>
        <v>0</v>
      </c>
      <c r="BQ20" s="343">
        <f t="shared" si="657"/>
        <v>0</v>
      </c>
      <c r="BR20" s="343">
        <f t="shared" si="657"/>
        <v>0</v>
      </c>
      <c r="BS20" s="343">
        <f t="shared" si="657"/>
        <v>0</v>
      </c>
      <c r="BT20" s="343">
        <f t="shared" si="657"/>
        <v>0</v>
      </c>
      <c r="BU20" s="343">
        <f t="shared" si="657"/>
        <v>0</v>
      </c>
      <c r="BV20" s="343">
        <f t="shared" si="657"/>
        <v>0</v>
      </c>
      <c r="BW20" s="343">
        <f t="shared" si="657"/>
        <v>0</v>
      </c>
      <c r="BX20" s="343">
        <f t="shared" ref="BX20:CA20" si="658">SUM(BX12:BX18)*$G$2/7</f>
        <v>0</v>
      </c>
      <c r="BY20" s="343">
        <f t="shared" si="658"/>
        <v>0</v>
      </c>
      <c r="BZ20" s="343">
        <f t="shared" si="658"/>
        <v>0</v>
      </c>
      <c r="CA20" s="343">
        <f t="shared" si="658"/>
        <v>0</v>
      </c>
      <c r="CB20" s="343">
        <f t="shared" ref="CB20:CJ20" si="659">SUM(CB12:CB18)*$G$2/7</f>
        <v>0</v>
      </c>
      <c r="CC20" s="343">
        <f t="shared" si="659"/>
        <v>0</v>
      </c>
      <c r="CD20" s="343">
        <f t="shared" si="659"/>
        <v>0</v>
      </c>
      <c r="CE20" s="343">
        <f t="shared" si="659"/>
        <v>0</v>
      </c>
      <c r="CF20" s="343">
        <f t="shared" si="659"/>
        <v>0</v>
      </c>
      <c r="CG20" s="343">
        <f t="shared" si="659"/>
        <v>0</v>
      </c>
      <c r="CH20" s="343">
        <f t="shared" si="659"/>
        <v>0</v>
      </c>
      <c r="CI20" s="343">
        <f t="shared" si="659"/>
        <v>0</v>
      </c>
      <c r="CJ20" s="343">
        <f t="shared" si="659"/>
        <v>0</v>
      </c>
    </row>
    <row r="21" spans="1:98" x14ac:dyDescent="0.25">
      <c r="A21" s="277" t="s">
        <v>49</v>
      </c>
      <c r="G21" s="345">
        <f t="shared" ref="G21:J21" si="660">G19*$G$3</f>
        <v>0</v>
      </c>
      <c r="H21" s="345">
        <f t="shared" si="660"/>
        <v>0</v>
      </c>
      <c r="I21" s="345">
        <f t="shared" si="660"/>
        <v>0</v>
      </c>
      <c r="J21" s="345">
        <f t="shared" si="660"/>
        <v>0</v>
      </c>
      <c r="K21" s="345">
        <f>K19*$G$3</f>
        <v>0</v>
      </c>
      <c r="L21" s="345">
        <f t="shared" ref="L21:BW21" si="661">L19*$G$3</f>
        <v>0</v>
      </c>
      <c r="M21" s="345">
        <f t="shared" si="661"/>
        <v>0</v>
      </c>
      <c r="N21" s="345">
        <f t="shared" si="661"/>
        <v>0</v>
      </c>
      <c r="O21" s="345">
        <f t="shared" si="661"/>
        <v>0</v>
      </c>
      <c r="P21" s="345">
        <f t="shared" si="661"/>
        <v>0</v>
      </c>
      <c r="Q21" s="345">
        <f t="shared" si="661"/>
        <v>0</v>
      </c>
      <c r="R21" s="345">
        <f t="shared" si="661"/>
        <v>0</v>
      </c>
      <c r="S21" s="345">
        <f t="shared" si="661"/>
        <v>0</v>
      </c>
      <c r="T21" s="345">
        <f t="shared" si="661"/>
        <v>0</v>
      </c>
      <c r="U21" s="345">
        <f t="shared" si="661"/>
        <v>0</v>
      </c>
      <c r="V21" s="345">
        <f t="shared" si="661"/>
        <v>0</v>
      </c>
      <c r="W21" s="345">
        <f t="shared" si="661"/>
        <v>0</v>
      </c>
      <c r="X21" s="345">
        <f t="shared" si="661"/>
        <v>0</v>
      </c>
      <c r="Y21" s="345">
        <f t="shared" si="661"/>
        <v>0</v>
      </c>
      <c r="Z21" s="345">
        <f t="shared" si="661"/>
        <v>0</v>
      </c>
      <c r="AA21" s="345">
        <f t="shared" si="661"/>
        <v>0</v>
      </c>
      <c r="AB21" s="345">
        <f t="shared" si="661"/>
        <v>0</v>
      </c>
      <c r="AC21" s="345">
        <f t="shared" si="661"/>
        <v>0</v>
      </c>
      <c r="AD21" s="345">
        <f t="shared" si="661"/>
        <v>0</v>
      </c>
      <c r="AE21" s="345">
        <f t="shared" si="661"/>
        <v>0</v>
      </c>
      <c r="AF21" s="345">
        <f t="shared" si="661"/>
        <v>0</v>
      </c>
      <c r="AG21" s="345">
        <f t="shared" si="661"/>
        <v>0</v>
      </c>
      <c r="AH21" s="345">
        <f t="shared" si="661"/>
        <v>0</v>
      </c>
      <c r="AI21" s="345">
        <f t="shared" si="661"/>
        <v>0</v>
      </c>
      <c r="AJ21" s="345">
        <f t="shared" si="661"/>
        <v>0</v>
      </c>
      <c r="AK21" s="345">
        <f t="shared" si="661"/>
        <v>0</v>
      </c>
      <c r="AL21" s="345">
        <f t="shared" si="661"/>
        <v>0</v>
      </c>
      <c r="AM21" s="345">
        <f t="shared" si="661"/>
        <v>0</v>
      </c>
      <c r="AN21" s="345">
        <f t="shared" si="661"/>
        <v>0</v>
      </c>
      <c r="AO21" s="345">
        <f t="shared" si="661"/>
        <v>0</v>
      </c>
      <c r="AP21" s="345">
        <f t="shared" si="661"/>
        <v>0</v>
      </c>
      <c r="AQ21" s="345">
        <f t="shared" si="661"/>
        <v>0</v>
      </c>
      <c r="AR21" s="345">
        <f t="shared" si="661"/>
        <v>0</v>
      </c>
      <c r="AS21" s="345">
        <f t="shared" si="661"/>
        <v>0</v>
      </c>
      <c r="AT21" s="345">
        <f t="shared" si="661"/>
        <v>0</v>
      </c>
      <c r="AU21" s="345">
        <f t="shared" si="661"/>
        <v>0</v>
      </c>
      <c r="AV21" s="345">
        <f t="shared" si="661"/>
        <v>0</v>
      </c>
      <c r="AW21" s="345">
        <f t="shared" si="661"/>
        <v>0</v>
      </c>
      <c r="AX21" s="345">
        <f t="shared" si="661"/>
        <v>0</v>
      </c>
      <c r="AY21" s="345">
        <f t="shared" si="661"/>
        <v>0</v>
      </c>
      <c r="AZ21" s="345">
        <f t="shared" si="661"/>
        <v>0</v>
      </c>
      <c r="BA21" s="345">
        <f t="shared" si="661"/>
        <v>0</v>
      </c>
      <c r="BB21" s="345">
        <f t="shared" si="661"/>
        <v>0</v>
      </c>
      <c r="BC21" s="345">
        <f t="shared" si="661"/>
        <v>0</v>
      </c>
      <c r="BD21" s="345">
        <f t="shared" si="661"/>
        <v>0</v>
      </c>
      <c r="BE21" s="345">
        <f t="shared" si="661"/>
        <v>0</v>
      </c>
      <c r="BF21" s="345">
        <f t="shared" si="661"/>
        <v>0</v>
      </c>
      <c r="BG21" s="345">
        <f t="shared" si="661"/>
        <v>0</v>
      </c>
      <c r="BH21" s="345">
        <f t="shared" si="661"/>
        <v>0</v>
      </c>
      <c r="BI21" s="345">
        <f t="shared" si="661"/>
        <v>0</v>
      </c>
      <c r="BJ21" s="345">
        <f t="shared" si="661"/>
        <v>0</v>
      </c>
      <c r="BK21" s="345">
        <f t="shared" si="661"/>
        <v>0</v>
      </c>
      <c r="BL21" s="345">
        <f t="shared" si="661"/>
        <v>0</v>
      </c>
      <c r="BM21" s="345">
        <f t="shared" si="661"/>
        <v>0</v>
      </c>
      <c r="BN21" s="345">
        <f t="shared" si="661"/>
        <v>0</v>
      </c>
      <c r="BO21" s="345">
        <f t="shared" si="661"/>
        <v>0</v>
      </c>
      <c r="BP21" s="345">
        <f t="shared" si="661"/>
        <v>0</v>
      </c>
      <c r="BQ21" s="345">
        <f t="shared" si="661"/>
        <v>0</v>
      </c>
      <c r="BR21" s="345">
        <f t="shared" si="661"/>
        <v>0</v>
      </c>
      <c r="BS21" s="345">
        <f t="shared" si="661"/>
        <v>0</v>
      </c>
      <c r="BT21" s="345">
        <f t="shared" si="661"/>
        <v>0</v>
      </c>
      <c r="BU21" s="345">
        <f t="shared" si="661"/>
        <v>0</v>
      </c>
      <c r="BV21" s="345">
        <f t="shared" si="661"/>
        <v>0</v>
      </c>
      <c r="BW21" s="345">
        <f t="shared" si="661"/>
        <v>0</v>
      </c>
      <c r="BX21" s="345">
        <f t="shared" ref="BX21:CA21" si="662">BX19*$G$3</f>
        <v>0</v>
      </c>
      <c r="BY21" s="345">
        <f t="shared" si="662"/>
        <v>0</v>
      </c>
      <c r="BZ21" s="345">
        <f t="shared" si="662"/>
        <v>0</v>
      </c>
      <c r="CA21" s="345">
        <f t="shared" si="662"/>
        <v>0</v>
      </c>
      <c r="CB21" s="345">
        <f t="shared" ref="CB21:CJ21" si="663">CB19*$G$3</f>
        <v>0</v>
      </c>
      <c r="CC21" s="345">
        <f t="shared" si="663"/>
        <v>0</v>
      </c>
      <c r="CD21" s="345">
        <f t="shared" si="663"/>
        <v>0</v>
      </c>
      <c r="CE21" s="345">
        <f t="shared" si="663"/>
        <v>0</v>
      </c>
      <c r="CF21" s="345">
        <f t="shared" si="663"/>
        <v>0</v>
      </c>
      <c r="CG21" s="345">
        <f t="shared" si="663"/>
        <v>0</v>
      </c>
      <c r="CH21" s="345">
        <f t="shared" si="663"/>
        <v>0</v>
      </c>
      <c r="CI21" s="345">
        <f t="shared" si="663"/>
        <v>0</v>
      </c>
      <c r="CJ21" s="345">
        <f t="shared" si="663"/>
        <v>0</v>
      </c>
    </row>
    <row r="22" spans="1:98" x14ac:dyDescent="0.25">
      <c r="A22" s="595" t="s">
        <v>741</v>
      </c>
      <c r="G22" s="345"/>
      <c r="H22" s="345"/>
      <c r="I22" s="345"/>
      <c r="J22" s="345"/>
      <c r="K22" s="345"/>
      <c r="L22" s="345"/>
      <c r="M22" s="345"/>
      <c r="N22" s="345">
        <v>0</v>
      </c>
      <c r="O22" s="345">
        <v>0</v>
      </c>
      <c r="P22" s="345">
        <v>0</v>
      </c>
      <c r="Q22" s="345">
        <v>0</v>
      </c>
      <c r="R22" s="345">
        <v>0</v>
      </c>
      <c r="S22" s="345">
        <v>0</v>
      </c>
      <c r="T22" s="345">
        <v>0</v>
      </c>
      <c r="U22" s="345">
        <v>0</v>
      </c>
      <c r="V22" s="345">
        <v>0</v>
      </c>
      <c r="W22" s="345">
        <v>0</v>
      </c>
      <c r="X22" s="345">
        <v>0</v>
      </c>
      <c r="Y22" s="345">
        <v>0</v>
      </c>
      <c r="Z22" s="345">
        <v>0</v>
      </c>
      <c r="AA22" s="345">
        <v>0</v>
      </c>
      <c r="AB22" s="345">
        <v>0</v>
      </c>
      <c r="AC22" s="345">
        <v>0</v>
      </c>
      <c r="AD22" s="345">
        <v>0</v>
      </c>
      <c r="AE22" s="345">
        <v>0</v>
      </c>
      <c r="AF22" s="345">
        <v>0</v>
      </c>
      <c r="AG22" s="345">
        <v>0</v>
      </c>
      <c r="AH22" s="345">
        <v>0</v>
      </c>
      <c r="AI22" s="345">
        <v>0</v>
      </c>
      <c r="AJ22" s="345">
        <v>0</v>
      </c>
      <c r="AK22" s="345">
        <v>0</v>
      </c>
      <c r="AL22" s="345">
        <v>0</v>
      </c>
      <c r="AM22" s="345">
        <v>0</v>
      </c>
      <c r="AN22" s="345">
        <v>0</v>
      </c>
      <c r="AO22" s="345">
        <v>0</v>
      </c>
      <c r="AP22" s="345">
        <v>0</v>
      </c>
      <c r="AQ22" s="345">
        <v>0</v>
      </c>
      <c r="AR22" s="345">
        <v>0</v>
      </c>
      <c r="AS22" s="345">
        <v>0</v>
      </c>
      <c r="AT22" s="345">
        <v>0</v>
      </c>
      <c r="AU22" s="345"/>
      <c r="AV22" s="345"/>
      <c r="AW22" s="345"/>
      <c r="AX22" s="345"/>
      <c r="AY22" s="345"/>
      <c r="AZ22" s="345"/>
      <c r="BA22" s="345"/>
      <c r="BB22" s="345"/>
      <c r="BC22" s="345"/>
      <c r="BD22" s="345"/>
      <c r="BE22" s="345"/>
      <c r="BF22" s="345"/>
      <c r="BG22" s="345"/>
      <c r="BH22" s="345"/>
      <c r="BI22" s="345"/>
      <c r="BJ22" s="345"/>
      <c r="BK22" s="345"/>
      <c r="BL22" s="345"/>
      <c r="BM22" s="345"/>
      <c r="BN22" s="345"/>
      <c r="BO22" s="345"/>
      <c r="BP22" s="345"/>
      <c r="BQ22" s="345"/>
      <c r="BR22" s="345"/>
      <c r="BS22" s="345"/>
      <c r="BT22" s="345"/>
      <c r="BU22" s="345"/>
      <c r="BV22" s="345"/>
      <c r="BW22" s="345"/>
      <c r="BX22" s="345"/>
      <c r="BY22" s="345"/>
      <c r="BZ22" s="345"/>
      <c r="CA22" s="345"/>
      <c r="CB22" s="345"/>
      <c r="CC22" s="345"/>
      <c r="CD22" s="349"/>
      <c r="CE22" s="349"/>
      <c r="CI22" s="349"/>
    </row>
    <row r="23" spans="1:98" x14ac:dyDescent="0.25">
      <c r="O23" s="345"/>
      <c r="P23" s="345"/>
      <c r="Q23" s="345"/>
      <c r="R23" s="345"/>
      <c r="S23" s="345"/>
      <c r="T23" s="345"/>
      <c r="U23" s="345"/>
      <c r="V23" s="345"/>
      <c r="W23" s="345"/>
      <c r="X23" s="345"/>
      <c r="Y23" s="345"/>
      <c r="Z23" s="345"/>
      <c r="AA23" s="345"/>
      <c r="AB23" s="345"/>
      <c r="AC23" s="345"/>
      <c r="AD23" s="345"/>
      <c r="AE23" s="345"/>
      <c r="AF23" s="345"/>
      <c r="AG23" s="345"/>
      <c r="AH23" s="345"/>
      <c r="AI23" s="345"/>
      <c r="AJ23" s="345"/>
      <c r="AK23" s="345"/>
      <c r="AL23" s="345"/>
      <c r="AM23" s="345"/>
      <c r="AN23" s="345"/>
      <c r="AO23" s="345"/>
      <c r="AP23" s="345"/>
      <c r="AQ23" s="345"/>
      <c r="AR23" s="345"/>
      <c r="AS23" s="345"/>
      <c r="AT23" s="345"/>
      <c r="AU23" s="345"/>
      <c r="AV23" s="345"/>
      <c r="AW23" s="345"/>
      <c r="AX23" s="345"/>
      <c r="AY23" s="345"/>
      <c r="AZ23" s="345"/>
      <c r="BA23" s="345"/>
      <c r="BB23" s="345"/>
      <c r="BC23" s="345"/>
      <c r="BD23" s="345"/>
      <c r="BE23" s="345"/>
      <c r="BF23" s="345"/>
      <c r="BG23" s="345"/>
      <c r="BH23" s="345"/>
      <c r="BI23" s="345"/>
      <c r="BJ23" s="345"/>
      <c r="BK23" s="345"/>
      <c r="BL23" s="345"/>
      <c r="BM23" s="345"/>
      <c r="BN23" s="345"/>
      <c r="BO23" s="345"/>
      <c r="BP23" s="345"/>
      <c r="BQ23" s="345"/>
      <c r="BR23" s="345"/>
      <c r="BS23" s="345"/>
      <c r="BT23" s="345"/>
      <c r="BU23" s="345"/>
      <c r="BV23" s="345"/>
      <c r="BW23" s="345"/>
      <c r="BX23" s="345"/>
      <c r="BY23" s="345"/>
      <c r="BZ23" s="345"/>
      <c r="CA23" s="345"/>
      <c r="CB23" s="345"/>
      <c r="CC23" s="345"/>
    </row>
    <row r="24" spans="1:98" ht="15.75" x14ac:dyDescent="0.25">
      <c r="A24" s="341" t="s">
        <v>765</v>
      </c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5"/>
      <c r="AC24" s="345"/>
      <c r="AD24" s="345"/>
      <c r="AE24" s="345"/>
      <c r="AF24" s="345"/>
      <c r="AG24" s="345"/>
      <c r="AH24" s="345"/>
      <c r="AI24" s="345"/>
      <c r="AJ24" s="345"/>
      <c r="AK24" s="345"/>
      <c r="AL24" s="345"/>
      <c r="AM24" s="345"/>
      <c r="AN24" s="345"/>
      <c r="AO24" s="345"/>
      <c r="AP24" s="345"/>
      <c r="AQ24" s="345"/>
      <c r="AR24" s="345"/>
      <c r="AS24" s="345"/>
      <c r="AT24" s="345"/>
      <c r="AU24" s="345"/>
      <c r="AV24" s="345"/>
      <c r="AW24" s="345"/>
      <c r="AX24" s="345"/>
      <c r="AY24" s="345"/>
      <c r="AZ24" s="345"/>
      <c r="BA24" s="345"/>
      <c r="BB24" s="345"/>
      <c r="BC24" s="345"/>
      <c r="BD24" s="345"/>
      <c r="BE24" s="345"/>
      <c r="BF24" s="345"/>
      <c r="BG24" s="345"/>
      <c r="BH24" s="345"/>
      <c r="BI24" s="345"/>
      <c r="BJ24" s="345"/>
      <c r="BK24" s="345"/>
      <c r="BL24" s="345"/>
      <c r="BM24" s="345"/>
      <c r="BN24" s="345"/>
      <c r="BO24" s="345"/>
      <c r="BP24" s="345"/>
      <c r="BQ24" s="345"/>
      <c r="BR24" s="345"/>
      <c r="BS24" s="345"/>
      <c r="BT24" s="345"/>
      <c r="BU24" s="345"/>
      <c r="BV24" s="345"/>
      <c r="BW24" s="345"/>
      <c r="BX24" s="345"/>
      <c r="BY24" s="345"/>
      <c r="BZ24" s="345"/>
      <c r="CA24" s="345"/>
      <c r="CB24" s="345"/>
      <c r="CC24" s="345"/>
    </row>
    <row r="25" spans="1:98" x14ac:dyDescent="0.25">
      <c r="A25" s="277" t="s">
        <v>286</v>
      </c>
      <c r="B25" s="277" t="s">
        <v>285</v>
      </c>
      <c r="G25" s="283">
        <v>0.2</v>
      </c>
      <c r="O25" s="345"/>
      <c r="P25" s="345"/>
      <c r="Q25" s="345"/>
      <c r="R25" s="345"/>
      <c r="S25" s="345"/>
      <c r="T25" s="345"/>
      <c r="U25" s="345"/>
      <c r="V25" s="345"/>
      <c r="W25" s="345"/>
      <c r="X25" s="345"/>
      <c r="Y25" s="345"/>
      <c r="Z25" s="345"/>
      <c r="AA25" s="345"/>
      <c r="AB25" s="345"/>
      <c r="AC25" s="345"/>
      <c r="AD25" s="345"/>
      <c r="AE25" s="345"/>
      <c r="AF25" s="345"/>
      <c r="AG25" s="345"/>
      <c r="AH25" s="345"/>
      <c r="AI25" s="345"/>
      <c r="AJ25" s="345"/>
      <c r="AK25" s="345"/>
      <c r="AL25" s="345"/>
      <c r="AM25" s="345"/>
      <c r="AN25" s="345"/>
      <c r="AO25" s="345"/>
      <c r="AP25" s="345"/>
      <c r="AQ25" s="345"/>
      <c r="AR25" s="345"/>
      <c r="AS25" s="345"/>
      <c r="AT25" s="345"/>
      <c r="AU25" s="345"/>
      <c r="AV25" s="345"/>
      <c r="AW25" s="345"/>
      <c r="AX25" s="345"/>
      <c r="AY25" s="345"/>
      <c r="AZ25" s="345"/>
      <c r="BA25" s="345"/>
      <c r="BB25" s="345"/>
      <c r="BC25" s="345"/>
      <c r="BD25" s="345"/>
      <c r="BE25" s="345"/>
      <c r="BF25" s="345"/>
      <c r="BG25" s="345"/>
      <c r="BH25" s="345"/>
      <c r="BI25" s="345"/>
      <c r="BJ25" s="345"/>
      <c r="BK25" s="345"/>
      <c r="BL25" s="345"/>
      <c r="BM25" s="345"/>
      <c r="BN25" s="345"/>
      <c r="BO25" s="345"/>
      <c r="BP25" s="345"/>
      <c r="BQ25" s="345"/>
      <c r="BR25" s="345"/>
      <c r="BS25" s="345"/>
      <c r="BT25" s="345"/>
      <c r="BU25" s="345"/>
      <c r="BV25" s="345"/>
      <c r="BW25" s="345"/>
      <c r="BX25" s="345"/>
      <c r="BY25" s="345"/>
      <c r="BZ25" s="345"/>
      <c r="CA25" s="345"/>
      <c r="CB25" s="345"/>
      <c r="CC25" s="345"/>
    </row>
    <row r="26" spans="1:98" x14ac:dyDescent="0.25">
      <c r="B26" s="277" t="s">
        <v>284</v>
      </c>
      <c r="G26" s="283">
        <f>1-G25</f>
        <v>0.8</v>
      </c>
      <c r="O26" s="345"/>
      <c r="P26" s="345"/>
      <c r="Q26" s="345"/>
      <c r="R26" s="345"/>
      <c r="S26" s="345"/>
      <c r="T26" s="345"/>
      <c r="U26" s="345"/>
      <c r="V26" s="345"/>
      <c r="W26" s="345"/>
      <c r="X26" s="345"/>
      <c r="Y26" s="345"/>
      <c r="Z26" s="345"/>
      <c r="AA26" s="345"/>
      <c r="AB26" s="345"/>
      <c r="AC26" s="345"/>
      <c r="AD26" s="345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5"/>
      <c r="AV26" s="345"/>
      <c r="AW26" s="345"/>
      <c r="AX26" s="345"/>
      <c r="AY26" s="345"/>
      <c r="AZ26" s="345"/>
      <c r="BA26" s="345"/>
      <c r="BB26" s="345"/>
      <c r="BC26" s="345"/>
      <c r="BD26" s="345"/>
      <c r="BE26" s="345"/>
      <c r="BF26" s="345"/>
      <c r="BG26" s="345"/>
      <c r="BH26" s="345"/>
      <c r="BI26" s="345"/>
      <c r="BJ26" s="345"/>
      <c r="BK26" s="345"/>
      <c r="BL26" s="345"/>
      <c r="BM26" s="345"/>
      <c r="BN26" s="345"/>
      <c r="BO26" s="345"/>
      <c r="BP26" s="345"/>
      <c r="BQ26" s="345"/>
      <c r="BR26" s="345"/>
      <c r="BS26" s="345"/>
      <c r="BT26" s="345"/>
      <c r="BU26" s="345"/>
      <c r="BV26" s="345"/>
      <c r="BW26" s="345"/>
      <c r="BX26" s="345"/>
      <c r="BY26" s="345"/>
      <c r="BZ26" s="345"/>
      <c r="CA26" s="345"/>
      <c r="CB26" s="345"/>
      <c r="CC26" s="345"/>
    </row>
    <row r="27" spans="1:98" x14ac:dyDescent="0.25">
      <c r="A27" s="277" t="s">
        <v>283</v>
      </c>
      <c r="B27" s="279">
        <f>Ingresos!D8</f>
        <v>122331.81638590823</v>
      </c>
      <c r="C27" s="343" t="s">
        <v>497</v>
      </c>
      <c r="D27" s="286"/>
      <c r="E27" s="286"/>
      <c r="O27" s="345"/>
      <c r="P27" s="345"/>
      <c r="Q27" s="345"/>
      <c r="R27" s="345"/>
      <c r="S27" s="345"/>
      <c r="T27" s="345"/>
      <c r="U27" s="345"/>
      <c r="V27" s="345"/>
      <c r="W27" s="345"/>
      <c r="X27" s="345"/>
      <c r="Y27" s="345"/>
      <c r="Z27" s="345"/>
      <c r="AA27" s="345"/>
      <c r="AB27" s="345"/>
      <c r="AC27" s="345"/>
      <c r="AD27" s="345"/>
      <c r="AE27" s="345"/>
      <c r="AF27" s="345"/>
      <c r="AG27" s="345"/>
      <c r="AH27" s="345"/>
      <c r="AI27" s="345"/>
      <c r="AJ27" s="345"/>
      <c r="AK27" s="345"/>
      <c r="AL27" s="345"/>
      <c r="AM27" s="345"/>
      <c r="AN27" s="345"/>
      <c r="AO27" s="345"/>
      <c r="AP27" s="345"/>
      <c r="AQ27" s="345"/>
      <c r="AR27" s="345"/>
      <c r="AS27" s="345"/>
      <c r="AT27" s="345"/>
      <c r="AU27" s="345"/>
      <c r="AV27" s="345"/>
      <c r="AW27" s="345"/>
      <c r="AX27" s="345"/>
      <c r="AY27" s="345"/>
      <c r="AZ27" s="345"/>
      <c r="BA27" s="345"/>
      <c r="BB27" s="345"/>
      <c r="BC27" s="345"/>
      <c r="BD27" s="345"/>
      <c r="BE27" s="345"/>
      <c r="BF27" s="345"/>
      <c r="BG27" s="345"/>
      <c r="BH27" s="345"/>
      <c r="BI27" s="345"/>
      <c r="BJ27" s="345"/>
      <c r="BK27" s="345"/>
      <c r="BL27" s="345"/>
      <c r="BM27" s="345"/>
      <c r="BN27" s="345"/>
      <c r="BO27" s="345"/>
      <c r="BP27" s="345"/>
      <c r="BQ27" s="345"/>
      <c r="BR27" s="345"/>
      <c r="BS27" s="345"/>
      <c r="BT27" s="345"/>
      <c r="BU27" s="345"/>
      <c r="BV27" s="345"/>
      <c r="BW27" s="345"/>
      <c r="BX27" s="345"/>
      <c r="BY27" s="345"/>
      <c r="BZ27" s="345"/>
      <c r="CA27" s="345"/>
      <c r="CB27" s="345"/>
      <c r="CC27" s="345"/>
    </row>
    <row r="29" spans="1:98" x14ac:dyDescent="0.25">
      <c r="O29" s="278"/>
    </row>
    <row r="30" spans="1:98" x14ac:dyDescent="0.25">
      <c r="B30" s="280">
        <v>1</v>
      </c>
      <c r="C30" s="280">
        <f t="shared" ref="C30:BN30" si="664">+B30+1</f>
        <v>2</v>
      </c>
      <c r="D30" s="280">
        <f t="shared" si="664"/>
        <v>3</v>
      </c>
      <c r="E30" s="280">
        <f t="shared" si="664"/>
        <v>4</v>
      </c>
      <c r="F30" s="280">
        <f t="shared" si="664"/>
        <v>5</v>
      </c>
      <c r="G30" s="280">
        <f t="shared" si="664"/>
        <v>6</v>
      </c>
      <c r="H30" s="280">
        <f t="shared" si="664"/>
        <v>7</v>
      </c>
      <c r="I30" s="280">
        <f t="shared" si="664"/>
        <v>8</v>
      </c>
      <c r="J30" s="280">
        <f t="shared" si="664"/>
        <v>9</v>
      </c>
      <c r="K30" s="280">
        <f t="shared" si="664"/>
        <v>10</v>
      </c>
      <c r="L30" s="280">
        <f t="shared" si="664"/>
        <v>11</v>
      </c>
      <c r="M30" s="280">
        <f t="shared" si="664"/>
        <v>12</v>
      </c>
      <c r="N30" s="280">
        <f t="shared" si="664"/>
        <v>13</v>
      </c>
      <c r="O30" s="280">
        <f t="shared" si="664"/>
        <v>14</v>
      </c>
      <c r="P30" s="280">
        <f t="shared" si="664"/>
        <v>15</v>
      </c>
      <c r="Q30" s="280">
        <f t="shared" si="664"/>
        <v>16</v>
      </c>
      <c r="R30" s="280">
        <f t="shared" si="664"/>
        <v>17</v>
      </c>
      <c r="S30" s="280">
        <f t="shared" si="664"/>
        <v>18</v>
      </c>
      <c r="T30" s="280">
        <f t="shared" si="664"/>
        <v>19</v>
      </c>
      <c r="U30" s="280">
        <f t="shared" si="664"/>
        <v>20</v>
      </c>
      <c r="V30" s="280">
        <f t="shared" si="664"/>
        <v>21</v>
      </c>
      <c r="W30" s="280">
        <f t="shared" si="664"/>
        <v>22</v>
      </c>
      <c r="X30" s="280">
        <f t="shared" si="664"/>
        <v>23</v>
      </c>
      <c r="Y30" s="280">
        <f t="shared" si="664"/>
        <v>24</v>
      </c>
      <c r="Z30" s="280">
        <f t="shared" si="664"/>
        <v>25</v>
      </c>
      <c r="AA30" s="280">
        <f t="shared" si="664"/>
        <v>26</v>
      </c>
      <c r="AB30" s="280">
        <f t="shared" si="664"/>
        <v>27</v>
      </c>
      <c r="AC30" s="280">
        <f t="shared" si="664"/>
        <v>28</v>
      </c>
      <c r="AD30" s="280">
        <f t="shared" si="664"/>
        <v>29</v>
      </c>
      <c r="AE30" s="280">
        <f t="shared" si="664"/>
        <v>30</v>
      </c>
      <c r="AF30" s="280">
        <f t="shared" si="664"/>
        <v>31</v>
      </c>
      <c r="AG30" s="280">
        <f t="shared" si="664"/>
        <v>32</v>
      </c>
      <c r="AH30" s="280">
        <f t="shared" si="664"/>
        <v>33</v>
      </c>
      <c r="AI30" s="280">
        <f t="shared" si="664"/>
        <v>34</v>
      </c>
      <c r="AJ30" s="280">
        <f t="shared" si="664"/>
        <v>35</v>
      </c>
      <c r="AK30" s="280">
        <f t="shared" si="664"/>
        <v>36</v>
      </c>
      <c r="AL30" s="280">
        <f t="shared" si="664"/>
        <v>37</v>
      </c>
      <c r="AM30" s="280">
        <f t="shared" si="664"/>
        <v>38</v>
      </c>
      <c r="AN30" s="280">
        <f t="shared" si="664"/>
        <v>39</v>
      </c>
      <c r="AO30" s="280">
        <f t="shared" si="664"/>
        <v>40</v>
      </c>
      <c r="AP30" s="280">
        <f t="shared" si="664"/>
        <v>41</v>
      </c>
      <c r="AQ30" s="280">
        <f t="shared" si="664"/>
        <v>42</v>
      </c>
      <c r="AR30" s="280">
        <f t="shared" si="664"/>
        <v>43</v>
      </c>
      <c r="AS30" s="280">
        <f t="shared" si="664"/>
        <v>44</v>
      </c>
      <c r="AT30" s="280">
        <f t="shared" si="664"/>
        <v>45</v>
      </c>
      <c r="AU30" s="280">
        <f t="shared" si="664"/>
        <v>46</v>
      </c>
      <c r="AV30" s="280">
        <f t="shared" si="664"/>
        <v>47</v>
      </c>
      <c r="AW30" s="280">
        <f t="shared" si="664"/>
        <v>48</v>
      </c>
      <c r="AX30" s="280">
        <f t="shared" si="664"/>
        <v>49</v>
      </c>
      <c r="AY30" s="280">
        <f t="shared" si="664"/>
        <v>50</v>
      </c>
      <c r="AZ30" s="280">
        <f t="shared" si="664"/>
        <v>51</v>
      </c>
      <c r="BA30" s="280">
        <f t="shared" si="664"/>
        <v>52</v>
      </c>
      <c r="BB30" s="280">
        <f t="shared" si="664"/>
        <v>53</v>
      </c>
      <c r="BC30" s="280">
        <f t="shared" si="664"/>
        <v>54</v>
      </c>
      <c r="BD30" s="280">
        <f t="shared" si="664"/>
        <v>55</v>
      </c>
      <c r="BE30" s="280">
        <f t="shared" si="664"/>
        <v>56</v>
      </c>
      <c r="BF30" s="280">
        <f t="shared" si="664"/>
        <v>57</v>
      </c>
      <c r="BG30" s="280">
        <f t="shared" si="664"/>
        <v>58</v>
      </c>
      <c r="BH30" s="280">
        <f t="shared" si="664"/>
        <v>59</v>
      </c>
      <c r="BI30" s="280">
        <f t="shared" si="664"/>
        <v>60</v>
      </c>
      <c r="BJ30" s="280">
        <f t="shared" si="664"/>
        <v>61</v>
      </c>
      <c r="BK30" s="280">
        <f t="shared" si="664"/>
        <v>62</v>
      </c>
      <c r="BL30" s="280">
        <f t="shared" si="664"/>
        <v>63</v>
      </c>
      <c r="BM30" s="280">
        <f t="shared" si="664"/>
        <v>64</v>
      </c>
      <c r="BN30" s="280">
        <f t="shared" si="664"/>
        <v>65</v>
      </c>
      <c r="BO30" s="280">
        <f t="shared" ref="BO30:CC30" si="665">+BN30+1</f>
        <v>66</v>
      </c>
      <c r="BP30" s="280">
        <f t="shared" si="665"/>
        <v>67</v>
      </c>
      <c r="BQ30" s="280">
        <f t="shared" si="665"/>
        <v>68</v>
      </c>
      <c r="BR30" s="280">
        <f t="shared" si="665"/>
        <v>69</v>
      </c>
      <c r="BS30" s="280">
        <f t="shared" si="665"/>
        <v>70</v>
      </c>
      <c r="BT30" s="280">
        <f t="shared" si="665"/>
        <v>71</v>
      </c>
      <c r="BU30" s="280">
        <f t="shared" si="665"/>
        <v>72</v>
      </c>
      <c r="BV30" s="280">
        <f t="shared" si="665"/>
        <v>73</v>
      </c>
      <c r="BW30" s="280">
        <f t="shared" si="665"/>
        <v>74</v>
      </c>
      <c r="BX30" s="280">
        <f t="shared" si="665"/>
        <v>75</v>
      </c>
      <c r="BY30" s="280">
        <f t="shared" si="665"/>
        <v>76</v>
      </c>
      <c r="BZ30" s="280">
        <f t="shared" si="665"/>
        <v>77</v>
      </c>
      <c r="CA30" s="280">
        <f t="shared" si="665"/>
        <v>78</v>
      </c>
      <c r="CB30" s="280">
        <f t="shared" si="665"/>
        <v>79</v>
      </c>
      <c r="CC30" s="280">
        <f t="shared" si="665"/>
        <v>80</v>
      </c>
      <c r="CD30" s="280">
        <f t="shared" ref="CD30" si="666">+CC30+1</f>
        <v>81</v>
      </c>
      <c r="CE30" s="280">
        <f t="shared" ref="CE30" si="667">+CD30+1</f>
        <v>82</v>
      </c>
      <c r="CF30" s="280">
        <f t="shared" ref="CF30" si="668">+CE30+1</f>
        <v>83</v>
      </c>
      <c r="CG30" s="280">
        <f t="shared" ref="CG30" si="669">+CF30+1</f>
        <v>84</v>
      </c>
      <c r="CH30" s="280">
        <f t="shared" ref="CH30" si="670">+CG30+1</f>
        <v>85</v>
      </c>
      <c r="CI30" s="280">
        <f t="shared" ref="CI30" si="671">+CH30+1</f>
        <v>86</v>
      </c>
      <c r="CJ30" s="280">
        <f t="shared" ref="CJ30" si="672">+CI30+1</f>
        <v>87</v>
      </c>
      <c r="CK30" s="280">
        <f t="shared" ref="CK30" si="673">+CJ30+1</f>
        <v>88</v>
      </c>
    </row>
    <row r="31" spans="1:98" x14ac:dyDescent="0.25">
      <c r="A31" s="277" t="s">
        <v>282</v>
      </c>
      <c r="G31" s="526">
        <f>'Absorción por tipo de casa'!E3</f>
        <v>2</v>
      </c>
      <c r="H31" s="526">
        <f>'Absorción por tipo de casa'!F3</f>
        <v>2</v>
      </c>
      <c r="I31" s="526">
        <f>'Absorción por tipo de casa'!G3</f>
        <v>2</v>
      </c>
      <c r="J31" s="526">
        <f>'Absorción por tipo de casa'!H3</f>
        <v>2</v>
      </c>
      <c r="K31" s="526">
        <f>'Absorción por tipo de casa'!I3</f>
        <v>2</v>
      </c>
      <c r="L31" s="526">
        <f>'Absorción por tipo de casa'!J3</f>
        <v>2</v>
      </c>
      <c r="M31" s="526">
        <f>'Absorción por tipo de casa'!K3</f>
        <v>2</v>
      </c>
      <c r="N31" s="526">
        <f>'Absorción por tipo de casa'!L3</f>
        <v>2</v>
      </c>
      <c r="O31" s="526">
        <f>'Absorción por tipo de casa'!M3</f>
        <v>2</v>
      </c>
      <c r="P31" s="526">
        <f>'Absorción por tipo de casa'!N3</f>
        <v>2</v>
      </c>
      <c r="Q31" s="526">
        <f>'Absorción por tipo de casa'!O3</f>
        <v>2</v>
      </c>
      <c r="R31" s="526">
        <f>'Absorción por tipo de casa'!P3</f>
        <v>2</v>
      </c>
      <c r="S31" s="526">
        <f>'Absorción por tipo de casa'!Q3</f>
        <v>1</v>
      </c>
      <c r="T31" s="526">
        <f>'Absorción por tipo de casa'!R3</f>
        <v>2</v>
      </c>
      <c r="U31" s="526">
        <f>'Absorción por tipo de casa'!S3</f>
        <v>1</v>
      </c>
      <c r="V31" s="526">
        <f>'Absorción por tipo de casa'!T3</f>
        <v>2</v>
      </c>
      <c r="W31" s="526">
        <f>'Absorción por tipo de casa'!U3</f>
        <v>1</v>
      </c>
      <c r="X31" s="526">
        <f>'Absorción por tipo de casa'!V3</f>
        <v>2</v>
      </c>
      <c r="Y31" s="526">
        <f>'Absorción por tipo de casa'!W3</f>
        <v>0</v>
      </c>
      <c r="Z31" s="526">
        <f>'Absorción por tipo de casa'!X3</f>
        <v>0</v>
      </c>
      <c r="AA31" s="526">
        <f>'Absorción por tipo de casa'!Y3</f>
        <v>0</v>
      </c>
      <c r="AB31" s="526">
        <f>'Absorción por tipo de casa'!Z3</f>
        <v>1</v>
      </c>
      <c r="AC31" s="526">
        <f>'Absorción por tipo de casa'!AA3</f>
        <v>1</v>
      </c>
      <c r="AD31" s="526">
        <f>'Absorción por tipo de casa'!AB3</f>
        <v>1</v>
      </c>
      <c r="AE31" s="526">
        <f>'Absorción por tipo de casa'!AC3</f>
        <v>2</v>
      </c>
      <c r="AF31" s="526">
        <f>'Absorción por tipo de casa'!AD3</f>
        <v>2</v>
      </c>
      <c r="AG31" s="526">
        <f>'Absorción por tipo de casa'!AE3</f>
        <v>0</v>
      </c>
      <c r="AH31" s="526">
        <f>'Absorción por tipo de casa'!AF3</f>
        <v>1</v>
      </c>
      <c r="AI31" s="526">
        <f>'Absorción por tipo de casa'!AG3</f>
        <v>0</v>
      </c>
      <c r="AJ31" s="526">
        <f>'Absorción por tipo de casa'!AH3</f>
        <v>2</v>
      </c>
      <c r="AK31" s="526">
        <f>'Absorción por tipo de casa'!AI3</f>
        <v>1</v>
      </c>
      <c r="AL31" s="526">
        <f>'Absorción por tipo de casa'!AJ3</f>
        <v>1</v>
      </c>
      <c r="AM31" s="526">
        <f>'Absorción por tipo de casa'!AK3</f>
        <v>1</v>
      </c>
      <c r="AN31" s="526">
        <f>'Absorción por tipo de casa'!AL3</f>
        <v>1</v>
      </c>
      <c r="AO31" s="526">
        <f>'Absorción por tipo de casa'!AM3</f>
        <v>0</v>
      </c>
      <c r="AP31" s="526">
        <f>'Absorción por tipo de casa'!AN3</f>
        <v>2</v>
      </c>
      <c r="AQ31" s="526">
        <f>'Absorción por tipo de casa'!AO3</f>
        <v>1</v>
      </c>
      <c r="AR31" s="526">
        <f>'Absorción por tipo de casa'!AP3</f>
        <v>0</v>
      </c>
      <c r="AS31" s="526">
        <f>'Absorción por tipo de casa'!AQ3</f>
        <v>0</v>
      </c>
      <c r="AT31" s="526">
        <f>'Absorción por tipo de casa'!AR3</f>
        <v>0</v>
      </c>
      <c r="AU31" s="526">
        <f>'Absorción por tipo de casa'!AS3</f>
        <v>0</v>
      </c>
      <c r="AV31" s="526">
        <f>'Absorción por tipo de casa'!AT3</f>
        <v>0</v>
      </c>
      <c r="AW31" s="526">
        <f>'Absorción por tipo de casa'!AU3</f>
        <v>0</v>
      </c>
      <c r="AX31" s="526">
        <f>'Absorción por tipo de casa'!AV3</f>
        <v>0</v>
      </c>
      <c r="AY31" s="526">
        <f>'Absorción por tipo de casa'!AW3</f>
        <v>0</v>
      </c>
      <c r="AZ31" s="526">
        <f>'Absorción por tipo de casa'!AX3</f>
        <v>0</v>
      </c>
      <c r="BA31" s="526">
        <f>'Absorción por tipo de casa'!AY3</f>
        <v>0</v>
      </c>
      <c r="BB31" s="526">
        <f>'Absorción por tipo de casa'!AZ3</f>
        <v>0</v>
      </c>
      <c r="BC31" s="526">
        <f>'Absorción por tipo de casa'!BA3</f>
        <v>0</v>
      </c>
      <c r="BD31" s="526">
        <f>'Absorción por tipo de casa'!BB3</f>
        <v>0</v>
      </c>
      <c r="BE31" s="526">
        <f>'Absorción por tipo de casa'!BC3</f>
        <v>0</v>
      </c>
      <c r="BF31" s="526">
        <f>'Absorción por tipo de casa'!BD3</f>
        <v>0</v>
      </c>
      <c r="BG31" s="526">
        <f>'Absorción por tipo de casa'!BE3</f>
        <v>0</v>
      </c>
      <c r="BH31" s="526">
        <f>'Absorción por tipo de casa'!BF3</f>
        <v>0</v>
      </c>
      <c r="BI31" s="526">
        <f>'Absorción por tipo de casa'!BG3</f>
        <v>0</v>
      </c>
      <c r="BJ31" s="526">
        <f>'Absorción por tipo de casa'!BH3</f>
        <v>0</v>
      </c>
      <c r="BK31" s="526">
        <f>'Absorción por tipo de casa'!BI3</f>
        <v>0</v>
      </c>
      <c r="BL31" s="526">
        <f>'Absorción por tipo de casa'!BJ3</f>
        <v>0</v>
      </c>
      <c r="BM31" s="526">
        <f>'Absorción por tipo de casa'!BK3</f>
        <v>0</v>
      </c>
      <c r="BN31" s="526">
        <f>'Absorción por tipo de casa'!BL3</f>
        <v>0</v>
      </c>
      <c r="BO31" s="526">
        <f>'Absorción por tipo de casa'!BM3</f>
        <v>0</v>
      </c>
      <c r="BP31" s="526">
        <f>'Absorción por tipo de casa'!BN3</f>
        <v>0</v>
      </c>
      <c r="BQ31" s="526">
        <f>'Absorción por tipo de casa'!BO3</f>
        <v>0</v>
      </c>
      <c r="BR31" s="526">
        <f>'Absorción por tipo de casa'!BP3</f>
        <v>0</v>
      </c>
      <c r="BS31" s="526">
        <f>'Absorción por tipo de casa'!BQ3</f>
        <v>0</v>
      </c>
      <c r="BT31" s="526">
        <f>'Absorción por tipo de casa'!BR3</f>
        <v>0</v>
      </c>
      <c r="BU31" s="526">
        <f>'Absorción por tipo de casa'!BS3</f>
        <v>0</v>
      </c>
      <c r="BV31" s="526">
        <f>'Absorción por tipo de casa'!BT3</f>
        <v>0</v>
      </c>
      <c r="BW31" s="526">
        <f>'Absorción por tipo de casa'!BU3</f>
        <v>0</v>
      </c>
      <c r="BX31" s="526">
        <f>'Absorción por tipo de casa'!BV3</f>
        <v>0</v>
      </c>
      <c r="BY31" s="526">
        <f>'Absorción por tipo de casa'!BW3</f>
        <v>0</v>
      </c>
      <c r="BZ31" s="526">
        <f>'Absorción por tipo de casa'!BX3</f>
        <v>0</v>
      </c>
      <c r="CA31" s="526">
        <f>'Absorción por tipo de casa'!BY3</f>
        <v>0</v>
      </c>
      <c r="CB31" s="526">
        <f>'Absorción por tipo de casa'!BZ3</f>
        <v>0</v>
      </c>
      <c r="CC31" s="526">
        <f>'Absorción por tipo de casa'!CA3</f>
        <v>0</v>
      </c>
      <c r="CD31" s="526">
        <f>'Absorción por tipo de casa'!CB3</f>
        <v>0</v>
      </c>
      <c r="CE31" s="526">
        <f>'Absorción por tipo de casa'!CC3</f>
        <v>0</v>
      </c>
      <c r="CF31" s="526">
        <f>'Absorción por tipo de casa'!CD3</f>
        <v>0</v>
      </c>
      <c r="CG31" s="526">
        <f>'Absorción por tipo de casa'!CE3</f>
        <v>0</v>
      </c>
      <c r="CH31" s="526">
        <f>'Absorción por tipo de casa'!CF3</f>
        <v>0</v>
      </c>
      <c r="CI31" s="526">
        <f>'Absorción por tipo de casa'!CG3</f>
        <v>0</v>
      </c>
      <c r="CJ31" s="526">
        <f>'Absorción por tipo de casa'!CH3</f>
        <v>0</v>
      </c>
      <c r="CK31" s="526">
        <f>'Absorción por tipo de casa'!CI3</f>
        <v>0</v>
      </c>
    </row>
    <row r="32" spans="1:98" x14ac:dyDescent="0.25">
      <c r="A32" s="277" t="s">
        <v>281</v>
      </c>
      <c r="B32" s="282"/>
      <c r="C32" s="282"/>
      <c r="D32" s="282"/>
      <c r="E32" s="282"/>
      <c r="F32" s="282"/>
      <c r="G32" s="277">
        <f t="shared" ref="G32:J32" si="674">F32+G31</f>
        <v>2</v>
      </c>
      <c r="H32" s="277">
        <f t="shared" si="674"/>
        <v>4</v>
      </c>
      <c r="I32" s="277">
        <f t="shared" si="674"/>
        <v>6</v>
      </c>
      <c r="J32" s="277">
        <f t="shared" si="674"/>
        <v>8</v>
      </c>
      <c r="K32" s="277">
        <f>J32+K31</f>
        <v>10</v>
      </c>
      <c r="L32" s="281">
        <f>K32+L31</f>
        <v>12</v>
      </c>
      <c r="M32" s="281">
        <f t="shared" ref="M32:BX32" si="675">L32+M31</f>
        <v>14</v>
      </c>
      <c r="N32" s="281">
        <f t="shared" si="675"/>
        <v>16</v>
      </c>
      <c r="O32" s="281">
        <f t="shared" si="675"/>
        <v>18</v>
      </c>
      <c r="P32" s="281">
        <f t="shared" si="675"/>
        <v>20</v>
      </c>
      <c r="Q32" s="281">
        <f t="shared" si="675"/>
        <v>22</v>
      </c>
      <c r="R32" s="281">
        <f t="shared" si="675"/>
        <v>24</v>
      </c>
      <c r="S32" s="281">
        <f t="shared" si="675"/>
        <v>25</v>
      </c>
      <c r="T32" s="281">
        <f t="shared" si="675"/>
        <v>27</v>
      </c>
      <c r="U32" s="281">
        <f t="shared" si="675"/>
        <v>28</v>
      </c>
      <c r="V32" s="281">
        <f t="shared" si="675"/>
        <v>30</v>
      </c>
      <c r="W32" s="281">
        <f t="shared" si="675"/>
        <v>31</v>
      </c>
      <c r="X32" s="281">
        <f t="shared" si="675"/>
        <v>33</v>
      </c>
      <c r="Y32" s="281">
        <f t="shared" si="675"/>
        <v>33</v>
      </c>
      <c r="Z32" s="281">
        <f t="shared" si="675"/>
        <v>33</v>
      </c>
      <c r="AA32" s="281">
        <f t="shared" si="675"/>
        <v>33</v>
      </c>
      <c r="AB32" s="281">
        <f t="shared" si="675"/>
        <v>34</v>
      </c>
      <c r="AC32" s="281">
        <f t="shared" si="675"/>
        <v>35</v>
      </c>
      <c r="AD32" s="281">
        <f t="shared" si="675"/>
        <v>36</v>
      </c>
      <c r="AE32" s="281">
        <f t="shared" si="675"/>
        <v>38</v>
      </c>
      <c r="AF32" s="281">
        <f t="shared" si="675"/>
        <v>40</v>
      </c>
      <c r="AG32" s="281">
        <f t="shared" si="675"/>
        <v>40</v>
      </c>
      <c r="AH32" s="281">
        <f t="shared" si="675"/>
        <v>41</v>
      </c>
      <c r="AI32" s="281">
        <f t="shared" si="675"/>
        <v>41</v>
      </c>
      <c r="AJ32" s="281">
        <f t="shared" si="675"/>
        <v>43</v>
      </c>
      <c r="AK32" s="281">
        <f t="shared" si="675"/>
        <v>44</v>
      </c>
      <c r="AL32" s="281">
        <f t="shared" si="675"/>
        <v>45</v>
      </c>
      <c r="AM32" s="281">
        <f t="shared" si="675"/>
        <v>46</v>
      </c>
      <c r="AN32" s="281">
        <f t="shared" si="675"/>
        <v>47</v>
      </c>
      <c r="AO32" s="281">
        <f t="shared" si="675"/>
        <v>47</v>
      </c>
      <c r="AP32" s="281">
        <f t="shared" si="675"/>
        <v>49</v>
      </c>
      <c r="AQ32" s="281">
        <f t="shared" si="675"/>
        <v>50</v>
      </c>
      <c r="AR32" s="281">
        <f t="shared" si="675"/>
        <v>50</v>
      </c>
      <c r="AS32" s="281">
        <f t="shared" si="675"/>
        <v>50</v>
      </c>
      <c r="AT32" s="281">
        <f t="shared" si="675"/>
        <v>50</v>
      </c>
      <c r="AU32" s="281">
        <f t="shared" si="675"/>
        <v>50</v>
      </c>
      <c r="AV32" s="281">
        <f t="shared" si="675"/>
        <v>50</v>
      </c>
      <c r="AW32" s="281">
        <f t="shared" si="675"/>
        <v>50</v>
      </c>
      <c r="AX32" s="281">
        <f t="shared" si="675"/>
        <v>50</v>
      </c>
      <c r="AY32" s="281">
        <v>0</v>
      </c>
      <c r="AZ32" s="281">
        <f t="shared" si="675"/>
        <v>0</v>
      </c>
      <c r="BA32" s="281">
        <f t="shared" si="675"/>
        <v>0</v>
      </c>
      <c r="BB32" s="281">
        <f t="shared" si="675"/>
        <v>0</v>
      </c>
      <c r="BC32" s="281">
        <f t="shared" si="675"/>
        <v>0</v>
      </c>
      <c r="BD32" s="281">
        <f t="shared" si="675"/>
        <v>0</v>
      </c>
      <c r="BE32" s="281">
        <f t="shared" si="675"/>
        <v>0</v>
      </c>
      <c r="BF32" s="281">
        <f t="shared" si="675"/>
        <v>0</v>
      </c>
      <c r="BG32" s="281">
        <f t="shared" si="675"/>
        <v>0</v>
      </c>
      <c r="BH32" s="281">
        <f t="shared" si="675"/>
        <v>0</v>
      </c>
      <c r="BI32" s="281">
        <f t="shared" si="675"/>
        <v>0</v>
      </c>
      <c r="BJ32" s="281">
        <f t="shared" si="675"/>
        <v>0</v>
      </c>
      <c r="BK32" s="281">
        <f t="shared" si="675"/>
        <v>0</v>
      </c>
      <c r="BL32" s="281">
        <f t="shared" si="675"/>
        <v>0</v>
      </c>
      <c r="BM32" s="281">
        <f t="shared" si="675"/>
        <v>0</v>
      </c>
      <c r="BN32" s="281">
        <f t="shared" si="675"/>
        <v>0</v>
      </c>
      <c r="BO32" s="281">
        <f t="shared" si="675"/>
        <v>0</v>
      </c>
      <c r="BP32" s="281">
        <f t="shared" si="675"/>
        <v>0</v>
      </c>
      <c r="BQ32" s="281">
        <f t="shared" si="675"/>
        <v>0</v>
      </c>
      <c r="BR32" s="281">
        <f t="shared" si="675"/>
        <v>0</v>
      </c>
      <c r="BS32" s="281">
        <f t="shared" si="675"/>
        <v>0</v>
      </c>
      <c r="BT32" s="281">
        <f t="shared" si="675"/>
        <v>0</v>
      </c>
      <c r="BU32" s="281">
        <f t="shared" si="675"/>
        <v>0</v>
      </c>
      <c r="BV32" s="281">
        <f t="shared" si="675"/>
        <v>0</v>
      </c>
      <c r="BW32" s="281">
        <f t="shared" si="675"/>
        <v>0</v>
      </c>
      <c r="BX32" s="281">
        <f t="shared" si="675"/>
        <v>0</v>
      </c>
      <c r="BY32" s="281">
        <f t="shared" ref="BY32:CB32" si="676">BX32+BY31</f>
        <v>0</v>
      </c>
      <c r="BZ32" s="281">
        <f t="shared" si="676"/>
        <v>0</v>
      </c>
      <c r="CA32" s="281">
        <f t="shared" si="676"/>
        <v>0</v>
      </c>
      <c r="CB32" s="281">
        <f t="shared" si="676"/>
        <v>0</v>
      </c>
      <c r="CC32" s="281">
        <f t="shared" ref="CC32" si="677">CB32+CC31</f>
        <v>0</v>
      </c>
      <c r="CD32" s="281">
        <f t="shared" ref="CD32" si="678">CC32+CD31</f>
        <v>0</v>
      </c>
      <c r="CE32" s="281">
        <f t="shared" ref="CE32" si="679">CD32+CE31</f>
        <v>0</v>
      </c>
      <c r="CF32" s="281">
        <f t="shared" ref="CF32" si="680">CE32+CF31</f>
        <v>0</v>
      </c>
      <c r="CG32" s="281">
        <f t="shared" ref="CG32" si="681">CF32+CG31</f>
        <v>0</v>
      </c>
      <c r="CH32" s="281">
        <f t="shared" ref="CH32" si="682">CG32+CH31</f>
        <v>0</v>
      </c>
      <c r="CI32" s="281">
        <f t="shared" ref="CI32" si="683">CH32+CI31</f>
        <v>0</v>
      </c>
      <c r="CJ32" s="281">
        <f t="shared" ref="CJ32" si="684">CI32+CJ31</f>
        <v>0</v>
      </c>
      <c r="CK32" s="281">
        <f t="shared" ref="CK32" si="685">CJ32+CK31</f>
        <v>0</v>
      </c>
      <c r="CL32" s="348"/>
      <c r="CM32" s="348"/>
      <c r="CN32" s="348"/>
      <c r="CO32" s="348"/>
      <c r="CP32" s="348"/>
      <c r="CQ32" s="348"/>
      <c r="CR32" s="348"/>
      <c r="CS32" s="348"/>
      <c r="CT32" s="348"/>
    </row>
    <row r="33" spans="1:89" x14ac:dyDescent="0.25">
      <c r="A33" s="277" t="s">
        <v>280</v>
      </c>
      <c r="B33" s="281"/>
      <c r="C33" s="281"/>
      <c r="D33" s="281"/>
      <c r="E33" s="281"/>
      <c r="F33" s="281"/>
      <c r="G33" s="344">
        <f>$B$27</f>
        <v>122331.81638590823</v>
      </c>
      <c r="H33" s="344">
        <f t="shared" ref="H33:BT33" si="686">$B$27</f>
        <v>122331.81638590823</v>
      </c>
      <c r="I33" s="344">
        <f t="shared" si="686"/>
        <v>122331.81638590823</v>
      </c>
      <c r="J33" s="344">
        <f t="shared" si="686"/>
        <v>122331.81638590823</v>
      </c>
      <c r="K33" s="344">
        <f t="shared" si="686"/>
        <v>122331.81638590823</v>
      </c>
      <c r="L33" s="344">
        <f t="shared" si="686"/>
        <v>122331.81638590823</v>
      </c>
      <c r="M33" s="344">
        <f t="shared" si="686"/>
        <v>122331.81638590823</v>
      </c>
      <c r="N33" s="344">
        <f t="shared" si="686"/>
        <v>122331.81638590823</v>
      </c>
      <c r="O33" s="344">
        <f t="shared" si="686"/>
        <v>122331.81638590823</v>
      </c>
      <c r="P33" s="344">
        <f t="shared" si="686"/>
        <v>122331.81638590823</v>
      </c>
      <c r="Q33" s="344">
        <f t="shared" si="686"/>
        <v>122331.81638590823</v>
      </c>
      <c r="R33" s="344">
        <f t="shared" si="686"/>
        <v>122331.81638590823</v>
      </c>
      <c r="S33" s="344">
        <f t="shared" si="686"/>
        <v>122331.81638590823</v>
      </c>
      <c r="T33" s="344">
        <f t="shared" si="686"/>
        <v>122331.81638590823</v>
      </c>
      <c r="U33" s="344">
        <f t="shared" si="686"/>
        <v>122331.81638590823</v>
      </c>
      <c r="V33" s="344">
        <f t="shared" si="686"/>
        <v>122331.81638590823</v>
      </c>
      <c r="W33" s="344">
        <f t="shared" si="686"/>
        <v>122331.81638590823</v>
      </c>
      <c r="X33" s="344">
        <f t="shared" si="686"/>
        <v>122331.81638590823</v>
      </c>
      <c r="Y33" s="344">
        <f t="shared" si="686"/>
        <v>122331.81638590823</v>
      </c>
      <c r="Z33" s="344">
        <f t="shared" si="686"/>
        <v>122331.81638590823</v>
      </c>
      <c r="AA33" s="344">
        <f t="shared" si="686"/>
        <v>122331.81638590823</v>
      </c>
      <c r="AB33" s="344">
        <f t="shared" si="686"/>
        <v>122331.81638590823</v>
      </c>
      <c r="AC33" s="344">
        <f t="shared" si="686"/>
        <v>122331.81638590823</v>
      </c>
      <c r="AD33" s="344">
        <f t="shared" si="686"/>
        <v>122331.81638590823</v>
      </c>
      <c r="AE33" s="344">
        <f t="shared" si="686"/>
        <v>122331.81638590823</v>
      </c>
      <c r="AF33" s="344">
        <f t="shared" si="686"/>
        <v>122331.81638590823</v>
      </c>
      <c r="AG33" s="344">
        <f t="shared" si="686"/>
        <v>122331.81638590823</v>
      </c>
      <c r="AH33" s="344">
        <f t="shared" si="686"/>
        <v>122331.81638590823</v>
      </c>
      <c r="AI33" s="344">
        <f t="shared" si="686"/>
        <v>122331.81638590823</v>
      </c>
      <c r="AJ33" s="344">
        <f t="shared" si="686"/>
        <v>122331.81638590823</v>
      </c>
      <c r="AK33" s="344">
        <f t="shared" si="686"/>
        <v>122331.81638590823</v>
      </c>
      <c r="AL33" s="344">
        <f t="shared" si="686"/>
        <v>122331.81638590823</v>
      </c>
      <c r="AM33" s="344">
        <f t="shared" si="686"/>
        <v>122331.81638590823</v>
      </c>
      <c r="AN33" s="344">
        <f t="shared" si="686"/>
        <v>122331.81638590823</v>
      </c>
      <c r="AO33" s="344">
        <f t="shared" si="686"/>
        <v>122331.81638590823</v>
      </c>
      <c r="AP33" s="344">
        <f t="shared" si="686"/>
        <v>122331.81638590823</v>
      </c>
      <c r="AQ33" s="344">
        <f t="shared" si="686"/>
        <v>122331.81638590823</v>
      </c>
      <c r="AR33" s="344">
        <f t="shared" si="686"/>
        <v>122331.81638590823</v>
      </c>
      <c r="AS33" s="344">
        <f t="shared" si="686"/>
        <v>122331.81638590823</v>
      </c>
      <c r="AT33" s="344">
        <f t="shared" si="686"/>
        <v>122331.81638590823</v>
      </c>
      <c r="AU33" s="344">
        <f t="shared" si="686"/>
        <v>122331.81638590823</v>
      </c>
      <c r="AV33" s="344">
        <f t="shared" si="686"/>
        <v>122331.81638590823</v>
      </c>
      <c r="AW33" s="344">
        <f t="shared" si="686"/>
        <v>122331.81638590823</v>
      </c>
      <c r="AX33" s="344">
        <f t="shared" si="686"/>
        <v>122331.81638590823</v>
      </c>
      <c r="AY33" s="344">
        <f t="shared" si="686"/>
        <v>122331.81638590823</v>
      </c>
      <c r="AZ33" s="344">
        <f t="shared" si="686"/>
        <v>122331.81638590823</v>
      </c>
      <c r="BA33" s="344">
        <f t="shared" si="686"/>
        <v>122331.81638590823</v>
      </c>
      <c r="BB33" s="344">
        <f t="shared" si="686"/>
        <v>122331.81638590823</v>
      </c>
      <c r="BC33" s="344">
        <f t="shared" si="686"/>
        <v>122331.81638590823</v>
      </c>
      <c r="BD33" s="344">
        <f t="shared" si="686"/>
        <v>122331.81638590823</v>
      </c>
      <c r="BE33" s="344">
        <f t="shared" si="686"/>
        <v>122331.81638590823</v>
      </c>
      <c r="BF33" s="344">
        <f t="shared" si="686"/>
        <v>122331.81638590823</v>
      </c>
      <c r="BG33" s="344">
        <f t="shared" si="686"/>
        <v>122331.81638590823</v>
      </c>
      <c r="BH33" s="344">
        <f t="shared" si="686"/>
        <v>122331.81638590823</v>
      </c>
      <c r="BI33" s="344">
        <f t="shared" si="686"/>
        <v>122331.81638590823</v>
      </c>
      <c r="BJ33" s="344">
        <f t="shared" si="686"/>
        <v>122331.81638590823</v>
      </c>
      <c r="BK33" s="344">
        <f t="shared" si="686"/>
        <v>122331.81638590823</v>
      </c>
      <c r="BL33" s="344">
        <f t="shared" si="686"/>
        <v>122331.81638590823</v>
      </c>
      <c r="BM33" s="344">
        <f t="shared" si="686"/>
        <v>122331.81638590823</v>
      </c>
      <c r="BN33" s="344">
        <f t="shared" si="686"/>
        <v>122331.81638590823</v>
      </c>
      <c r="BO33" s="344">
        <f t="shared" si="686"/>
        <v>122331.81638590823</v>
      </c>
      <c r="BP33" s="344">
        <f t="shared" si="686"/>
        <v>122331.81638590823</v>
      </c>
      <c r="BQ33" s="344">
        <f t="shared" si="686"/>
        <v>122331.81638590823</v>
      </c>
      <c r="BR33" s="344">
        <f t="shared" si="686"/>
        <v>122331.81638590823</v>
      </c>
      <c r="BS33" s="344">
        <f t="shared" si="686"/>
        <v>122331.81638590823</v>
      </c>
      <c r="BT33" s="344">
        <f t="shared" si="686"/>
        <v>122331.81638590823</v>
      </c>
      <c r="BU33" s="344">
        <f t="shared" ref="BU33:BY33" si="687">$B$27</f>
        <v>122331.81638590823</v>
      </c>
      <c r="BV33" s="344">
        <f t="shared" si="687"/>
        <v>122331.81638590823</v>
      </c>
      <c r="BW33" s="344">
        <f t="shared" si="687"/>
        <v>122331.81638590823</v>
      </c>
      <c r="BX33" s="344">
        <f t="shared" si="687"/>
        <v>122331.81638590823</v>
      </c>
      <c r="BY33" s="344">
        <f t="shared" si="687"/>
        <v>122331.81638590823</v>
      </c>
      <c r="BZ33" s="344">
        <f t="shared" ref="BZ33:CK33" si="688">$B$27</f>
        <v>122331.81638590823</v>
      </c>
      <c r="CA33" s="344">
        <f t="shared" si="688"/>
        <v>122331.81638590823</v>
      </c>
      <c r="CB33" s="344">
        <f t="shared" si="688"/>
        <v>122331.81638590823</v>
      </c>
      <c r="CC33" s="344">
        <f t="shared" si="688"/>
        <v>122331.81638590823</v>
      </c>
      <c r="CD33" s="344">
        <f t="shared" si="688"/>
        <v>122331.81638590823</v>
      </c>
      <c r="CE33" s="344">
        <f t="shared" si="688"/>
        <v>122331.81638590823</v>
      </c>
      <c r="CF33" s="344">
        <f t="shared" si="688"/>
        <v>122331.81638590823</v>
      </c>
      <c r="CG33" s="344">
        <f t="shared" si="688"/>
        <v>122331.81638590823</v>
      </c>
      <c r="CH33" s="344">
        <f t="shared" si="688"/>
        <v>122331.81638590823</v>
      </c>
      <c r="CI33" s="344">
        <f t="shared" si="688"/>
        <v>122331.81638590823</v>
      </c>
      <c r="CJ33" s="344">
        <f t="shared" si="688"/>
        <v>122331.81638590823</v>
      </c>
      <c r="CK33" s="344">
        <f t="shared" si="688"/>
        <v>122331.81638590823</v>
      </c>
    </row>
    <row r="34" spans="1:89" x14ac:dyDescent="0.25">
      <c r="A34" s="281" t="s">
        <v>279</v>
      </c>
      <c r="B34" s="281"/>
      <c r="C34" s="281"/>
      <c r="D34" s="281"/>
      <c r="E34" s="281"/>
      <c r="F34" s="281"/>
      <c r="G34" s="345">
        <f>G31*G33</f>
        <v>244663.63277181645</v>
      </c>
      <c r="H34" s="345">
        <f t="shared" ref="H34:BS34" si="689">H31*H33</f>
        <v>244663.63277181645</v>
      </c>
      <c r="I34" s="345">
        <f t="shared" si="689"/>
        <v>244663.63277181645</v>
      </c>
      <c r="J34" s="345">
        <f t="shared" si="689"/>
        <v>244663.63277181645</v>
      </c>
      <c r="K34" s="345">
        <f t="shared" si="689"/>
        <v>244663.63277181645</v>
      </c>
      <c r="L34" s="345">
        <f t="shared" si="689"/>
        <v>244663.63277181645</v>
      </c>
      <c r="M34" s="345">
        <f t="shared" si="689"/>
        <v>244663.63277181645</v>
      </c>
      <c r="N34" s="345">
        <f t="shared" si="689"/>
        <v>244663.63277181645</v>
      </c>
      <c r="O34" s="345">
        <f t="shared" si="689"/>
        <v>244663.63277181645</v>
      </c>
      <c r="P34" s="345">
        <f t="shared" si="689"/>
        <v>244663.63277181645</v>
      </c>
      <c r="Q34" s="345">
        <f t="shared" si="689"/>
        <v>244663.63277181645</v>
      </c>
      <c r="R34" s="345">
        <f t="shared" si="689"/>
        <v>244663.63277181645</v>
      </c>
      <c r="S34" s="345">
        <f t="shared" si="689"/>
        <v>122331.81638590823</v>
      </c>
      <c r="T34" s="345">
        <f t="shared" si="689"/>
        <v>244663.63277181645</v>
      </c>
      <c r="U34" s="345">
        <f t="shared" si="689"/>
        <v>122331.81638590823</v>
      </c>
      <c r="V34" s="345">
        <f t="shared" si="689"/>
        <v>244663.63277181645</v>
      </c>
      <c r="W34" s="345">
        <f t="shared" si="689"/>
        <v>122331.81638590823</v>
      </c>
      <c r="X34" s="345">
        <f t="shared" si="689"/>
        <v>244663.63277181645</v>
      </c>
      <c r="Y34" s="345">
        <f t="shared" si="689"/>
        <v>0</v>
      </c>
      <c r="Z34" s="345">
        <f t="shared" si="689"/>
        <v>0</v>
      </c>
      <c r="AA34" s="345">
        <f t="shared" si="689"/>
        <v>0</v>
      </c>
      <c r="AB34" s="345">
        <f t="shared" si="689"/>
        <v>122331.81638590823</v>
      </c>
      <c r="AC34" s="345">
        <f t="shared" si="689"/>
        <v>122331.81638590823</v>
      </c>
      <c r="AD34" s="345">
        <f t="shared" si="689"/>
        <v>122331.81638590823</v>
      </c>
      <c r="AE34" s="345">
        <f t="shared" si="689"/>
        <v>244663.63277181645</v>
      </c>
      <c r="AF34" s="345">
        <f t="shared" si="689"/>
        <v>244663.63277181645</v>
      </c>
      <c r="AG34" s="345">
        <f t="shared" si="689"/>
        <v>0</v>
      </c>
      <c r="AH34" s="345">
        <f t="shared" si="689"/>
        <v>122331.81638590823</v>
      </c>
      <c r="AI34" s="345">
        <f t="shared" si="689"/>
        <v>0</v>
      </c>
      <c r="AJ34" s="345">
        <f t="shared" si="689"/>
        <v>244663.63277181645</v>
      </c>
      <c r="AK34" s="345">
        <f t="shared" si="689"/>
        <v>122331.81638590823</v>
      </c>
      <c r="AL34" s="345">
        <f t="shared" si="689"/>
        <v>122331.81638590823</v>
      </c>
      <c r="AM34" s="345">
        <f t="shared" si="689"/>
        <v>122331.81638590823</v>
      </c>
      <c r="AN34" s="345">
        <f t="shared" si="689"/>
        <v>122331.81638590823</v>
      </c>
      <c r="AO34" s="345">
        <f t="shared" si="689"/>
        <v>0</v>
      </c>
      <c r="AP34" s="345">
        <f t="shared" si="689"/>
        <v>244663.63277181645</v>
      </c>
      <c r="AQ34" s="345">
        <f t="shared" si="689"/>
        <v>122331.81638590823</v>
      </c>
      <c r="AR34" s="345">
        <f t="shared" si="689"/>
        <v>0</v>
      </c>
      <c r="AS34" s="345">
        <f t="shared" si="689"/>
        <v>0</v>
      </c>
      <c r="AT34" s="345">
        <f t="shared" si="689"/>
        <v>0</v>
      </c>
      <c r="AU34" s="345">
        <f t="shared" si="689"/>
        <v>0</v>
      </c>
      <c r="AV34" s="345">
        <f t="shared" si="689"/>
        <v>0</v>
      </c>
      <c r="AW34" s="345">
        <f t="shared" si="689"/>
        <v>0</v>
      </c>
      <c r="AX34" s="345">
        <f t="shared" si="689"/>
        <v>0</v>
      </c>
      <c r="AY34" s="345">
        <f t="shared" si="689"/>
        <v>0</v>
      </c>
      <c r="AZ34" s="345">
        <f t="shared" si="689"/>
        <v>0</v>
      </c>
      <c r="BA34" s="345">
        <f t="shared" si="689"/>
        <v>0</v>
      </c>
      <c r="BB34" s="345">
        <f t="shared" si="689"/>
        <v>0</v>
      </c>
      <c r="BC34" s="345">
        <f t="shared" si="689"/>
        <v>0</v>
      </c>
      <c r="BD34" s="345">
        <f t="shared" si="689"/>
        <v>0</v>
      </c>
      <c r="BE34" s="345">
        <f t="shared" si="689"/>
        <v>0</v>
      </c>
      <c r="BF34" s="345">
        <f t="shared" si="689"/>
        <v>0</v>
      </c>
      <c r="BG34" s="345">
        <f t="shared" si="689"/>
        <v>0</v>
      </c>
      <c r="BH34" s="345">
        <f t="shared" si="689"/>
        <v>0</v>
      </c>
      <c r="BI34" s="345">
        <f t="shared" si="689"/>
        <v>0</v>
      </c>
      <c r="BJ34" s="345">
        <f t="shared" si="689"/>
        <v>0</v>
      </c>
      <c r="BK34" s="345">
        <f t="shared" si="689"/>
        <v>0</v>
      </c>
      <c r="BL34" s="345">
        <f t="shared" si="689"/>
        <v>0</v>
      </c>
      <c r="BM34" s="345">
        <f t="shared" si="689"/>
        <v>0</v>
      </c>
      <c r="BN34" s="345">
        <f t="shared" si="689"/>
        <v>0</v>
      </c>
      <c r="BO34" s="345">
        <f t="shared" si="689"/>
        <v>0</v>
      </c>
      <c r="BP34" s="345">
        <f t="shared" si="689"/>
        <v>0</v>
      </c>
      <c r="BQ34" s="345">
        <f t="shared" si="689"/>
        <v>0</v>
      </c>
      <c r="BR34" s="345">
        <f t="shared" si="689"/>
        <v>0</v>
      </c>
      <c r="BS34" s="345">
        <f t="shared" si="689"/>
        <v>0</v>
      </c>
      <c r="BT34" s="345">
        <f t="shared" ref="BT34:BY34" si="690">BT31*BT33</f>
        <v>0</v>
      </c>
      <c r="BU34" s="345">
        <f t="shared" si="690"/>
        <v>0</v>
      </c>
      <c r="BV34" s="345">
        <f t="shared" si="690"/>
        <v>0</v>
      </c>
      <c r="BW34" s="345">
        <f t="shared" si="690"/>
        <v>0</v>
      </c>
      <c r="BX34" s="345">
        <f t="shared" si="690"/>
        <v>0</v>
      </c>
      <c r="BY34" s="345">
        <f t="shared" si="690"/>
        <v>0</v>
      </c>
      <c r="BZ34" s="345">
        <f t="shared" ref="BZ34:CC34" si="691">BZ31*BZ33</f>
        <v>0</v>
      </c>
      <c r="CA34" s="345">
        <f t="shared" si="691"/>
        <v>0</v>
      </c>
      <c r="CB34" s="345">
        <f t="shared" si="691"/>
        <v>0</v>
      </c>
      <c r="CC34" s="345">
        <f t="shared" si="691"/>
        <v>0</v>
      </c>
      <c r="CD34" s="345">
        <f t="shared" ref="CD34:CK34" si="692">CD31*CD33</f>
        <v>0</v>
      </c>
      <c r="CE34" s="345">
        <f t="shared" si="692"/>
        <v>0</v>
      </c>
      <c r="CF34" s="345">
        <f t="shared" si="692"/>
        <v>0</v>
      </c>
      <c r="CG34" s="345">
        <f t="shared" si="692"/>
        <v>0</v>
      </c>
      <c r="CH34" s="345">
        <f t="shared" si="692"/>
        <v>0</v>
      </c>
      <c r="CI34" s="345">
        <f t="shared" si="692"/>
        <v>0</v>
      </c>
      <c r="CJ34" s="345">
        <f t="shared" si="692"/>
        <v>0</v>
      </c>
      <c r="CK34" s="345">
        <f t="shared" si="692"/>
        <v>0</v>
      </c>
    </row>
    <row r="35" spans="1:89" x14ac:dyDescent="0.25">
      <c r="G35" s="345"/>
      <c r="H35" s="345"/>
      <c r="I35" s="345"/>
      <c r="J35" s="345"/>
      <c r="K35" s="345"/>
      <c r="L35" s="345"/>
      <c r="M35" s="345"/>
      <c r="N35" s="345"/>
      <c r="O35" s="345"/>
      <c r="P35" s="345"/>
      <c r="Q35" s="345"/>
      <c r="R35" s="345"/>
      <c r="S35" s="345"/>
      <c r="T35" s="345"/>
      <c r="U35" s="345"/>
      <c r="V35" s="345"/>
      <c r="W35" s="345"/>
      <c r="X35" s="345"/>
      <c r="Y35" s="345"/>
      <c r="Z35" s="345"/>
      <c r="AA35" s="345"/>
      <c r="AB35" s="345"/>
      <c r="AC35" s="345"/>
      <c r="AD35" s="345"/>
      <c r="AE35" s="345"/>
      <c r="AF35" s="345"/>
      <c r="AG35" s="345"/>
      <c r="AH35" s="345"/>
      <c r="AI35" s="345"/>
      <c r="AJ35" s="345"/>
      <c r="AK35" s="345"/>
      <c r="AL35" s="345"/>
      <c r="AM35" s="345"/>
      <c r="AN35" s="345"/>
      <c r="AO35" s="345"/>
      <c r="AP35" s="345"/>
      <c r="AQ35" s="345"/>
      <c r="AR35" s="345"/>
      <c r="AS35" s="345"/>
      <c r="AT35" s="345"/>
      <c r="AU35" s="345"/>
      <c r="AV35" s="345"/>
      <c r="AW35" s="345"/>
      <c r="AX35" s="345"/>
      <c r="AY35" s="345"/>
      <c r="AZ35" s="345"/>
      <c r="BA35" s="345"/>
      <c r="BB35" s="345"/>
      <c r="BC35" s="345"/>
      <c r="BD35" s="345"/>
      <c r="BE35" s="345"/>
      <c r="BF35" s="345"/>
      <c r="BG35" s="345"/>
      <c r="BH35" s="345"/>
      <c r="BI35" s="345"/>
      <c r="BJ35" s="345"/>
      <c r="BK35" s="345"/>
      <c r="BL35" s="345"/>
      <c r="BM35" s="345"/>
      <c r="CD35" s="277"/>
      <c r="CE35" s="277"/>
      <c r="CF35" s="277"/>
      <c r="CG35" s="277"/>
      <c r="CH35" s="277"/>
      <c r="CI35" s="277"/>
      <c r="CJ35" s="277"/>
      <c r="CK35" s="277"/>
    </row>
    <row r="36" spans="1:89" x14ac:dyDescent="0.25">
      <c r="A36" s="277" t="s">
        <v>247</v>
      </c>
      <c r="G36" s="345">
        <f t="shared" ref="G36:BR36" si="693">G34</f>
        <v>244663.63277181645</v>
      </c>
      <c r="H36" s="345">
        <f t="shared" si="693"/>
        <v>244663.63277181645</v>
      </c>
      <c r="I36" s="345">
        <f t="shared" si="693"/>
        <v>244663.63277181645</v>
      </c>
      <c r="J36" s="345">
        <f t="shared" si="693"/>
        <v>244663.63277181645</v>
      </c>
      <c r="K36" s="345">
        <f t="shared" si="693"/>
        <v>244663.63277181645</v>
      </c>
      <c r="L36" s="345">
        <f t="shared" si="693"/>
        <v>244663.63277181645</v>
      </c>
      <c r="M36" s="345">
        <f t="shared" si="693"/>
        <v>244663.63277181645</v>
      </c>
      <c r="N36" s="345">
        <f t="shared" si="693"/>
        <v>244663.63277181645</v>
      </c>
      <c r="O36" s="345">
        <f t="shared" si="693"/>
        <v>244663.63277181645</v>
      </c>
      <c r="P36" s="345">
        <f t="shared" si="693"/>
        <v>244663.63277181645</v>
      </c>
      <c r="Q36" s="345">
        <f t="shared" si="693"/>
        <v>244663.63277181645</v>
      </c>
      <c r="R36" s="345">
        <f t="shared" si="693"/>
        <v>244663.63277181645</v>
      </c>
      <c r="S36" s="345">
        <f t="shared" si="693"/>
        <v>122331.81638590823</v>
      </c>
      <c r="T36" s="345">
        <f t="shared" si="693"/>
        <v>244663.63277181645</v>
      </c>
      <c r="U36" s="345">
        <f t="shared" si="693"/>
        <v>122331.81638590823</v>
      </c>
      <c r="V36" s="345">
        <f t="shared" si="693"/>
        <v>244663.63277181645</v>
      </c>
      <c r="W36" s="345">
        <f t="shared" si="693"/>
        <v>122331.81638590823</v>
      </c>
      <c r="X36" s="345">
        <f t="shared" si="693"/>
        <v>244663.63277181645</v>
      </c>
      <c r="Y36" s="345">
        <f t="shared" si="693"/>
        <v>0</v>
      </c>
      <c r="Z36" s="345">
        <f t="shared" si="693"/>
        <v>0</v>
      </c>
      <c r="AA36" s="345">
        <f t="shared" si="693"/>
        <v>0</v>
      </c>
      <c r="AB36" s="345">
        <f t="shared" si="693"/>
        <v>122331.81638590823</v>
      </c>
      <c r="AC36" s="345">
        <f t="shared" si="693"/>
        <v>122331.81638590823</v>
      </c>
      <c r="AD36" s="345">
        <f t="shared" si="693"/>
        <v>122331.81638590823</v>
      </c>
      <c r="AE36" s="345">
        <f t="shared" si="693"/>
        <v>244663.63277181645</v>
      </c>
      <c r="AF36" s="345">
        <f t="shared" si="693"/>
        <v>244663.63277181645</v>
      </c>
      <c r="AG36" s="345">
        <f t="shared" si="693"/>
        <v>0</v>
      </c>
      <c r="AH36" s="345">
        <f t="shared" si="693"/>
        <v>122331.81638590823</v>
      </c>
      <c r="AI36" s="345">
        <f t="shared" si="693"/>
        <v>0</v>
      </c>
      <c r="AJ36" s="345">
        <f t="shared" si="693"/>
        <v>244663.63277181645</v>
      </c>
      <c r="AK36" s="345">
        <f t="shared" si="693"/>
        <v>122331.81638590823</v>
      </c>
      <c r="AL36" s="345">
        <f t="shared" si="693"/>
        <v>122331.81638590823</v>
      </c>
      <c r="AM36" s="345">
        <f t="shared" si="693"/>
        <v>122331.81638590823</v>
      </c>
      <c r="AN36" s="345">
        <f t="shared" si="693"/>
        <v>122331.81638590823</v>
      </c>
      <c r="AO36" s="345">
        <f t="shared" si="693"/>
        <v>0</v>
      </c>
      <c r="AP36" s="345">
        <f t="shared" si="693"/>
        <v>244663.63277181645</v>
      </c>
      <c r="AQ36" s="345">
        <f t="shared" si="693"/>
        <v>122331.81638590823</v>
      </c>
      <c r="AR36" s="345">
        <f t="shared" si="693"/>
        <v>0</v>
      </c>
      <c r="AS36" s="345">
        <f t="shared" si="693"/>
        <v>0</v>
      </c>
      <c r="AT36" s="345">
        <f t="shared" si="693"/>
        <v>0</v>
      </c>
      <c r="AU36" s="345">
        <f t="shared" si="693"/>
        <v>0</v>
      </c>
      <c r="AV36" s="345">
        <f t="shared" si="693"/>
        <v>0</v>
      </c>
      <c r="AW36" s="345">
        <f t="shared" si="693"/>
        <v>0</v>
      </c>
      <c r="AX36" s="345">
        <f t="shared" si="693"/>
        <v>0</v>
      </c>
      <c r="AY36" s="345">
        <f t="shared" si="693"/>
        <v>0</v>
      </c>
      <c r="AZ36" s="345">
        <f t="shared" si="693"/>
        <v>0</v>
      </c>
      <c r="BA36" s="345">
        <f t="shared" si="693"/>
        <v>0</v>
      </c>
      <c r="BB36" s="345">
        <f t="shared" si="693"/>
        <v>0</v>
      </c>
      <c r="BC36" s="345">
        <f t="shared" si="693"/>
        <v>0</v>
      </c>
      <c r="BD36" s="345">
        <f t="shared" si="693"/>
        <v>0</v>
      </c>
      <c r="BE36" s="345">
        <f t="shared" si="693"/>
        <v>0</v>
      </c>
      <c r="BF36" s="345">
        <f t="shared" si="693"/>
        <v>0</v>
      </c>
      <c r="BG36" s="345">
        <f t="shared" si="693"/>
        <v>0</v>
      </c>
      <c r="BH36" s="345">
        <f t="shared" si="693"/>
        <v>0</v>
      </c>
      <c r="BI36" s="345">
        <f t="shared" si="693"/>
        <v>0</v>
      </c>
      <c r="BJ36" s="345">
        <f t="shared" si="693"/>
        <v>0</v>
      </c>
      <c r="BK36" s="345">
        <f t="shared" si="693"/>
        <v>0</v>
      </c>
      <c r="BL36" s="345">
        <f t="shared" si="693"/>
        <v>0</v>
      </c>
      <c r="BM36" s="345">
        <f t="shared" si="693"/>
        <v>0</v>
      </c>
      <c r="BN36" s="345">
        <f t="shared" si="693"/>
        <v>0</v>
      </c>
      <c r="BO36" s="345">
        <f t="shared" si="693"/>
        <v>0</v>
      </c>
      <c r="BP36" s="345">
        <f t="shared" si="693"/>
        <v>0</v>
      </c>
      <c r="BQ36" s="345">
        <f t="shared" si="693"/>
        <v>0</v>
      </c>
      <c r="BR36" s="345">
        <f t="shared" si="693"/>
        <v>0</v>
      </c>
      <c r="BS36" s="345">
        <f t="shared" ref="BS36:BV36" si="694">BS34</f>
        <v>0</v>
      </c>
      <c r="BT36" s="345">
        <f t="shared" si="694"/>
        <v>0</v>
      </c>
      <c r="BU36" s="345">
        <f t="shared" si="694"/>
        <v>0</v>
      </c>
      <c r="BV36" s="345">
        <f t="shared" si="694"/>
        <v>0</v>
      </c>
      <c r="BW36" s="345">
        <f t="shared" ref="BW36:CJ36" si="695">BW34</f>
        <v>0</v>
      </c>
      <c r="BX36" s="345">
        <f t="shared" si="695"/>
        <v>0</v>
      </c>
      <c r="BY36" s="345">
        <f t="shared" si="695"/>
        <v>0</v>
      </c>
      <c r="BZ36" s="345">
        <f t="shared" si="695"/>
        <v>0</v>
      </c>
      <c r="CA36" s="345">
        <f t="shared" si="695"/>
        <v>0</v>
      </c>
      <c r="CB36" s="345">
        <f t="shared" si="695"/>
        <v>0</v>
      </c>
      <c r="CC36" s="345">
        <f t="shared" si="695"/>
        <v>0</v>
      </c>
      <c r="CD36" s="345">
        <f t="shared" si="695"/>
        <v>0</v>
      </c>
      <c r="CE36" s="345">
        <f t="shared" si="695"/>
        <v>0</v>
      </c>
      <c r="CF36" s="345">
        <f t="shared" si="695"/>
        <v>0</v>
      </c>
      <c r="CG36" s="345">
        <f t="shared" si="695"/>
        <v>0</v>
      </c>
      <c r="CH36" s="345">
        <f t="shared" si="695"/>
        <v>0</v>
      </c>
      <c r="CI36" s="345">
        <f t="shared" si="695"/>
        <v>0</v>
      </c>
      <c r="CJ36" s="345">
        <f t="shared" si="695"/>
        <v>0</v>
      </c>
      <c r="CK36" s="277"/>
    </row>
    <row r="37" spans="1:89" x14ac:dyDescent="0.25">
      <c r="A37" s="277" t="s">
        <v>278</v>
      </c>
      <c r="G37" s="345"/>
      <c r="H37" s="345">
        <f t="shared" ref="H37" si="696">G34</f>
        <v>244663.63277181645</v>
      </c>
      <c r="I37" s="345">
        <f t="shared" ref="I37" si="697">H34</f>
        <v>244663.63277181645</v>
      </c>
      <c r="J37" s="345">
        <f t="shared" ref="J37" si="698">I34</f>
        <v>244663.63277181645</v>
      </c>
      <c r="K37" s="345">
        <f t="shared" ref="K37" si="699">J34</f>
        <v>244663.63277181645</v>
      </c>
      <c r="L37" s="345">
        <f t="shared" ref="L37" si="700">K34</f>
        <v>244663.63277181645</v>
      </c>
      <c r="M37" s="345">
        <f t="shared" ref="M37" si="701">L34</f>
        <v>244663.63277181645</v>
      </c>
      <c r="N37" s="345">
        <f t="shared" ref="N37" si="702">M34</f>
        <v>244663.63277181645</v>
      </c>
      <c r="O37" s="345">
        <f t="shared" ref="O37" si="703">N34</f>
        <v>244663.63277181645</v>
      </c>
      <c r="P37" s="345">
        <f t="shared" ref="P37" si="704">O34</f>
        <v>244663.63277181645</v>
      </c>
      <c r="Q37" s="345">
        <f t="shared" ref="Q37" si="705">P34</f>
        <v>244663.63277181645</v>
      </c>
      <c r="R37" s="345">
        <f t="shared" ref="R37" si="706">Q34</f>
        <v>244663.63277181645</v>
      </c>
      <c r="S37" s="345">
        <f t="shared" ref="S37" si="707">R34</f>
        <v>244663.63277181645</v>
      </c>
      <c r="T37" s="345">
        <f t="shared" ref="T37" si="708">S34</f>
        <v>122331.81638590823</v>
      </c>
      <c r="U37" s="345">
        <f t="shared" ref="U37" si="709">T34</f>
        <v>244663.63277181645</v>
      </c>
      <c r="V37" s="345">
        <f t="shared" ref="V37" si="710">U34</f>
        <v>122331.81638590823</v>
      </c>
      <c r="W37" s="345">
        <f t="shared" ref="W37" si="711">V34</f>
        <v>244663.63277181645</v>
      </c>
      <c r="X37" s="345">
        <f t="shared" ref="X37" si="712">W34</f>
        <v>122331.81638590823</v>
      </c>
      <c r="Y37" s="345">
        <f t="shared" ref="Y37" si="713">X34</f>
        <v>244663.63277181645</v>
      </c>
      <c r="Z37" s="345">
        <f t="shared" ref="Z37" si="714">Y34</f>
        <v>0</v>
      </c>
      <c r="AA37" s="345">
        <f t="shared" ref="AA37" si="715">Z34</f>
        <v>0</v>
      </c>
      <c r="AB37" s="345">
        <f t="shared" ref="AB37" si="716">AA34</f>
        <v>0</v>
      </c>
      <c r="AC37" s="345">
        <f t="shared" ref="AC37" si="717">AB34</f>
        <v>122331.81638590823</v>
      </c>
      <c r="AD37" s="345">
        <f t="shared" ref="AD37" si="718">AC34</f>
        <v>122331.81638590823</v>
      </c>
      <c r="AE37" s="345">
        <f t="shared" ref="AE37" si="719">AD34</f>
        <v>122331.81638590823</v>
      </c>
      <c r="AF37" s="345">
        <f t="shared" ref="AF37" si="720">AE34</f>
        <v>244663.63277181645</v>
      </c>
      <c r="AG37" s="345">
        <f t="shared" ref="AG37" si="721">AF34</f>
        <v>244663.63277181645</v>
      </c>
      <c r="AH37" s="345">
        <f t="shared" ref="AH37" si="722">AG34</f>
        <v>0</v>
      </c>
      <c r="AI37" s="345">
        <f t="shared" ref="AI37" si="723">AH34</f>
        <v>122331.81638590823</v>
      </c>
      <c r="AJ37" s="345">
        <f t="shared" ref="AJ37" si="724">AI34</f>
        <v>0</v>
      </c>
      <c r="AK37" s="345">
        <f t="shared" ref="AK37" si="725">AJ34</f>
        <v>244663.63277181645</v>
      </c>
      <c r="AL37" s="345">
        <f t="shared" ref="AL37" si="726">AK34</f>
        <v>122331.81638590823</v>
      </c>
      <c r="AM37" s="345">
        <f t="shared" ref="AM37" si="727">AL34</f>
        <v>122331.81638590823</v>
      </c>
      <c r="AN37" s="345">
        <f t="shared" ref="AN37" si="728">AM34</f>
        <v>122331.81638590823</v>
      </c>
      <c r="AO37" s="345">
        <f t="shared" ref="AO37" si="729">AN34</f>
        <v>122331.81638590823</v>
      </c>
      <c r="AP37" s="345">
        <f t="shared" ref="AP37" si="730">AO34</f>
        <v>0</v>
      </c>
      <c r="AQ37" s="345">
        <f t="shared" ref="AQ37" si="731">AP34</f>
        <v>244663.63277181645</v>
      </c>
      <c r="AR37" s="345">
        <f t="shared" ref="AR37" si="732">AQ34</f>
        <v>122331.81638590823</v>
      </c>
      <c r="AS37" s="345">
        <f t="shared" ref="AS37" si="733">AR34</f>
        <v>0</v>
      </c>
      <c r="AT37" s="345">
        <f t="shared" ref="AT37" si="734">AS34</f>
        <v>0</v>
      </c>
      <c r="AU37" s="345">
        <f t="shared" ref="AU37" si="735">AT34</f>
        <v>0</v>
      </c>
      <c r="AV37" s="345">
        <f t="shared" ref="AV37" si="736">AU34</f>
        <v>0</v>
      </c>
      <c r="AW37" s="345">
        <f t="shared" ref="AW37" si="737">AV34</f>
        <v>0</v>
      </c>
      <c r="AX37" s="345">
        <f t="shared" ref="AX37" si="738">AW34</f>
        <v>0</v>
      </c>
      <c r="AY37" s="345">
        <f t="shared" ref="AY37" si="739">AX34</f>
        <v>0</v>
      </c>
      <c r="AZ37" s="345">
        <f t="shared" ref="AZ37" si="740">AY34</f>
        <v>0</v>
      </c>
      <c r="BA37" s="345">
        <f t="shared" ref="BA37" si="741">AZ34</f>
        <v>0</v>
      </c>
      <c r="BB37" s="345">
        <f t="shared" ref="BB37" si="742">BA34</f>
        <v>0</v>
      </c>
      <c r="BC37" s="345">
        <f t="shared" ref="BC37" si="743">BB34</f>
        <v>0</v>
      </c>
      <c r="BD37" s="345">
        <f t="shared" ref="BD37" si="744">BC34</f>
        <v>0</v>
      </c>
      <c r="BE37" s="345">
        <f t="shared" ref="BE37" si="745">BD34</f>
        <v>0</v>
      </c>
      <c r="BF37" s="345">
        <f t="shared" ref="BF37" si="746">BE34</f>
        <v>0</v>
      </c>
      <c r="BG37" s="345">
        <f t="shared" ref="BG37" si="747">BF34</f>
        <v>0</v>
      </c>
      <c r="BH37" s="345">
        <f t="shared" ref="BH37" si="748">BG34</f>
        <v>0</v>
      </c>
      <c r="BI37" s="345">
        <f t="shared" ref="BI37" si="749">BH34</f>
        <v>0</v>
      </c>
      <c r="BJ37" s="345">
        <f t="shared" ref="BJ37" si="750">BI34</f>
        <v>0</v>
      </c>
      <c r="BK37" s="345">
        <f t="shared" ref="BK37" si="751">BJ34</f>
        <v>0</v>
      </c>
      <c r="BL37" s="345">
        <f t="shared" ref="BL37" si="752">BK34</f>
        <v>0</v>
      </c>
      <c r="BM37" s="345">
        <f t="shared" ref="BM37" si="753">BL34</f>
        <v>0</v>
      </c>
      <c r="BN37" s="345">
        <f t="shared" ref="BN37" si="754">BM34</f>
        <v>0</v>
      </c>
      <c r="BO37" s="345">
        <f t="shared" ref="BO37" si="755">BN34</f>
        <v>0</v>
      </c>
      <c r="BP37" s="345">
        <f t="shared" ref="BP37" si="756">BO34</f>
        <v>0</v>
      </c>
      <c r="BQ37" s="345">
        <f t="shared" ref="BQ37" si="757">BP34</f>
        <v>0</v>
      </c>
      <c r="BR37" s="345">
        <f t="shared" ref="BR37" si="758">BQ34</f>
        <v>0</v>
      </c>
      <c r="BS37" s="345">
        <f t="shared" ref="BS37" si="759">BR34</f>
        <v>0</v>
      </c>
      <c r="BT37" s="345">
        <f t="shared" ref="BT37" si="760">BS34</f>
        <v>0</v>
      </c>
      <c r="BU37" s="345">
        <f t="shared" ref="BU37" si="761">BT34</f>
        <v>0</v>
      </c>
      <c r="BV37" s="345">
        <f t="shared" ref="BV37" si="762">BU34</f>
        <v>0</v>
      </c>
      <c r="BW37" s="345">
        <f t="shared" ref="BW37" si="763">BV34</f>
        <v>0</v>
      </c>
      <c r="BX37" s="345">
        <f t="shared" ref="BX37" si="764">BW34</f>
        <v>0</v>
      </c>
      <c r="BY37" s="345">
        <f t="shared" ref="BY37" si="765">BX34</f>
        <v>0</v>
      </c>
      <c r="BZ37" s="345">
        <f t="shared" ref="BZ37" si="766">BY34</f>
        <v>0</v>
      </c>
      <c r="CA37" s="345">
        <f t="shared" ref="CA37" si="767">BZ34</f>
        <v>0</v>
      </c>
      <c r="CB37" s="345">
        <f t="shared" ref="CB37" si="768">CA34</f>
        <v>0</v>
      </c>
      <c r="CC37" s="345">
        <f t="shared" ref="CC37" si="769">CB34</f>
        <v>0</v>
      </c>
      <c r="CD37" s="345">
        <f t="shared" ref="CD37" si="770">CC34</f>
        <v>0</v>
      </c>
      <c r="CE37" s="345">
        <f t="shared" ref="CE37" si="771">CD34</f>
        <v>0</v>
      </c>
      <c r="CF37" s="345">
        <f t="shared" ref="CF37" si="772">CE34</f>
        <v>0</v>
      </c>
      <c r="CG37" s="345">
        <f t="shared" ref="CG37" si="773">CF34</f>
        <v>0</v>
      </c>
      <c r="CH37" s="345">
        <f t="shared" ref="CH37" si="774">CG34</f>
        <v>0</v>
      </c>
      <c r="CI37" s="345">
        <f t="shared" ref="CI37" si="775">CH34</f>
        <v>0</v>
      </c>
      <c r="CJ37" s="345">
        <f t="shared" ref="CJ37" si="776">CI34</f>
        <v>0</v>
      </c>
      <c r="CK37" s="277"/>
    </row>
    <row r="38" spans="1:89" x14ac:dyDescent="0.25">
      <c r="A38" s="277" t="s">
        <v>248</v>
      </c>
      <c r="G38" s="345"/>
      <c r="H38" s="345"/>
      <c r="I38" s="345">
        <f t="shared" ref="I38" si="777">G34</f>
        <v>244663.63277181645</v>
      </c>
      <c r="J38" s="345">
        <f>H34</f>
        <v>244663.63277181645</v>
      </c>
      <c r="K38" s="345">
        <f t="shared" ref="K38" si="778">I34</f>
        <v>244663.63277181645</v>
      </c>
      <c r="L38" s="345">
        <f t="shared" ref="L38" si="779">J34</f>
        <v>244663.63277181645</v>
      </c>
      <c r="M38" s="345">
        <f t="shared" ref="M38" si="780">K34</f>
        <v>244663.63277181645</v>
      </c>
      <c r="N38" s="345">
        <f t="shared" ref="N38" si="781">L34</f>
        <v>244663.63277181645</v>
      </c>
      <c r="O38" s="345">
        <f t="shared" ref="O38" si="782">M34</f>
        <v>244663.63277181645</v>
      </c>
      <c r="P38" s="345">
        <f t="shared" ref="P38" si="783">N34</f>
        <v>244663.63277181645</v>
      </c>
      <c r="Q38" s="345">
        <f t="shared" ref="Q38" si="784">O34</f>
        <v>244663.63277181645</v>
      </c>
      <c r="R38" s="345">
        <f t="shared" ref="R38" si="785">P34</f>
        <v>244663.63277181645</v>
      </c>
      <c r="S38" s="345">
        <f t="shared" ref="S38" si="786">Q34</f>
        <v>244663.63277181645</v>
      </c>
      <c r="T38" s="345">
        <f t="shared" ref="T38" si="787">R34</f>
        <v>244663.63277181645</v>
      </c>
      <c r="U38" s="345">
        <f t="shared" ref="U38" si="788">S34</f>
        <v>122331.81638590823</v>
      </c>
      <c r="V38" s="345">
        <f t="shared" ref="V38" si="789">T34</f>
        <v>244663.63277181645</v>
      </c>
      <c r="W38" s="345">
        <f t="shared" ref="W38" si="790">U34</f>
        <v>122331.81638590823</v>
      </c>
      <c r="X38" s="345">
        <f t="shared" ref="X38" si="791">V34</f>
        <v>244663.63277181645</v>
      </c>
      <c r="Y38" s="345">
        <f t="shared" ref="Y38" si="792">W34</f>
        <v>122331.81638590823</v>
      </c>
      <c r="Z38" s="345">
        <f t="shared" ref="Z38" si="793">X34</f>
        <v>244663.63277181645</v>
      </c>
      <c r="AA38" s="345">
        <f t="shared" ref="AA38" si="794">Y34</f>
        <v>0</v>
      </c>
      <c r="AB38" s="345">
        <f t="shared" ref="AB38" si="795">Z34</f>
        <v>0</v>
      </c>
      <c r="AC38" s="345">
        <f t="shared" ref="AC38" si="796">AA34</f>
        <v>0</v>
      </c>
      <c r="AD38" s="345">
        <f t="shared" ref="AD38" si="797">AB34</f>
        <v>122331.81638590823</v>
      </c>
      <c r="AE38" s="345">
        <f t="shared" ref="AE38" si="798">AC34</f>
        <v>122331.81638590823</v>
      </c>
      <c r="AF38" s="345">
        <f t="shared" ref="AF38" si="799">AD34</f>
        <v>122331.81638590823</v>
      </c>
      <c r="AG38" s="345">
        <f t="shared" ref="AG38" si="800">AE34</f>
        <v>244663.63277181645</v>
      </c>
      <c r="AH38" s="345">
        <f t="shared" ref="AH38" si="801">AF34</f>
        <v>244663.63277181645</v>
      </c>
      <c r="AI38" s="345">
        <f t="shared" ref="AI38" si="802">AG34</f>
        <v>0</v>
      </c>
      <c r="AJ38" s="345">
        <f t="shared" ref="AJ38" si="803">AH34</f>
        <v>122331.81638590823</v>
      </c>
      <c r="AK38" s="345">
        <f t="shared" ref="AK38" si="804">AI34</f>
        <v>0</v>
      </c>
      <c r="AL38" s="345">
        <f t="shared" ref="AL38" si="805">AJ34</f>
        <v>244663.63277181645</v>
      </c>
      <c r="AM38" s="345">
        <f t="shared" ref="AM38" si="806">AK34</f>
        <v>122331.81638590823</v>
      </c>
      <c r="AN38" s="345">
        <f t="shared" ref="AN38" si="807">AL34</f>
        <v>122331.81638590823</v>
      </c>
      <c r="AO38" s="345">
        <f t="shared" ref="AO38" si="808">AM34</f>
        <v>122331.81638590823</v>
      </c>
      <c r="AP38" s="345">
        <f t="shared" ref="AP38" si="809">AN34</f>
        <v>122331.81638590823</v>
      </c>
      <c r="AQ38" s="345">
        <f t="shared" ref="AQ38" si="810">AO34</f>
        <v>0</v>
      </c>
      <c r="AR38" s="345">
        <f t="shared" ref="AR38" si="811">AP34</f>
        <v>244663.63277181645</v>
      </c>
      <c r="AS38" s="345">
        <f t="shared" ref="AS38" si="812">AQ34</f>
        <v>122331.81638590823</v>
      </c>
      <c r="AT38" s="345">
        <f t="shared" ref="AT38" si="813">AR34</f>
        <v>0</v>
      </c>
      <c r="AU38" s="345">
        <f t="shared" ref="AU38" si="814">AS34</f>
        <v>0</v>
      </c>
      <c r="AV38" s="345">
        <f t="shared" ref="AV38" si="815">AT34</f>
        <v>0</v>
      </c>
      <c r="AW38" s="345">
        <f t="shared" ref="AW38" si="816">AU34</f>
        <v>0</v>
      </c>
      <c r="AX38" s="345">
        <f t="shared" ref="AX38" si="817">AV34</f>
        <v>0</v>
      </c>
      <c r="AY38" s="345">
        <f t="shared" ref="AY38" si="818">AW34</f>
        <v>0</v>
      </c>
      <c r="AZ38" s="345">
        <f t="shared" ref="AZ38" si="819">AX34</f>
        <v>0</v>
      </c>
      <c r="BA38" s="345">
        <f t="shared" ref="BA38" si="820">AY34</f>
        <v>0</v>
      </c>
      <c r="BB38" s="345">
        <f t="shared" ref="BB38" si="821">AZ34</f>
        <v>0</v>
      </c>
      <c r="BC38" s="345">
        <f t="shared" ref="BC38" si="822">BA34</f>
        <v>0</v>
      </c>
      <c r="BD38" s="345">
        <f t="shared" ref="BD38" si="823">BB34</f>
        <v>0</v>
      </c>
      <c r="BE38" s="345">
        <f t="shared" ref="BE38" si="824">BC34</f>
        <v>0</v>
      </c>
      <c r="BF38" s="345">
        <f t="shared" ref="BF38" si="825">BD34</f>
        <v>0</v>
      </c>
      <c r="BG38" s="345">
        <f t="shared" ref="BG38" si="826">BE34</f>
        <v>0</v>
      </c>
      <c r="BH38" s="345">
        <f t="shared" ref="BH38" si="827">BF34</f>
        <v>0</v>
      </c>
      <c r="BI38" s="345">
        <f t="shared" ref="BI38" si="828">BG34</f>
        <v>0</v>
      </c>
      <c r="BJ38" s="345">
        <f t="shared" ref="BJ38" si="829">BH34</f>
        <v>0</v>
      </c>
      <c r="BK38" s="345">
        <f t="shared" ref="BK38" si="830">BI34</f>
        <v>0</v>
      </c>
      <c r="BL38" s="345">
        <f t="shared" ref="BL38" si="831">BJ34</f>
        <v>0</v>
      </c>
      <c r="BM38" s="345">
        <f t="shared" ref="BM38" si="832">BK34</f>
        <v>0</v>
      </c>
      <c r="BN38" s="345">
        <f t="shared" ref="BN38" si="833">BL34</f>
        <v>0</v>
      </c>
      <c r="BO38" s="345">
        <f t="shared" ref="BO38" si="834">BM34</f>
        <v>0</v>
      </c>
      <c r="BP38" s="345">
        <f t="shared" ref="BP38" si="835">BN34</f>
        <v>0</v>
      </c>
      <c r="BQ38" s="345">
        <f t="shared" ref="BQ38" si="836">BO34</f>
        <v>0</v>
      </c>
      <c r="BR38" s="345">
        <f t="shared" ref="BR38" si="837">BP34</f>
        <v>0</v>
      </c>
      <c r="BS38" s="345">
        <f t="shared" ref="BS38" si="838">BQ34</f>
        <v>0</v>
      </c>
      <c r="BT38" s="345">
        <f t="shared" ref="BT38" si="839">BR34</f>
        <v>0</v>
      </c>
      <c r="BU38" s="345">
        <f t="shared" ref="BU38" si="840">BS34</f>
        <v>0</v>
      </c>
      <c r="BV38" s="345">
        <f t="shared" ref="BV38" si="841">BT34</f>
        <v>0</v>
      </c>
      <c r="BW38" s="345">
        <f t="shared" ref="BW38" si="842">BU34</f>
        <v>0</v>
      </c>
      <c r="BX38" s="345">
        <f t="shared" ref="BX38" si="843">BV34</f>
        <v>0</v>
      </c>
      <c r="BY38" s="345">
        <f t="shared" ref="BY38" si="844">BW34</f>
        <v>0</v>
      </c>
      <c r="BZ38" s="345">
        <f t="shared" ref="BZ38" si="845">BX34</f>
        <v>0</v>
      </c>
      <c r="CA38" s="345">
        <f t="shared" ref="CA38" si="846">BY34</f>
        <v>0</v>
      </c>
      <c r="CB38" s="345">
        <f t="shared" ref="CB38" si="847">BZ34</f>
        <v>0</v>
      </c>
      <c r="CC38" s="345">
        <f t="shared" ref="CC38" si="848">CA34</f>
        <v>0</v>
      </c>
      <c r="CD38" s="345">
        <f t="shared" ref="CD38" si="849">CB34</f>
        <v>0</v>
      </c>
      <c r="CE38" s="345">
        <f t="shared" ref="CE38" si="850">CC34</f>
        <v>0</v>
      </c>
      <c r="CF38" s="345">
        <f t="shared" ref="CF38" si="851">CD34</f>
        <v>0</v>
      </c>
      <c r="CG38" s="345">
        <f t="shared" ref="CG38" si="852">CE34</f>
        <v>0</v>
      </c>
      <c r="CH38" s="345">
        <f t="shared" ref="CH38" si="853">CF34</f>
        <v>0</v>
      </c>
      <c r="CI38" s="345">
        <f t="shared" ref="CI38" si="854">CG34</f>
        <v>0</v>
      </c>
      <c r="CJ38" s="345">
        <f t="shared" ref="CJ38" si="855">CH34</f>
        <v>0</v>
      </c>
      <c r="CK38" s="345">
        <f t="shared" ref="CK38" si="856">CI34</f>
        <v>0</v>
      </c>
    </row>
    <row r="39" spans="1:89" x14ac:dyDescent="0.25">
      <c r="A39" s="277" t="s">
        <v>249</v>
      </c>
      <c r="G39" s="345"/>
      <c r="H39" s="345"/>
      <c r="I39" s="345"/>
      <c r="J39" s="345">
        <f t="shared" ref="J39" si="857">G34</f>
        <v>244663.63277181645</v>
      </c>
      <c r="K39" s="345">
        <f t="shared" ref="K39" si="858">H34</f>
        <v>244663.63277181645</v>
      </c>
      <c r="L39" s="345">
        <f t="shared" ref="L39" si="859">I34</f>
        <v>244663.63277181645</v>
      </c>
      <c r="M39" s="345">
        <f t="shared" ref="M39" si="860">J34</f>
        <v>244663.63277181645</v>
      </c>
      <c r="N39" s="345">
        <f t="shared" ref="N39" si="861">K34</f>
        <v>244663.63277181645</v>
      </c>
      <c r="O39" s="345">
        <f t="shared" ref="O39" si="862">L34</f>
        <v>244663.63277181645</v>
      </c>
      <c r="P39" s="345">
        <f t="shared" ref="P39" si="863">M34</f>
        <v>244663.63277181645</v>
      </c>
      <c r="Q39" s="345">
        <f t="shared" ref="Q39" si="864">N34</f>
        <v>244663.63277181645</v>
      </c>
      <c r="R39" s="345">
        <f t="shared" ref="R39" si="865">O34</f>
        <v>244663.63277181645</v>
      </c>
      <c r="S39" s="345">
        <f t="shared" ref="S39" si="866">P34</f>
        <v>244663.63277181645</v>
      </c>
      <c r="T39" s="345">
        <f t="shared" ref="T39" si="867">Q34</f>
        <v>244663.63277181645</v>
      </c>
      <c r="U39" s="345">
        <f t="shared" ref="U39" si="868">R34</f>
        <v>244663.63277181645</v>
      </c>
      <c r="V39" s="345">
        <f t="shared" ref="V39" si="869">S34</f>
        <v>122331.81638590823</v>
      </c>
      <c r="W39" s="345">
        <f t="shared" ref="W39" si="870">T34</f>
        <v>244663.63277181645</v>
      </c>
      <c r="X39" s="345">
        <f t="shared" ref="X39" si="871">U34</f>
        <v>122331.81638590823</v>
      </c>
      <c r="Y39" s="345">
        <f t="shared" ref="Y39" si="872">V34</f>
        <v>244663.63277181645</v>
      </c>
      <c r="Z39" s="345">
        <f t="shared" ref="Z39" si="873">W34</f>
        <v>122331.81638590823</v>
      </c>
      <c r="AA39" s="345">
        <f t="shared" ref="AA39" si="874">X34</f>
        <v>244663.63277181645</v>
      </c>
      <c r="AB39" s="345">
        <f t="shared" ref="AB39" si="875">Y34</f>
        <v>0</v>
      </c>
      <c r="AC39" s="345">
        <f t="shared" ref="AC39" si="876">Z34</f>
        <v>0</v>
      </c>
      <c r="AD39" s="345">
        <f t="shared" ref="AD39" si="877">AA34</f>
        <v>0</v>
      </c>
      <c r="AE39" s="345">
        <f t="shared" ref="AE39" si="878">AB34</f>
        <v>122331.81638590823</v>
      </c>
      <c r="AF39" s="345">
        <f t="shared" ref="AF39" si="879">AC34</f>
        <v>122331.81638590823</v>
      </c>
      <c r="AG39" s="345">
        <f t="shared" ref="AG39" si="880">AD34</f>
        <v>122331.81638590823</v>
      </c>
      <c r="AH39" s="345">
        <f t="shared" ref="AH39" si="881">AE34</f>
        <v>244663.63277181645</v>
      </c>
      <c r="AI39" s="345">
        <f t="shared" ref="AI39" si="882">AF34</f>
        <v>244663.63277181645</v>
      </c>
      <c r="AJ39" s="345">
        <f t="shared" ref="AJ39" si="883">AG34</f>
        <v>0</v>
      </c>
      <c r="AK39" s="345">
        <f t="shared" ref="AK39" si="884">AH34</f>
        <v>122331.81638590823</v>
      </c>
      <c r="AL39" s="345">
        <f t="shared" ref="AL39" si="885">AI34</f>
        <v>0</v>
      </c>
      <c r="AM39" s="345">
        <f t="shared" ref="AM39" si="886">AJ34</f>
        <v>244663.63277181645</v>
      </c>
      <c r="AN39" s="345">
        <f t="shared" ref="AN39" si="887">AK34</f>
        <v>122331.81638590823</v>
      </c>
      <c r="AO39" s="345">
        <f t="shared" ref="AO39" si="888">AL34</f>
        <v>122331.81638590823</v>
      </c>
      <c r="AP39" s="345">
        <f t="shared" ref="AP39" si="889">AM34</f>
        <v>122331.81638590823</v>
      </c>
      <c r="AQ39" s="345">
        <f t="shared" ref="AQ39" si="890">AN34</f>
        <v>122331.81638590823</v>
      </c>
      <c r="AR39" s="345">
        <f t="shared" ref="AR39" si="891">AO34</f>
        <v>0</v>
      </c>
      <c r="AS39" s="345">
        <f t="shared" ref="AS39" si="892">AP34</f>
        <v>244663.63277181645</v>
      </c>
      <c r="AT39" s="345">
        <f t="shared" ref="AT39" si="893">AQ34</f>
        <v>122331.81638590823</v>
      </c>
      <c r="AU39" s="345">
        <f t="shared" ref="AU39" si="894">AR34</f>
        <v>0</v>
      </c>
      <c r="AV39" s="345">
        <f t="shared" ref="AV39" si="895">AS34</f>
        <v>0</v>
      </c>
      <c r="AW39" s="345">
        <f t="shared" ref="AW39" si="896">AT34</f>
        <v>0</v>
      </c>
      <c r="AX39" s="345">
        <f t="shared" ref="AX39" si="897">AU34</f>
        <v>0</v>
      </c>
      <c r="AY39" s="345">
        <f t="shared" ref="AY39" si="898">AV34</f>
        <v>0</v>
      </c>
      <c r="AZ39" s="345">
        <f t="shared" ref="AZ39" si="899">AW34</f>
        <v>0</v>
      </c>
      <c r="BA39" s="345">
        <f t="shared" ref="BA39" si="900">AX34</f>
        <v>0</v>
      </c>
      <c r="BB39" s="345">
        <f t="shared" ref="BB39" si="901">AY34</f>
        <v>0</v>
      </c>
      <c r="BC39" s="345">
        <f t="shared" ref="BC39" si="902">AZ34</f>
        <v>0</v>
      </c>
      <c r="BD39" s="345">
        <f t="shared" ref="BD39" si="903">BA34</f>
        <v>0</v>
      </c>
      <c r="BE39" s="345">
        <f t="shared" ref="BE39" si="904">BB34</f>
        <v>0</v>
      </c>
      <c r="BF39" s="345">
        <f t="shared" ref="BF39" si="905">BC34</f>
        <v>0</v>
      </c>
      <c r="BG39" s="345">
        <f t="shared" ref="BG39" si="906">BD34</f>
        <v>0</v>
      </c>
      <c r="BH39" s="345">
        <f t="shared" ref="BH39" si="907">BE34</f>
        <v>0</v>
      </c>
      <c r="BI39" s="345">
        <f t="shared" ref="BI39" si="908">BF34</f>
        <v>0</v>
      </c>
      <c r="BJ39" s="345">
        <f t="shared" ref="BJ39" si="909">BG34</f>
        <v>0</v>
      </c>
      <c r="BK39" s="345">
        <f t="shared" ref="BK39" si="910">BH34</f>
        <v>0</v>
      </c>
      <c r="BL39" s="345">
        <f t="shared" ref="BL39" si="911">BI34</f>
        <v>0</v>
      </c>
      <c r="BM39" s="345">
        <f t="shared" ref="BM39" si="912">BJ34</f>
        <v>0</v>
      </c>
      <c r="BN39" s="345">
        <f t="shared" ref="BN39" si="913">BK34</f>
        <v>0</v>
      </c>
      <c r="BO39" s="345">
        <f t="shared" ref="BO39" si="914">BL34</f>
        <v>0</v>
      </c>
      <c r="BP39" s="345">
        <f t="shared" ref="BP39" si="915">BM34</f>
        <v>0</v>
      </c>
      <c r="BQ39" s="345">
        <f t="shared" ref="BQ39" si="916">BN34</f>
        <v>0</v>
      </c>
      <c r="BR39" s="345">
        <f t="shared" ref="BR39" si="917">BO34</f>
        <v>0</v>
      </c>
      <c r="BS39" s="345">
        <f t="shared" ref="BS39" si="918">BP34</f>
        <v>0</v>
      </c>
      <c r="BT39" s="345">
        <f t="shared" ref="BT39" si="919">BQ34</f>
        <v>0</v>
      </c>
      <c r="BU39" s="345">
        <f t="shared" ref="BU39" si="920">BR34</f>
        <v>0</v>
      </c>
      <c r="BV39" s="345">
        <f t="shared" ref="BV39" si="921">BS34</f>
        <v>0</v>
      </c>
      <c r="BW39" s="345">
        <f t="shared" ref="BW39" si="922">BT34</f>
        <v>0</v>
      </c>
      <c r="BX39" s="345">
        <f t="shared" ref="BX39" si="923">BU34</f>
        <v>0</v>
      </c>
      <c r="BY39" s="345">
        <f t="shared" ref="BY39" si="924">BV34</f>
        <v>0</v>
      </c>
      <c r="BZ39" s="345">
        <f t="shared" ref="BZ39" si="925">BW34</f>
        <v>0</v>
      </c>
      <c r="CA39" s="345">
        <f t="shared" ref="CA39" si="926">BX34</f>
        <v>0</v>
      </c>
      <c r="CB39" s="345">
        <f t="shared" ref="CB39" si="927">BY34</f>
        <v>0</v>
      </c>
      <c r="CC39" s="345">
        <f t="shared" ref="CC39" si="928">BZ34</f>
        <v>0</v>
      </c>
      <c r="CD39" s="345">
        <f t="shared" ref="CD39" si="929">CA34</f>
        <v>0</v>
      </c>
      <c r="CE39" s="345">
        <f t="shared" ref="CE39" si="930">CB34</f>
        <v>0</v>
      </c>
      <c r="CF39" s="345">
        <f t="shared" ref="CF39" si="931">CC34</f>
        <v>0</v>
      </c>
      <c r="CG39" s="345">
        <f t="shared" ref="CG39" si="932">CD34</f>
        <v>0</v>
      </c>
      <c r="CH39" s="345">
        <f t="shared" ref="CH39" si="933">CE34</f>
        <v>0</v>
      </c>
      <c r="CI39" s="345">
        <f t="shared" ref="CI39" si="934">CF34</f>
        <v>0</v>
      </c>
      <c r="CJ39" s="345">
        <f t="shared" ref="CJ39" si="935">CG34</f>
        <v>0</v>
      </c>
      <c r="CK39" s="345">
        <f t="shared" ref="CK39" si="936">CH34</f>
        <v>0</v>
      </c>
    </row>
    <row r="40" spans="1:89" x14ac:dyDescent="0.25">
      <c r="A40" s="277" t="s">
        <v>250</v>
      </c>
      <c r="G40" s="345"/>
      <c r="H40" s="345"/>
      <c r="I40" s="345"/>
      <c r="J40" s="345"/>
      <c r="K40" s="345">
        <f t="shared" ref="K40" si="937">G34</f>
        <v>244663.63277181645</v>
      </c>
      <c r="L40" s="345">
        <f t="shared" ref="L40" si="938">H34</f>
        <v>244663.63277181645</v>
      </c>
      <c r="M40" s="345">
        <f t="shared" ref="M40" si="939">I34</f>
        <v>244663.63277181645</v>
      </c>
      <c r="N40" s="345">
        <f t="shared" ref="N40" si="940">J34</f>
        <v>244663.63277181645</v>
      </c>
      <c r="O40" s="345">
        <f t="shared" ref="O40" si="941">K34</f>
        <v>244663.63277181645</v>
      </c>
      <c r="P40" s="345">
        <f t="shared" ref="P40" si="942">L34</f>
        <v>244663.63277181645</v>
      </c>
      <c r="Q40" s="345">
        <f t="shared" ref="Q40" si="943">M34</f>
        <v>244663.63277181645</v>
      </c>
      <c r="R40" s="345">
        <f t="shared" ref="R40" si="944">N34</f>
        <v>244663.63277181645</v>
      </c>
      <c r="S40" s="345">
        <f t="shared" ref="S40" si="945">O34</f>
        <v>244663.63277181645</v>
      </c>
      <c r="T40" s="345">
        <f t="shared" ref="T40" si="946">P34</f>
        <v>244663.63277181645</v>
      </c>
      <c r="U40" s="345">
        <f t="shared" ref="U40" si="947">Q34</f>
        <v>244663.63277181645</v>
      </c>
      <c r="V40" s="345">
        <f t="shared" ref="V40" si="948">R34</f>
        <v>244663.63277181645</v>
      </c>
      <c r="W40" s="345">
        <f t="shared" ref="W40" si="949">S34</f>
        <v>122331.81638590823</v>
      </c>
      <c r="X40" s="345">
        <f t="shared" ref="X40" si="950">T34</f>
        <v>244663.63277181645</v>
      </c>
      <c r="Y40" s="345">
        <f t="shared" ref="Y40" si="951">U34</f>
        <v>122331.81638590823</v>
      </c>
      <c r="Z40" s="345">
        <f t="shared" ref="Z40" si="952">V34</f>
        <v>244663.63277181645</v>
      </c>
      <c r="AA40" s="345">
        <f t="shared" ref="AA40" si="953">W34</f>
        <v>122331.81638590823</v>
      </c>
      <c r="AB40" s="345">
        <f t="shared" ref="AB40" si="954">X34</f>
        <v>244663.63277181645</v>
      </c>
      <c r="AC40" s="345">
        <f t="shared" ref="AC40" si="955">Y34</f>
        <v>0</v>
      </c>
      <c r="AD40" s="345">
        <f t="shared" ref="AD40" si="956">Z34</f>
        <v>0</v>
      </c>
      <c r="AE40" s="345">
        <f t="shared" ref="AE40" si="957">AA34</f>
        <v>0</v>
      </c>
      <c r="AF40" s="345">
        <f t="shared" ref="AF40" si="958">AB34</f>
        <v>122331.81638590823</v>
      </c>
      <c r="AG40" s="345">
        <f t="shared" ref="AG40" si="959">AC34</f>
        <v>122331.81638590823</v>
      </c>
      <c r="AH40" s="345">
        <f t="shared" ref="AH40" si="960">AD34</f>
        <v>122331.81638590823</v>
      </c>
      <c r="AI40" s="345">
        <f t="shared" ref="AI40" si="961">AE34</f>
        <v>244663.63277181645</v>
      </c>
      <c r="AJ40" s="345">
        <f t="shared" ref="AJ40" si="962">AF34</f>
        <v>244663.63277181645</v>
      </c>
      <c r="AK40" s="345">
        <f t="shared" ref="AK40" si="963">AG34</f>
        <v>0</v>
      </c>
      <c r="AL40" s="345">
        <f t="shared" ref="AL40" si="964">AH34</f>
        <v>122331.81638590823</v>
      </c>
      <c r="AM40" s="345">
        <f t="shared" ref="AM40" si="965">AI34</f>
        <v>0</v>
      </c>
      <c r="AN40" s="345">
        <f t="shared" ref="AN40" si="966">AJ34</f>
        <v>244663.63277181645</v>
      </c>
      <c r="AO40" s="345">
        <f t="shared" ref="AO40" si="967">AK34</f>
        <v>122331.81638590823</v>
      </c>
      <c r="AP40" s="345">
        <f t="shared" ref="AP40" si="968">AL34</f>
        <v>122331.81638590823</v>
      </c>
      <c r="AQ40" s="345">
        <f t="shared" ref="AQ40" si="969">AM34</f>
        <v>122331.81638590823</v>
      </c>
      <c r="AR40" s="345">
        <f t="shared" ref="AR40" si="970">AN34</f>
        <v>122331.81638590823</v>
      </c>
      <c r="AS40" s="345">
        <f t="shared" ref="AS40" si="971">AO34</f>
        <v>0</v>
      </c>
      <c r="AT40" s="345">
        <f t="shared" ref="AT40" si="972">AP34</f>
        <v>244663.63277181645</v>
      </c>
      <c r="AU40" s="345">
        <f t="shared" ref="AU40" si="973">AQ34</f>
        <v>122331.81638590823</v>
      </c>
      <c r="AV40" s="345">
        <f t="shared" ref="AV40" si="974">AR34</f>
        <v>0</v>
      </c>
      <c r="AW40" s="345">
        <f t="shared" ref="AW40" si="975">AS34</f>
        <v>0</v>
      </c>
      <c r="AX40" s="345">
        <f t="shared" ref="AX40" si="976">AT34</f>
        <v>0</v>
      </c>
      <c r="AY40" s="345">
        <f t="shared" ref="AY40" si="977">AU34</f>
        <v>0</v>
      </c>
      <c r="AZ40" s="345">
        <f t="shared" ref="AZ40" si="978">AV34</f>
        <v>0</v>
      </c>
      <c r="BA40" s="345">
        <f t="shared" ref="BA40" si="979">AW34</f>
        <v>0</v>
      </c>
      <c r="BB40" s="345">
        <f t="shared" ref="BB40" si="980">AX34</f>
        <v>0</v>
      </c>
      <c r="BC40" s="345">
        <f t="shared" ref="BC40" si="981">AY34</f>
        <v>0</v>
      </c>
      <c r="BD40" s="345">
        <f t="shared" ref="BD40" si="982">AZ34</f>
        <v>0</v>
      </c>
      <c r="BE40" s="345">
        <f t="shared" ref="BE40" si="983">BA34</f>
        <v>0</v>
      </c>
      <c r="BF40" s="345">
        <f t="shared" ref="BF40" si="984">BB34</f>
        <v>0</v>
      </c>
      <c r="BG40" s="345">
        <f t="shared" ref="BG40" si="985">BC34</f>
        <v>0</v>
      </c>
      <c r="BH40" s="345">
        <f t="shared" ref="BH40" si="986">BD34</f>
        <v>0</v>
      </c>
      <c r="BI40" s="345">
        <f t="shared" ref="BI40" si="987">BE34</f>
        <v>0</v>
      </c>
      <c r="BJ40" s="345">
        <f t="shared" ref="BJ40" si="988">BF34</f>
        <v>0</v>
      </c>
      <c r="BK40" s="345">
        <f t="shared" ref="BK40" si="989">BG34</f>
        <v>0</v>
      </c>
      <c r="BL40" s="345">
        <f t="shared" ref="BL40" si="990">BH34</f>
        <v>0</v>
      </c>
      <c r="BM40" s="345">
        <f t="shared" ref="BM40" si="991">BI34</f>
        <v>0</v>
      </c>
      <c r="BN40" s="345">
        <f t="shared" ref="BN40" si="992">BJ34</f>
        <v>0</v>
      </c>
      <c r="BO40" s="345">
        <f t="shared" ref="BO40" si="993">BK34</f>
        <v>0</v>
      </c>
      <c r="BP40" s="345">
        <f t="shared" ref="BP40" si="994">BL34</f>
        <v>0</v>
      </c>
      <c r="BQ40" s="345">
        <f t="shared" ref="BQ40" si="995">BM34</f>
        <v>0</v>
      </c>
      <c r="BR40" s="345">
        <f t="shared" ref="BR40" si="996">BN34</f>
        <v>0</v>
      </c>
      <c r="BS40" s="345">
        <f t="shared" ref="BS40" si="997">BO34</f>
        <v>0</v>
      </c>
      <c r="BT40" s="345">
        <f t="shared" ref="BT40" si="998">BP34</f>
        <v>0</v>
      </c>
      <c r="BU40" s="345">
        <f t="shared" ref="BU40" si="999">BQ34</f>
        <v>0</v>
      </c>
      <c r="BV40" s="345">
        <f t="shared" ref="BV40" si="1000">BR34</f>
        <v>0</v>
      </c>
      <c r="BW40" s="345">
        <f t="shared" ref="BW40" si="1001">BS34</f>
        <v>0</v>
      </c>
      <c r="BX40" s="345">
        <f t="shared" ref="BX40" si="1002">BT34</f>
        <v>0</v>
      </c>
      <c r="BY40" s="345">
        <f t="shared" ref="BY40" si="1003">BU34</f>
        <v>0</v>
      </c>
      <c r="BZ40" s="345">
        <f t="shared" ref="BZ40" si="1004">BV34</f>
        <v>0</v>
      </c>
      <c r="CA40" s="345">
        <f t="shared" ref="CA40" si="1005">BW34</f>
        <v>0</v>
      </c>
      <c r="CB40" s="345">
        <f t="shared" ref="CB40" si="1006">BX34</f>
        <v>0</v>
      </c>
      <c r="CC40" s="345">
        <f t="shared" ref="CC40" si="1007">BY34</f>
        <v>0</v>
      </c>
      <c r="CD40" s="345">
        <f t="shared" ref="CD40" si="1008">BZ34</f>
        <v>0</v>
      </c>
      <c r="CE40" s="345">
        <f t="shared" ref="CE40" si="1009">CA34</f>
        <v>0</v>
      </c>
      <c r="CF40" s="345">
        <f t="shared" ref="CF40" si="1010">CB34</f>
        <v>0</v>
      </c>
      <c r="CG40" s="345">
        <f t="shared" ref="CG40" si="1011">CC34</f>
        <v>0</v>
      </c>
      <c r="CH40" s="345">
        <f t="shared" ref="CH40" si="1012">CD34</f>
        <v>0</v>
      </c>
      <c r="CI40" s="345">
        <f t="shared" ref="CI40" si="1013">CE34</f>
        <v>0</v>
      </c>
      <c r="CJ40" s="345">
        <f t="shared" ref="CJ40" si="1014">CF34</f>
        <v>0</v>
      </c>
      <c r="CK40" s="345">
        <f t="shared" ref="CK40" si="1015">CG34</f>
        <v>0</v>
      </c>
    </row>
    <row r="41" spans="1:89" x14ac:dyDescent="0.25">
      <c r="A41" s="277" t="s">
        <v>242</v>
      </c>
      <c r="G41" s="345"/>
      <c r="H41" s="345"/>
      <c r="I41" s="345"/>
      <c r="J41" s="345"/>
      <c r="K41" s="345"/>
      <c r="L41" s="345">
        <f t="shared" ref="L41" si="1016">G34</f>
        <v>244663.63277181645</v>
      </c>
      <c r="M41" s="345">
        <f t="shared" ref="M41" si="1017">H34</f>
        <v>244663.63277181645</v>
      </c>
      <c r="N41" s="345">
        <f t="shared" ref="N41" si="1018">I34</f>
        <v>244663.63277181645</v>
      </c>
      <c r="O41" s="345">
        <f t="shared" ref="O41" si="1019">J34</f>
        <v>244663.63277181645</v>
      </c>
      <c r="P41" s="345">
        <f t="shared" ref="P41" si="1020">K34</f>
        <v>244663.63277181645</v>
      </c>
      <c r="Q41" s="345">
        <f t="shared" ref="Q41" si="1021">L34</f>
        <v>244663.63277181645</v>
      </c>
      <c r="R41" s="345">
        <f t="shared" ref="R41" si="1022">M34</f>
        <v>244663.63277181645</v>
      </c>
      <c r="S41" s="345">
        <f t="shared" ref="S41" si="1023">N34</f>
        <v>244663.63277181645</v>
      </c>
      <c r="T41" s="345">
        <f t="shared" ref="T41" si="1024">O34</f>
        <v>244663.63277181645</v>
      </c>
      <c r="U41" s="345">
        <f t="shared" ref="U41" si="1025">P34</f>
        <v>244663.63277181645</v>
      </c>
      <c r="V41" s="345">
        <f t="shared" ref="V41" si="1026">Q34</f>
        <v>244663.63277181645</v>
      </c>
      <c r="W41" s="345">
        <f t="shared" ref="W41" si="1027">R34</f>
        <v>244663.63277181645</v>
      </c>
      <c r="X41" s="345">
        <f t="shared" ref="X41" si="1028">S34</f>
        <v>122331.81638590823</v>
      </c>
      <c r="Y41" s="345">
        <f t="shared" ref="Y41" si="1029">T34</f>
        <v>244663.63277181645</v>
      </c>
      <c r="Z41" s="345">
        <f t="shared" ref="Z41" si="1030">U34</f>
        <v>122331.81638590823</v>
      </c>
      <c r="AA41" s="345">
        <f t="shared" ref="AA41" si="1031">V34</f>
        <v>244663.63277181645</v>
      </c>
      <c r="AB41" s="345">
        <f t="shared" ref="AB41" si="1032">W34</f>
        <v>122331.81638590823</v>
      </c>
      <c r="AC41" s="345">
        <f t="shared" ref="AC41" si="1033">X34</f>
        <v>244663.63277181645</v>
      </c>
      <c r="AD41" s="345">
        <f t="shared" ref="AD41" si="1034">Y34</f>
        <v>0</v>
      </c>
      <c r="AE41" s="345">
        <f t="shared" ref="AE41" si="1035">Z34</f>
        <v>0</v>
      </c>
      <c r="AF41" s="345">
        <f t="shared" ref="AF41" si="1036">AA34</f>
        <v>0</v>
      </c>
      <c r="AG41" s="345">
        <f t="shared" ref="AG41" si="1037">AB34</f>
        <v>122331.81638590823</v>
      </c>
      <c r="AH41" s="345">
        <f t="shared" ref="AH41" si="1038">AC34</f>
        <v>122331.81638590823</v>
      </c>
      <c r="AI41" s="345">
        <f t="shared" ref="AI41" si="1039">AD34</f>
        <v>122331.81638590823</v>
      </c>
      <c r="AJ41" s="345">
        <f t="shared" ref="AJ41" si="1040">AE34</f>
        <v>244663.63277181645</v>
      </c>
      <c r="AK41" s="345">
        <f t="shared" ref="AK41" si="1041">AF34</f>
        <v>244663.63277181645</v>
      </c>
      <c r="AL41" s="345">
        <f t="shared" ref="AL41" si="1042">AG34</f>
        <v>0</v>
      </c>
      <c r="AM41" s="345">
        <f t="shared" ref="AM41" si="1043">AH34</f>
        <v>122331.81638590823</v>
      </c>
      <c r="AN41" s="345">
        <f t="shared" ref="AN41" si="1044">AI34</f>
        <v>0</v>
      </c>
      <c r="AO41" s="345">
        <f t="shared" ref="AO41" si="1045">AJ34</f>
        <v>244663.63277181645</v>
      </c>
      <c r="AP41" s="345">
        <f t="shared" ref="AP41" si="1046">AK34</f>
        <v>122331.81638590823</v>
      </c>
      <c r="AQ41" s="345">
        <f t="shared" ref="AQ41" si="1047">AL34</f>
        <v>122331.81638590823</v>
      </c>
      <c r="AR41" s="345">
        <f t="shared" ref="AR41" si="1048">AM34</f>
        <v>122331.81638590823</v>
      </c>
      <c r="AS41" s="345">
        <f t="shared" ref="AS41" si="1049">AN34</f>
        <v>122331.81638590823</v>
      </c>
      <c r="AT41" s="345">
        <f t="shared" ref="AT41" si="1050">AO34</f>
        <v>0</v>
      </c>
      <c r="AU41" s="345">
        <f t="shared" ref="AU41" si="1051">AP34</f>
        <v>244663.63277181645</v>
      </c>
      <c r="AV41" s="345">
        <f t="shared" ref="AV41" si="1052">AQ34</f>
        <v>122331.81638590823</v>
      </c>
      <c r="AW41" s="345">
        <f t="shared" ref="AW41" si="1053">AR34</f>
        <v>0</v>
      </c>
      <c r="AX41" s="345">
        <f t="shared" ref="AX41" si="1054">AS34</f>
        <v>0</v>
      </c>
      <c r="AY41" s="345">
        <f t="shared" ref="AY41" si="1055">AT34</f>
        <v>0</v>
      </c>
      <c r="AZ41" s="345">
        <f t="shared" ref="AZ41" si="1056">AU34</f>
        <v>0</v>
      </c>
      <c r="BA41" s="345">
        <f t="shared" ref="BA41" si="1057">AV34</f>
        <v>0</v>
      </c>
      <c r="BB41" s="345">
        <f t="shared" ref="BB41" si="1058">AW34</f>
        <v>0</v>
      </c>
      <c r="BC41" s="345">
        <f t="shared" ref="BC41" si="1059">AX34</f>
        <v>0</v>
      </c>
      <c r="BD41" s="345">
        <f t="shared" ref="BD41" si="1060">AY34</f>
        <v>0</v>
      </c>
      <c r="BE41" s="345">
        <f t="shared" ref="BE41" si="1061">AZ34</f>
        <v>0</v>
      </c>
      <c r="BF41" s="345">
        <f t="shared" ref="BF41" si="1062">BA34</f>
        <v>0</v>
      </c>
      <c r="BG41" s="345">
        <f t="shared" ref="BG41" si="1063">BB34</f>
        <v>0</v>
      </c>
      <c r="BH41" s="345">
        <f t="shared" ref="BH41" si="1064">BC34</f>
        <v>0</v>
      </c>
      <c r="BI41" s="345">
        <f t="shared" ref="BI41" si="1065">BD34</f>
        <v>0</v>
      </c>
      <c r="BJ41" s="345">
        <f t="shared" ref="BJ41" si="1066">BE34</f>
        <v>0</v>
      </c>
      <c r="BK41" s="345">
        <f t="shared" ref="BK41" si="1067">BF34</f>
        <v>0</v>
      </c>
      <c r="BL41" s="345">
        <f t="shared" ref="BL41" si="1068">BG34</f>
        <v>0</v>
      </c>
      <c r="BM41" s="345">
        <f t="shared" ref="BM41" si="1069">BH34</f>
        <v>0</v>
      </c>
      <c r="BN41" s="345">
        <f t="shared" ref="BN41" si="1070">BI34</f>
        <v>0</v>
      </c>
      <c r="BO41" s="345">
        <f t="shared" ref="BO41" si="1071">BJ34</f>
        <v>0</v>
      </c>
      <c r="BP41" s="345">
        <f t="shared" ref="BP41" si="1072">BK34</f>
        <v>0</v>
      </c>
      <c r="BQ41" s="345">
        <f t="shared" ref="BQ41" si="1073">BL34</f>
        <v>0</v>
      </c>
      <c r="BR41" s="345">
        <f t="shared" ref="BR41" si="1074">BM34</f>
        <v>0</v>
      </c>
      <c r="BS41" s="345">
        <f t="shared" ref="BS41" si="1075">BN34</f>
        <v>0</v>
      </c>
      <c r="BT41" s="345">
        <f t="shared" ref="BT41" si="1076">BO34</f>
        <v>0</v>
      </c>
      <c r="BU41" s="345">
        <f t="shared" ref="BU41" si="1077">BP34</f>
        <v>0</v>
      </c>
      <c r="BV41" s="345">
        <f t="shared" ref="BV41" si="1078">BQ34</f>
        <v>0</v>
      </c>
      <c r="BW41" s="345">
        <f t="shared" ref="BW41" si="1079">BR34</f>
        <v>0</v>
      </c>
      <c r="BX41" s="345">
        <f t="shared" ref="BX41" si="1080">BS34</f>
        <v>0</v>
      </c>
      <c r="BY41" s="345">
        <f t="shared" ref="BY41" si="1081">BT34</f>
        <v>0</v>
      </c>
      <c r="BZ41" s="345">
        <f t="shared" ref="BZ41" si="1082">BU34</f>
        <v>0</v>
      </c>
      <c r="CA41" s="345">
        <f t="shared" ref="CA41" si="1083">BV34</f>
        <v>0</v>
      </c>
      <c r="CB41" s="345">
        <f t="shared" ref="CB41" si="1084">BW34</f>
        <v>0</v>
      </c>
      <c r="CC41" s="345">
        <f t="shared" ref="CC41" si="1085">BX34</f>
        <v>0</v>
      </c>
      <c r="CD41" s="345">
        <f t="shared" ref="CD41" si="1086">BY34</f>
        <v>0</v>
      </c>
      <c r="CE41" s="345">
        <f t="shared" ref="CE41" si="1087">BZ34</f>
        <v>0</v>
      </c>
      <c r="CF41" s="345">
        <f t="shared" ref="CF41" si="1088">CA34</f>
        <v>0</v>
      </c>
      <c r="CG41" s="345">
        <f t="shared" ref="CG41" si="1089">CB34</f>
        <v>0</v>
      </c>
      <c r="CH41" s="345">
        <f t="shared" ref="CH41" si="1090">CC34</f>
        <v>0</v>
      </c>
      <c r="CI41" s="345">
        <f t="shared" ref="CI41" si="1091">CD34</f>
        <v>0</v>
      </c>
      <c r="CJ41" s="345">
        <f t="shared" ref="CJ41" si="1092">CE34</f>
        <v>0</v>
      </c>
      <c r="CK41" s="345">
        <f t="shared" ref="CK41" si="1093">CF34</f>
        <v>0</v>
      </c>
    </row>
    <row r="42" spans="1:89" x14ac:dyDescent="0.25">
      <c r="A42" s="277" t="s">
        <v>251</v>
      </c>
      <c r="G42" s="345"/>
      <c r="H42" s="345"/>
      <c r="I42" s="345"/>
      <c r="J42" s="345"/>
      <c r="K42" s="345"/>
      <c r="L42" s="345"/>
      <c r="M42" s="345">
        <f t="shared" ref="M42" si="1094">G34</f>
        <v>244663.63277181645</v>
      </c>
      <c r="N42" s="345">
        <f t="shared" ref="N42" si="1095">H34</f>
        <v>244663.63277181645</v>
      </c>
      <c r="O42" s="345">
        <f t="shared" ref="O42" si="1096">I34</f>
        <v>244663.63277181645</v>
      </c>
      <c r="P42" s="345">
        <f t="shared" ref="P42" si="1097">J34</f>
        <v>244663.63277181645</v>
      </c>
      <c r="Q42" s="345">
        <f t="shared" ref="Q42" si="1098">K34</f>
        <v>244663.63277181645</v>
      </c>
      <c r="R42" s="345">
        <f t="shared" ref="R42" si="1099">L34</f>
        <v>244663.63277181645</v>
      </c>
      <c r="S42" s="345">
        <f t="shared" ref="S42" si="1100">M34</f>
        <v>244663.63277181645</v>
      </c>
      <c r="T42" s="345">
        <f t="shared" ref="T42" si="1101">N34</f>
        <v>244663.63277181645</v>
      </c>
      <c r="U42" s="345">
        <f t="shared" ref="U42" si="1102">O34</f>
        <v>244663.63277181645</v>
      </c>
      <c r="V42" s="345">
        <f t="shared" ref="V42" si="1103">P34</f>
        <v>244663.63277181645</v>
      </c>
      <c r="W42" s="345">
        <f t="shared" ref="W42" si="1104">Q34</f>
        <v>244663.63277181645</v>
      </c>
      <c r="X42" s="345">
        <f t="shared" ref="X42" si="1105">R34</f>
        <v>244663.63277181645</v>
      </c>
      <c r="Y42" s="345">
        <f t="shared" ref="Y42" si="1106">S34</f>
        <v>122331.81638590823</v>
      </c>
      <c r="Z42" s="345">
        <f t="shared" ref="Z42" si="1107">T34</f>
        <v>244663.63277181645</v>
      </c>
      <c r="AA42" s="345">
        <f t="shared" ref="AA42" si="1108">U34</f>
        <v>122331.81638590823</v>
      </c>
      <c r="AB42" s="345">
        <f t="shared" ref="AB42" si="1109">V34</f>
        <v>244663.63277181645</v>
      </c>
      <c r="AC42" s="345">
        <f t="shared" ref="AC42" si="1110">W34</f>
        <v>122331.81638590823</v>
      </c>
      <c r="AD42" s="345">
        <f t="shared" ref="AD42" si="1111">X34</f>
        <v>244663.63277181645</v>
      </c>
      <c r="AE42" s="345">
        <f t="shared" ref="AE42" si="1112">Y34</f>
        <v>0</v>
      </c>
      <c r="AF42" s="345">
        <f t="shared" ref="AF42" si="1113">Z34</f>
        <v>0</v>
      </c>
      <c r="AG42" s="345">
        <f t="shared" ref="AG42" si="1114">AA34</f>
        <v>0</v>
      </c>
      <c r="AH42" s="345">
        <f t="shared" ref="AH42" si="1115">AB34</f>
        <v>122331.81638590823</v>
      </c>
      <c r="AI42" s="345">
        <f t="shared" ref="AI42" si="1116">AC34</f>
        <v>122331.81638590823</v>
      </c>
      <c r="AJ42" s="345">
        <f t="shared" ref="AJ42" si="1117">AD34</f>
        <v>122331.81638590823</v>
      </c>
      <c r="AK42" s="345">
        <f t="shared" ref="AK42" si="1118">AE34</f>
        <v>244663.63277181645</v>
      </c>
      <c r="AL42" s="345">
        <f t="shared" ref="AL42" si="1119">AF34</f>
        <v>244663.63277181645</v>
      </c>
      <c r="AM42" s="345">
        <f t="shared" ref="AM42" si="1120">AG34</f>
        <v>0</v>
      </c>
      <c r="AN42" s="345">
        <f t="shared" ref="AN42" si="1121">AH34</f>
        <v>122331.81638590823</v>
      </c>
      <c r="AO42" s="345">
        <f t="shared" ref="AO42" si="1122">AI34</f>
        <v>0</v>
      </c>
      <c r="AP42" s="345">
        <f t="shared" ref="AP42" si="1123">AJ34</f>
        <v>244663.63277181645</v>
      </c>
      <c r="AQ42" s="345">
        <f t="shared" ref="AQ42" si="1124">AK34</f>
        <v>122331.81638590823</v>
      </c>
      <c r="AR42" s="345">
        <f t="shared" ref="AR42" si="1125">AL34</f>
        <v>122331.81638590823</v>
      </c>
      <c r="AS42" s="345">
        <f t="shared" ref="AS42" si="1126">AM34</f>
        <v>122331.81638590823</v>
      </c>
      <c r="AT42" s="345">
        <f t="shared" ref="AT42" si="1127">AN34</f>
        <v>122331.81638590823</v>
      </c>
      <c r="AU42" s="345">
        <f t="shared" ref="AU42" si="1128">AO34</f>
        <v>0</v>
      </c>
      <c r="AV42" s="345">
        <f t="shared" ref="AV42" si="1129">AP34</f>
        <v>244663.63277181645</v>
      </c>
      <c r="AW42" s="345">
        <f t="shared" ref="AW42" si="1130">AQ34</f>
        <v>122331.81638590823</v>
      </c>
      <c r="AX42" s="345">
        <f t="shared" ref="AX42" si="1131">AR34</f>
        <v>0</v>
      </c>
      <c r="AY42" s="345">
        <f t="shared" ref="AY42" si="1132">AS34</f>
        <v>0</v>
      </c>
      <c r="AZ42" s="345">
        <f t="shared" ref="AZ42" si="1133">AT34</f>
        <v>0</v>
      </c>
      <c r="BA42" s="345">
        <f t="shared" ref="BA42" si="1134">AU34</f>
        <v>0</v>
      </c>
      <c r="BB42" s="345">
        <f t="shared" ref="BB42" si="1135">AV34</f>
        <v>0</v>
      </c>
      <c r="BC42" s="345">
        <f t="shared" ref="BC42" si="1136">AW34</f>
        <v>0</v>
      </c>
      <c r="BD42" s="345">
        <f t="shared" ref="BD42" si="1137">AX34</f>
        <v>0</v>
      </c>
      <c r="BE42" s="345">
        <f t="shared" ref="BE42" si="1138">AY34</f>
        <v>0</v>
      </c>
      <c r="BF42" s="345">
        <f t="shared" ref="BF42" si="1139">AZ34</f>
        <v>0</v>
      </c>
      <c r="BG42" s="345">
        <f t="shared" ref="BG42" si="1140">BA34</f>
        <v>0</v>
      </c>
      <c r="BH42" s="345">
        <f t="shared" ref="BH42" si="1141">BB34</f>
        <v>0</v>
      </c>
      <c r="BI42" s="345">
        <f t="shared" ref="BI42" si="1142">BC34</f>
        <v>0</v>
      </c>
      <c r="BJ42" s="345">
        <f t="shared" ref="BJ42" si="1143">BD34</f>
        <v>0</v>
      </c>
      <c r="BK42" s="345">
        <f t="shared" ref="BK42" si="1144">BE34</f>
        <v>0</v>
      </c>
      <c r="BL42" s="345">
        <f t="shared" ref="BL42" si="1145">BF34</f>
        <v>0</v>
      </c>
      <c r="BM42" s="345">
        <f t="shared" ref="BM42" si="1146">BG34</f>
        <v>0</v>
      </c>
      <c r="BN42" s="345">
        <f t="shared" ref="BN42" si="1147">BH34</f>
        <v>0</v>
      </c>
      <c r="BO42" s="345">
        <f t="shared" ref="BO42" si="1148">BI34</f>
        <v>0</v>
      </c>
      <c r="BP42" s="345">
        <f t="shared" ref="BP42" si="1149">BJ34</f>
        <v>0</v>
      </c>
      <c r="BQ42" s="345">
        <f t="shared" ref="BQ42" si="1150">BK34</f>
        <v>0</v>
      </c>
      <c r="BR42" s="345">
        <f t="shared" ref="BR42" si="1151">BL34</f>
        <v>0</v>
      </c>
      <c r="BS42" s="345">
        <f t="shared" ref="BS42" si="1152">BM34</f>
        <v>0</v>
      </c>
      <c r="BT42" s="345">
        <f t="shared" ref="BT42" si="1153">BN34</f>
        <v>0</v>
      </c>
      <c r="BU42" s="345">
        <f t="shared" ref="BU42" si="1154">BO34</f>
        <v>0</v>
      </c>
      <c r="BV42" s="345">
        <f t="shared" ref="BV42" si="1155">BP34</f>
        <v>0</v>
      </c>
      <c r="BW42" s="345">
        <f t="shared" ref="BW42" si="1156">BQ34</f>
        <v>0</v>
      </c>
      <c r="BX42" s="345">
        <f t="shared" ref="BX42" si="1157">BR34</f>
        <v>0</v>
      </c>
      <c r="BY42" s="345">
        <f t="shared" ref="BY42" si="1158">BS34</f>
        <v>0</v>
      </c>
      <c r="BZ42" s="345">
        <f t="shared" ref="BZ42" si="1159">BT34</f>
        <v>0</v>
      </c>
      <c r="CA42" s="345">
        <f t="shared" ref="CA42" si="1160">BU34</f>
        <v>0</v>
      </c>
      <c r="CB42" s="345">
        <f t="shared" ref="CB42" si="1161">BV34</f>
        <v>0</v>
      </c>
      <c r="CC42" s="345">
        <f t="shared" ref="CC42" si="1162">BW34</f>
        <v>0</v>
      </c>
      <c r="CD42" s="345">
        <f t="shared" ref="CD42" si="1163">BX34</f>
        <v>0</v>
      </c>
      <c r="CE42" s="345">
        <f t="shared" ref="CE42" si="1164">BY34</f>
        <v>0</v>
      </c>
      <c r="CF42" s="345">
        <f t="shared" ref="CF42" si="1165">BZ34</f>
        <v>0</v>
      </c>
      <c r="CG42" s="345">
        <f t="shared" ref="CG42" si="1166">CA34</f>
        <v>0</v>
      </c>
      <c r="CH42" s="345">
        <f t="shared" ref="CH42" si="1167">CB34</f>
        <v>0</v>
      </c>
      <c r="CI42" s="345">
        <f t="shared" ref="CI42" si="1168">CC34</f>
        <v>0</v>
      </c>
      <c r="CJ42" s="345">
        <f t="shared" ref="CJ42" si="1169">CD34</f>
        <v>0</v>
      </c>
      <c r="CK42" s="345">
        <f t="shared" ref="CK42" si="1170">CE34</f>
        <v>0</v>
      </c>
    </row>
    <row r="43" spans="1:89" x14ac:dyDescent="0.25">
      <c r="A43" s="280" t="s">
        <v>252</v>
      </c>
      <c r="B43" s="280"/>
      <c r="C43" s="280"/>
      <c r="D43" s="280"/>
      <c r="E43" s="280"/>
      <c r="F43" s="280"/>
      <c r="G43" s="346"/>
      <c r="H43" s="346"/>
      <c r="I43" s="346"/>
      <c r="J43" s="346"/>
      <c r="K43" s="346"/>
      <c r="L43" s="346"/>
      <c r="M43" s="346"/>
      <c r="N43" s="346">
        <f t="shared" ref="N43" si="1171">G34</f>
        <v>244663.63277181645</v>
      </c>
      <c r="O43" s="346">
        <f t="shared" ref="O43" si="1172">H34</f>
        <v>244663.63277181645</v>
      </c>
      <c r="P43" s="346">
        <f t="shared" ref="P43" si="1173">I34</f>
        <v>244663.63277181645</v>
      </c>
      <c r="Q43" s="346">
        <f t="shared" ref="Q43" si="1174">J34</f>
        <v>244663.63277181645</v>
      </c>
      <c r="R43" s="346">
        <f t="shared" ref="R43" si="1175">K34</f>
        <v>244663.63277181645</v>
      </c>
      <c r="S43" s="346">
        <f t="shared" ref="S43" si="1176">L34</f>
        <v>244663.63277181645</v>
      </c>
      <c r="T43" s="346">
        <f t="shared" ref="T43" si="1177">M34</f>
        <v>244663.63277181645</v>
      </c>
      <c r="U43" s="346">
        <f t="shared" ref="U43" si="1178">N34</f>
        <v>244663.63277181645</v>
      </c>
      <c r="V43" s="346">
        <f t="shared" ref="V43" si="1179">O34</f>
        <v>244663.63277181645</v>
      </c>
      <c r="W43" s="346">
        <f t="shared" ref="W43" si="1180">P34</f>
        <v>244663.63277181645</v>
      </c>
      <c r="X43" s="346">
        <f t="shared" ref="X43" si="1181">Q34</f>
        <v>244663.63277181645</v>
      </c>
      <c r="Y43" s="346">
        <f t="shared" ref="Y43" si="1182">R34</f>
        <v>244663.63277181645</v>
      </c>
      <c r="Z43" s="346">
        <f t="shared" ref="Z43" si="1183">S34</f>
        <v>122331.81638590823</v>
      </c>
      <c r="AA43" s="346">
        <f t="shared" ref="AA43" si="1184">T34</f>
        <v>244663.63277181645</v>
      </c>
      <c r="AB43" s="346">
        <f t="shared" ref="AB43" si="1185">U34</f>
        <v>122331.81638590823</v>
      </c>
      <c r="AC43" s="346">
        <f t="shared" ref="AC43" si="1186">V34</f>
        <v>244663.63277181645</v>
      </c>
      <c r="AD43" s="346">
        <f t="shared" ref="AD43" si="1187">W34</f>
        <v>122331.81638590823</v>
      </c>
      <c r="AE43" s="346">
        <f t="shared" ref="AE43" si="1188">X34</f>
        <v>244663.63277181645</v>
      </c>
      <c r="AF43" s="346">
        <f t="shared" ref="AF43" si="1189">Y34</f>
        <v>0</v>
      </c>
      <c r="AG43" s="346">
        <f t="shared" ref="AG43" si="1190">Z34</f>
        <v>0</v>
      </c>
      <c r="AH43" s="346">
        <f t="shared" ref="AH43" si="1191">AA34</f>
        <v>0</v>
      </c>
      <c r="AI43" s="346">
        <f t="shared" ref="AI43" si="1192">AB34</f>
        <v>122331.81638590823</v>
      </c>
      <c r="AJ43" s="346">
        <f t="shared" ref="AJ43" si="1193">AC34</f>
        <v>122331.81638590823</v>
      </c>
      <c r="AK43" s="346">
        <f t="shared" ref="AK43" si="1194">AD34</f>
        <v>122331.81638590823</v>
      </c>
      <c r="AL43" s="346">
        <f t="shared" ref="AL43" si="1195">AE34</f>
        <v>244663.63277181645</v>
      </c>
      <c r="AM43" s="346">
        <f t="shared" ref="AM43" si="1196">AF34</f>
        <v>244663.63277181645</v>
      </c>
      <c r="AN43" s="346">
        <f t="shared" ref="AN43" si="1197">AG34</f>
        <v>0</v>
      </c>
      <c r="AO43" s="346">
        <f t="shared" ref="AO43" si="1198">AH34</f>
        <v>122331.81638590823</v>
      </c>
      <c r="AP43" s="346">
        <f t="shared" ref="AP43" si="1199">AI34</f>
        <v>0</v>
      </c>
      <c r="AQ43" s="346">
        <f t="shared" ref="AQ43" si="1200">AJ34</f>
        <v>244663.63277181645</v>
      </c>
      <c r="AR43" s="346">
        <f t="shared" ref="AR43" si="1201">AK34</f>
        <v>122331.81638590823</v>
      </c>
      <c r="AS43" s="346">
        <f t="shared" ref="AS43" si="1202">AL34</f>
        <v>122331.81638590823</v>
      </c>
      <c r="AT43" s="346">
        <f t="shared" ref="AT43" si="1203">AM34</f>
        <v>122331.81638590823</v>
      </c>
      <c r="AU43" s="346">
        <f t="shared" ref="AU43" si="1204">AN34</f>
        <v>122331.81638590823</v>
      </c>
      <c r="AV43" s="346">
        <f t="shared" ref="AV43" si="1205">AO34</f>
        <v>0</v>
      </c>
      <c r="AW43" s="346">
        <f t="shared" ref="AW43" si="1206">AP34</f>
        <v>244663.63277181645</v>
      </c>
      <c r="AX43" s="346">
        <f t="shared" ref="AX43" si="1207">AQ34</f>
        <v>122331.81638590823</v>
      </c>
      <c r="AY43" s="346">
        <f t="shared" ref="AY43" si="1208">AR34</f>
        <v>0</v>
      </c>
      <c r="AZ43" s="346">
        <f t="shared" ref="AZ43" si="1209">AS34</f>
        <v>0</v>
      </c>
      <c r="BA43" s="346">
        <f t="shared" ref="BA43" si="1210">AT34</f>
        <v>0</v>
      </c>
      <c r="BB43" s="346">
        <f t="shared" ref="BB43" si="1211">AU34</f>
        <v>0</v>
      </c>
      <c r="BC43" s="346">
        <f t="shared" ref="BC43" si="1212">AV34</f>
        <v>0</v>
      </c>
      <c r="BD43" s="346">
        <f t="shared" ref="BD43" si="1213">AW34</f>
        <v>0</v>
      </c>
      <c r="BE43" s="346">
        <f t="shared" ref="BE43" si="1214">AX34</f>
        <v>0</v>
      </c>
      <c r="BF43" s="346">
        <f t="shared" ref="BF43" si="1215">AY34</f>
        <v>0</v>
      </c>
      <c r="BG43" s="346">
        <f t="shared" ref="BG43" si="1216">AZ34</f>
        <v>0</v>
      </c>
      <c r="BH43" s="346">
        <f t="shared" ref="BH43" si="1217">BA34</f>
        <v>0</v>
      </c>
      <c r="BI43" s="346">
        <f t="shared" ref="BI43" si="1218">BB34</f>
        <v>0</v>
      </c>
      <c r="BJ43" s="346">
        <f t="shared" ref="BJ43" si="1219">BC34</f>
        <v>0</v>
      </c>
      <c r="BK43" s="346">
        <f t="shared" ref="BK43" si="1220">BD34</f>
        <v>0</v>
      </c>
      <c r="BL43" s="346">
        <f t="shared" ref="BL43" si="1221">BE34</f>
        <v>0</v>
      </c>
      <c r="BM43" s="346">
        <f t="shared" ref="BM43" si="1222">BF34</f>
        <v>0</v>
      </c>
      <c r="BN43" s="346">
        <f t="shared" ref="BN43" si="1223">BG34</f>
        <v>0</v>
      </c>
      <c r="BO43" s="346">
        <f t="shared" ref="BO43" si="1224">BH34</f>
        <v>0</v>
      </c>
      <c r="BP43" s="346">
        <f t="shared" ref="BP43" si="1225">BI34</f>
        <v>0</v>
      </c>
      <c r="BQ43" s="346">
        <f t="shared" ref="BQ43" si="1226">BJ34</f>
        <v>0</v>
      </c>
      <c r="BR43" s="346">
        <f t="shared" ref="BR43" si="1227">BK34</f>
        <v>0</v>
      </c>
      <c r="BS43" s="346">
        <f t="shared" ref="BS43" si="1228">BL34</f>
        <v>0</v>
      </c>
      <c r="BT43" s="346">
        <f t="shared" ref="BT43" si="1229">BM34</f>
        <v>0</v>
      </c>
      <c r="BU43" s="346">
        <f t="shared" ref="BU43" si="1230">BN34</f>
        <v>0</v>
      </c>
      <c r="BV43" s="346">
        <f t="shared" ref="BV43" si="1231">BO34</f>
        <v>0</v>
      </c>
      <c r="BW43" s="346">
        <f t="shared" ref="BW43" si="1232">BP34</f>
        <v>0</v>
      </c>
      <c r="BX43" s="346">
        <f t="shared" ref="BX43" si="1233">BQ34</f>
        <v>0</v>
      </c>
      <c r="BY43" s="346">
        <f t="shared" ref="BY43" si="1234">BR34</f>
        <v>0</v>
      </c>
      <c r="BZ43" s="346">
        <f t="shared" ref="BZ43" si="1235">BS34</f>
        <v>0</v>
      </c>
      <c r="CA43" s="346">
        <f t="shared" ref="CA43" si="1236">BT34</f>
        <v>0</v>
      </c>
      <c r="CB43" s="346">
        <f t="shared" ref="CB43" si="1237">BU34</f>
        <v>0</v>
      </c>
      <c r="CC43" s="346">
        <f t="shared" ref="CC43" si="1238">BV34</f>
        <v>0</v>
      </c>
      <c r="CD43" s="346">
        <f t="shared" ref="CD43" si="1239">BW34</f>
        <v>0</v>
      </c>
      <c r="CE43" s="346">
        <f t="shared" ref="CE43" si="1240">BX34</f>
        <v>0</v>
      </c>
      <c r="CF43" s="346">
        <f t="shared" ref="CF43" si="1241">BY34</f>
        <v>0</v>
      </c>
      <c r="CG43" s="346">
        <f t="shared" ref="CG43" si="1242">BZ34</f>
        <v>0</v>
      </c>
      <c r="CH43" s="346">
        <f t="shared" ref="CH43" si="1243">CA34</f>
        <v>0</v>
      </c>
      <c r="CI43" s="346">
        <f t="shared" ref="CI43" si="1244">CB34</f>
        <v>0</v>
      </c>
      <c r="CJ43" s="346">
        <f t="shared" ref="CJ43" si="1245">CC34</f>
        <v>0</v>
      </c>
      <c r="CK43" s="346">
        <f t="shared" ref="CK43" si="1246">CD34</f>
        <v>0</v>
      </c>
    </row>
    <row r="44" spans="1:89" x14ac:dyDescent="0.25">
      <c r="A44" s="277" t="s">
        <v>258</v>
      </c>
      <c r="G44" s="345">
        <f t="shared" ref="G44:J44" si="1247">SUM(G36:G42)*$G$25/7</f>
        <v>6990.3895077661855</v>
      </c>
      <c r="H44" s="345">
        <f t="shared" si="1247"/>
        <v>13980.779015532371</v>
      </c>
      <c r="I44" s="345">
        <f t="shared" si="1247"/>
        <v>20971.168523298555</v>
      </c>
      <c r="J44" s="345">
        <f t="shared" si="1247"/>
        <v>27961.558031064742</v>
      </c>
      <c r="K44" s="345">
        <f>SUM(K36:K42)*$G$25/7</f>
        <v>34951.947538830929</v>
      </c>
      <c r="L44" s="345">
        <f t="shared" ref="L44:BV44" si="1248">SUM(L36:L42)*$G$25/7</f>
        <v>41942.337046597109</v>
      </c>
      <c r="M44" s="345">
        <f t="shared" si="1248"/>
        <v>48932.726554363304</v>
      </c>
      <c r="N44" s="345">
        <f t="shared" si="1248"/>
        <v>48932.726554363304</v>
      </c>
      <c r="O44" s="345">
        <f t="shared" si="1248"/>
        <v>48932.726554363304</v>
      </c>
      <c r="P44" s="345">
        <f t="shared" si="1248"/>
        <v>48932.726554363304</v>
      </c>
      <c r="Q44" s="345">
        <f t="shared" si="1248"/>
        <v>48932.726554363304</v>
      </c>
      <c r="R44" s="345">
        <f t="shared" si="1248"/>
        <v>48932.726554363304</v>
      </c>
      <c r="S44" s="345">
        <f t="shared" si="1248"/>
        <v>45437.531800480203</v>
      </c>
      <c r="T44" s="345">
        <f t="shared" si="1248"/>
        <v>45437.531800480203</v>
      </c>
      <c r="U44" s="345">
        <f t="shared" si="1248"/>
        <v>41942.337046597109</v>
      </c>
      <c r="V44" s="345">
        <f t="shared" si="1248"/>
        <v>41942.337046597109</v>
      </c>
      <c r="W44" s="345">
        <f t="shared" si="1248"/>
        <v>38447.142292714016</v>
      </c>
      <c r="X44" s="345">
        <f t="shared" si="1248"/>
        <v>38447.142292714016</v>
      </c>
      <c r="Y44" s="345">
        <f t="shared" si="1248"/>
        <v>31456.752784947832</v>
      </c>
      <c r="Z44" s="345">
        <f t="shared" si="1248"/>
        <v>27961.558031064742</v>
      </c>
      <c r="AA44" s="345">
        <f t="shared" si="1248"/>
        <v>20971.168523298555</v>
      </c>
      <c r="AB44" s="345">
        <f t="shared" si="1248"/>
        <v>20971.168523298555</v>
      </c>
      <c r="AC44" s="345">
        <f t="shared" si="1248"/>
        <v>17475.973769415465</v>
      </c>
      <c r="AD44" s="345">
        <f t="shared" si="1248"/>
        <v>17475.973769415465</v>
      </c>
      <c r="AE44" s="345">
        <f t="shared" si="1248"/>
        <v>17475.973769415465</v>
      </c>
      <c r="AF44" s="345">
        <f t="shared" si="1248"/>
        <v>24466.363277181652</v>
      </c>
      <c r="AG44" s="345">
        <f t="shared" si="1248"/>
        <v>24466.363277181652</v>
      </c>
      <c r="AH44" s="345">
        <f t="shared" si="1248"/>
        <v>27961.558031064746</v>
      </c>
      <c r="AI44" s="345">
        <f t="shared" si="1248"/>
        <v>24466.363277181652</v>
      </c>
      <c r="AJ44" s="345">
        <f t="shared" si="1248"/>
        <v>27961.558031064742</v>
      </c>
      <c r="AK44" s="345">
        <f t="shared" si="1248"/>
        <v>27961.558031064742</v>
      </c>
      <c r="AL44" s="345">
        <f t="shared" si="1248"/>
        <v>24466.363277181652</v>
      </c>
      <c r="AM44" s="345">
        <f t="shared" si="1248"/>
        <v>20971.168523298555</v>
      </c>
      <c r="AN44" s="345">
        <f t="shared" si="1248"/>
        <v>24466.363277181645</v>
      </c>
      <c r="AO44" s="345">
        <f t="shared" si="1248"/>
        <v>20971.168523298555</v>
      </c>
      <c r="AP44" s="345">
        <f t="shared" si="1248"/>
        <v>27961.558031064742</v>
      </c>
      <c r="AQ44" s="345">
        <f t="shared" si="1248"/>
        <v>24466.363277181652</v>
      </c>
      <c r="AR44" s="345">
        <f t="shared" si="1248"/>
        <v>20971.168523298555</v>
      </c>
      <c r="AS44" s="345">
        <f t="shared" si="1248"/>
        <v>17475.973769415465</v>
      </c>
      <c r="AT44" s="345">
        <f t="shared" si="1248"/>
        <v>13980.779015532371</v>
      </c>
      <c r="AU44" s="345">
        <f t="shared" si="1248"/>
        <v>10485.584261649277</v>
      </c>
      <c r="AV44" s="345">
        <f t="shared" si="1248"/>
        <v>10485.584261649277</v>
      </c>
      <c r="AW44" s="345">
        <f t="shared" si="1248"/>
        <v>3495.1947538830927</v>
      </c>
      <c r="AX44" s="345">
        <f t="shared" si="1248"/>
        <v>0</v>
      </c>
      <c r="AY44" s="345">
        <f t="shared" si="1248"/>
        <v>0</v>
      </c>
      <c r="AZ44" s="345">
        <f t="shared" si="1248"/>
        <v>0</v>
      </c>
      <c r="BA44" s="345">
        <f t="shared" si="1248"/>
        <v>0</v>
      </c>
      <c r="BB44" s="345">
        <f t="shared" si="1248"/>
        <v>0</v>
      </c>
      <c r="BC44" s="345">
        <f t="shared" si="1248"/>
        <v>0</v>
      </c>
      <c r="BD44" s="345">
        <f t="shared" si="1248"/>
        <v>0</v>
      </c>
      <c r="BE44" s="345">
        <f t="shared" si="1248"/>
        <v>0</v>
      </c>
      <c r="BF44" s="345">
        <f t="shared" si="1248"/>
        <v>0</v>
      </c>
      <c r="BG44" s="345">
        <f t="shared" si="1248"/>
        <v>0</v>
      </c>
      <c r="BH44" s="345">
        <f t="shared" si="1248"/>
        <v>0</v>
      </c>
      <c r="BI44" s="345">
        <f t="shared" si="1248"/>
        <v>0</v>
      </c>
      <c r="BJ44" s="345">
        <f t="shared" si="1248"/>
        <v>0</v>
      </c>
      <c r="BK44" s="345">
        <f t="shared" si="1248"/>
        <v>0</v>
      </c>
      <c r="BL44" s="345">
        <f t="shared" si="1248"/>
        <v>0</v>
      </c>
      <c r="BM44" s="345">
        <f t="shared" si="1248"/>
        <v>0</v>
      </c>
      <c r="BN44" s="345">
        <f t="shared" si="1248"/>
        <v>0</v>
      </c>
      <c r="BO44" s="345">
        <f t="shared" si="1248"/>
        <v>0</v>
      </c>
      <c r="BP44" s="345">
        <f t="shared" si="1248"/>
        <v>0</v>
      </c>
      <c r="BQ44" s="345">
        <f t="shared" si="1248"/>
        <v>0</v>
      </c>
      <c r="BR44" s="345">
        <f t="shared" si="1248"/>
        <v>0</v>
      </c>
      <c r="BS44" s="345">
        <f t="shared" si="1248"/>
        <v>0</v>
      </c>
      <c r="BT44" s="345">
        <f t="shared" si="1248"/>
        <v>0</v>
      </c>
      <c r="BU44" s="345">
        <f t="shared" si="1248"/>
        <v>0</v>
      </c>
      <c r="BV44" s="345">
        <f t="shared" si="1248"/>
        <v>0</v>
      </c>
      <c r="BW44" s="345">
        <f t="shared" ref="BW44:CJ44" si="1249">SUM(BW36:BW42)*$G$25/7</f>
        <v>0</v>
      </c>
      <c r="BX44" s="345">
        <f t="shared" si="1249"/>
        <v>0</v>
      </c>
      <c r="BY44" s="345">
        <f t="shared" si="1249"/>
        <v>0</v>
      </c>
      <c r="BZ44" s="345">
        <f t="shared" si="1249"/>
        <v>0</v>
      </c>
      <c r="CA44" s="345">
        <f t="shared" si="1249"/>
        <v>0</v>
      </c>
      <c r="CB44" s="345">
        <f t="shared" si="1249"/>
        <v>0</v>
      </c>
      <c r="CC44" s="345">
        <f t="shared" si="1249"/>
        <v>0</v>
      </c>
      <c r="CD44" s="345">
        <f t="shared" si="1249"/>
        <v>0</v>
      </c>
      <c r="CE44" s="345">
        <f t="shared" si="1249"/>
        <v>0</v>
      </c>
      <c r="CF44" s="345">
        <f t="shared" si="1249"/>
        <v>0</v>
      </c>
      <c r="CG44" s="345">
        <f t="shared" si="1249"/>
        <v>0</v>
      </c>
      <c r="CH44" s="345">
        <f t="shared" si="1249"/>
        <v>0</v>
      </c>
      <c r="CI44" s="345">
        <f t="shared" si="1249"/>
        <v>0</v>
      </c>
      <c r="CJ44" s="345">
        <f t="shared" si="1249"/>
        <v>0</v>
      </c>
      <c r="CK44" s="345">
        <f t="shared" ref="CK44" si="1250">SUM(CK36:CK42)*$G$2/7</f>
        <v>0</v>
      </c>
    </row>
    <row r="45" spans="1:89" x14ac:dyDescent="0.25">
      <c r="A45" s="277" t="s">
        <v>49</v>
      </c>
      <c r="G45" s="345">
        <f t="shared" ref="G45:J45" si="1251">G43*$G$26</f>
        <v>0</v>
      </c>
      <c r="H45" s="345">
        <f t="shared" si="1251"/>
        <v>0</v>
      </c>
      <c r="I45" s="345">
        <f t="shared" si="1251"/>
        <v>0</v>
      </c>
      <c r="J45" s="345">
        <f t="shared" si="1251"/>
        <v>0</v>
      </c>
      <c r="K45" s="345">
        <f>K43*$G$26</f>
        <v>0</v>
      </c>
      <c r="L45" s="345">
        <f t="shared" ref="L45:BV45" si="1252">L43*$G$26</f>
        <v>0</v>
      </c>
      <c r="M45" s="345">
        <f t="shared" si="1252"/>
        <v>0</v>
      </c>
      <c r="N45" s="345">
        <f t="shared" si="1252"/>
        <v>195730.90621745319</v>
      </c>
      <c r="O45" s="345">
        <f t="shared" si="1252"/>
        <v>195730.90621745319</v>
      </c>
      <c r="P45" s="345">
        <f t="shared" si="1252"/>
        <v>195730.90621745319</v>
      </c>
      <c r="Q45" s="345">
        <f t="shared" si="1252"/>
        <v>195730.90621745319</v>
      </c>
      <c r="R45" s="345">
        <f t="shared" si="1252"/>
        <v>195730.90621745319</v>
      </c>
      <c r="S45" s="345">
        <f t="shared" si="1252"/>
        <v>195730.90621745319</v>
      </c>
      <c r="T45" s="345">
        <f t="shared" si="1252"/>
        <v>195730.90621745319</v>
      </c>
      <c r="U45" s="345">
        <f t="shared" si="1252"/>
        <v>195730.90621745319</v>
      </c>
      <c r="V45" s="345">
        <f t="shared" si="1252"/>
        <v>195730.90621745319</v>
      </c>
      <c r="W45" s="345">
        <f t="shared" si="1252"/>
        <v>195730.90621745319</v>
      </c>
      <c r="X45" s="345">
        <f t="shared" si="1252"/>
        <v>195730.90621745319</v>
      </c>
      <c r="Y45" s="345">
        <f t="shared" si="1252"/>
        <v>195730.90621745319</v>
      </c>
      <c r="Z45" s="345">
        <f t="shared" si="1252"/>
        <v>97865.453108726593</v>
      </c>
      <c r="AA45" s="345">
        <f t="shared" si="1252"/>
        <v>195730.90621745319</v>
      </c>
      <c r="AB45" s="345">
        <f t="shared" si="1252"/>
        <v>97865.453108726593</v>
      </c>
      <c r="AC45" s="345">
        <f t="shared" si="1252"/>
        <v>195730.90621745319</v>
      </c>
      <c r="AD45" s="345">
        <f t="shared" si="1252"/>
        <v>97865.453108726593</v>
      </c>
      <c r="AE45" s="345">
        <f t="shared" si="1252"/>
        <v>195730.90621745319</v>
      </c>
      <c r="AF45" s="345">
        <f t="shared" si="1252"/>
        <v>0</v>
      </c>
      <c r="AG45" s="345">
        <f t="shared" si="1252"/>
        <v>0</v>
      </c>
      <c r="AH45" s="345">
        <f t="shared" si="1252"/>
        <v>0</v>
      </c>
      <c r="AI45" s="345">
        <f t="shared" si="1252"/>
        <v>97865.453108726593</v>
      </c>
      <c r="AJ45" s="345">
        <f t="shared" si="1252"/>
        <v>97865.453108726593</v>
      </c>
      <c r="AK45" s="345">
        <f t="shared" si="1252"/>
        <v>97865.453108726593</v>
      </c>
      <c r="AL45" s="345">
        <f t="shared" si="1252"/>
        <v>195730.90621745319</v>
      </c>
      <c r="AM45" s="345">
        <f t="shared" si="1252"/>
        <v>195730.90621745319</v>
      </c>
      <c r="AN45" s="345">
        <f t="shared" si="1252"/>
        <v>0</v>
      </c>
      <c r="AO45" s="345">
        <f t="shared" si="1252"/>
        <v>97865.453108726593</v>
      </c>
      <c r="AP45" s="345">
        <f t="shared" si="1252"/>
        <v>0</v>
      </c>
      <c r="AQ45" s="345">
        <f t="shared" si="1252"/>
        <v>195730.90621745319</v>
      </c>
      <c r="AR45" s="345">
        <f t="shared" si="1252"/>
        <v>97865.453108726593</v>
      </c>
      <c r="AS45" s="345">
        <f t="shared" si="1252"/>
        <v>97865.453108726593</v>
      </c>
      <c r="AT45" s="345">
        <f t="shared" si="1252"/>
        <v>97865.453108726593</v>
      </c>
      <c r="AU45" s="345">
        <f t="shared" si="1252"/>
        <v>97865.453108726593</v>
      </c>
      <c r="AV45" s="345">
        <f t="shared" si="1252"/>
        <v>0</v>
      </c>
      <c r="AW45" s="345">
        <f t="shared" si="1252"/>
        <v>195730.90621745319</v>
      </c>
      <c r="AX45" s="345">
        <f t="shared" si="1252"/>
        <v>97865.453108726593</v>
      </c>
      <c r="AY45" s="345">
        <f t="shared" si="1252"/>
        <v>0</v>
      </c>
      <c r="AZ45" s="345">
        <f t="shared" si="1252"/>
        <v>0</v>
      </c>
      <c r="BA45" s="345">
        <f t="shared" si="1252"/>
        <v>0</v>
      </c>
      <c r="BB45" s="345">
        <f t="shared" si="1252"/>
        <v>0</v>
      </c>
      <c r="BC45" s="345">
        <f t="shared" si="1252"/>
        <v>0</v>
      </c>
      <c r="BD45" s="345">
        <f t="shared" si="1252"/>
        <v>0</v>
      </c>
      <c r="BE45" s="345">
        <f t="shared" si="1252"/>
        <v>0</v>
      </c>
      <c r="BF45" s="345">
        <f t="shared" si="1252"/>
        <v>0</v>
      </c>
      <c r="BG45" s="345">
        <f t="shared" si="1252"/>
        <v>0</v>
      </c>
      <c r="BH45" s="345">
        <f t="shared" si="1252"/>
        <v>0</v>
      </c>
      <c r="BI45" s="345">
        <f t="shared" si="1252"/>
        <v>0</v>
      </c>
      <c r="BJ45" s="345">
        <f t="shared" si="1252"/>
        <v>0</v>
      </c>
      <c r="BK45" s="345">
        <f t="shared" si="1252"/>
        <v>0</v>
      </c>
      <c r="BL45" s="345">
        <f t="shared" si="1252"/>
        <v>0</v>
      </c>
      <c r="BM45" s="345">
        <f t="shared" si="1252"/>
        <v>0</v>
      </c>
      <c r="BN45" s="345">
        <f t="shared" si="1252"/>
        <v>0</v>
      </c>
      <c r="BO45" s="345">
        <f t="shared" si="1252"/>
        <v>0</v>
      </c>
      <c r="BP45" s="345">
        <f t="shared" si="1252"/>
        <v>0</v>
      </c>
      <c r="BQ45" s="345">
        <f t="shared" si="1252"/>
        <v>0</v>
      </c>
      <c r="BR45" s="345">
        <f t="shared" si="1252"/>
        <v>0</v>
      </c>
      <c r="BS45" s="345">
        <f t="shared" si="1252"/>
        <v>0</v>
      </c>
      <c r="BT45" s="345">
        <f t="shared" si="1252"/>
        <v>0</v>
      </c>
      <c r="BU45" s="345">
        <f t="shared" si="1252"/>
        <v>0</v>
      </c>
      <c r="BV45" s="345">
        <f t="shared" si="1252"/>
        <v>0</v>
      </c>
      <c r="BW45" s="345">
        <f t="shared" ref="BW45:CJ45" si="1253">BW43*$G$26</f>
        <v>0</v>
      </c>
      <c r="BX45" s="345">
        <f t="shared" si="1253"/>
        <v>0</v>
      </c>
      <c r="BY45" s="345">
        <f t="shared" si="1253"/>
        <v>0</v>
      </c>
      <c r="BZ45" s="345">
        <f t="shared" si="1253"/>
        <v>0</v>
      </c>
      <c r="CA45" s="345">
        <f t="shared" si="1253"/>
        <v>0</v>
      </c>
      <c r="CB45" s="345">
        <f t="shared" si="1253"/>
        <v>0</v>
      </c>
      <c r="CC45" s="345">
        <f t="shared" si="1253"/>
        <v>0</v>
      </c>
      <c r="CD45" s="345">
        <f t="shared" si="1253"/>
        <v>0</v>
      </c>
      <c r="CE45" s="345">
        <f t="shared" si="1253"/>
        <v>0</v>
      </c>
      <c r="CF45" s="345">
        <f t="shared" si="1253"/>
        <v>0</v>
      </c>
      <c r="CG45" s="345">
        <f t="shared" si="1253"/>
        <v>0</v>
      </c>
      <c r="CH45" s="345">
        <f t="shared" si="1253"/>
        <v>0</v>
      </c>
      <c r="CI45" s="345">
        <f t="shared" si="1253"/>
        <v>0</v>
      </c>
      <c r="CJ45" s="345">
        <f t="shared" si="1253"/>
        <v>0</v>
      </c>
      <c r="CK45" s="345">
        <f t="shared" ref="CK45" si="1254">CK43*$G$3</f>
        <v>0</v>
      </c>
    </row>
    <row r="46" spans="1:89" x14ac:dyDescent="0.25">
      <c r="A46" s="529" t="s">
        <v>648</v>
      </c>
      <c r="G46" s="285">
        <v>0</v>
      </c>
      <c r="H46" s="285">
        <v>0</v>
      </c>
      <c r="I46" s="285">
        <v>0</v>
      </c>
      <c r="J46" s="285">
        <v>0</v>
      </c>
      <c r="K46" s="285">
        <v>0</v>
      </c>
      <c r="L46" s="285">
        <v>0</v>
      </c>
      <c r="M46" s="285">
        <v>0</v>
      </c>
      <c r="N46" s="285">
        <v>2</v>
      </c>
      <c r="O46" s="285">
        <v>2</v>
      </c>
      <c r="P46" s="285">
        <v>2</v>
      </c>
      <c r="Q46" s="285">
        <v>2</v>
      </c>
      <c r="R46" s="285">
        <v>2</v>
      </c>
      <c r="S46" s="285">
        <v>2</v>
      </c>
      <c r="T46" s="285">
        <v>2</v>
      </c>
      <c r="U46" s="285">
        <v>2</v>
      </c>
      <c r="V46" s="285">
        <v>2</v>
      </c>
      <c r="W46" s="285">
        <v>2</v>
      </c>
      <c r="X46" s="285">
        <v>2</v>
      </c>
      <c r="Y46" s="285">
        <v>2</v>
      </c>
      <c r="Z46" s="285">
        <v>1</v>
      </c>
      <c r="AA46" s="285">
        <v>2</v>
      </c>
      <c r="AB46" s="285">
        <v>1</v>
      </c>
      <c r="AC46" s="285">
        <v>2</v>
      </c>
      <c r="AD46" s="285">
        <v>1</v>
      </c>
      <c r="AE46" s="285">
        <v>2</v>
      </c>
      <c r="AF46" s="285">
        <v>0</v>
      </c>
      <c r="AG46" s="285">
        <v>0</v>
      </c>
      <c r="AH46" s="285">
        <v>0</v>
      </c>
      <c r="AI46" s="285">
        <v>1</v>
      </c>
      <c r="AJ46" s="285">
        <v>1</v>
      </c>
      <c r="AK46" s="285">
        <v>1</v>
      </c>
      <c r="AL46" s="285">
        <v>2</v>
      </c>
      <c r="AM46" s="285">
        <v>2</v>
      </c>
      <c r="AN46" s="285">
        <v>0</v>
      </c>
      <c r="AO46" s="285">
        <v>1</v>
      </c>
      <c r="AP46" s="285">
        <v>0</v>
      </c>
      <c r="AQ46" s="285">
        <v>2</v>
      </c>
      <c r="AR46" s="285">
        <v>1</v>
      </c>
      <c r="AS46" s="285">
        <v>1</v>
      </c>
      <c r="AT46" s="285">
        <v>1</v>
      </c>
      <c r="AU46" s="285">
        <v>1</v>
      </c>
      <c r="AV46" s="285">
        <v>0</v>
      </c>
      <c r="AW46" s="285">
        <v>2</v>
      </c>
      <c r="AX46" s="285">
        <v>1</v>
      </c>
      <c r="AY46" s="285">
        <v>0</v>
      </c>
      <c r="AZ46" s="285">
        <v>0</v>
      </c>
      <c r="BA46" s="285">
        <v>0</v>
      </c>
      <c r="BB46" s="285">
        <v>0</v>
      </c>
      <c r="BC46" s="285">
        <v>0</v>
      </c>
      <c r="BD46" s="285">
        <v>0</v>
      </c>
      <c r="BE46" s="285">
        <v>0</v>
      </c>
      <c r="BF46" s="285">
        <v>0</v>
      </c>
      <c r="BG46" s="285">
        <v>0</v>
      </c>
      <c r="BH46" s="285">
        <v>0</v>
      </c>
      <c r="BI46" s="285">
        <v>0</v>
      </c>
      <c r="BJ46" s="285">
        <v>0</v>
      </c>
      <c r="BK46" s="285">
        <v>0</v>
      </c>
      <c r="BL46" s="285">
        <v>0</v>
      </c>
      <c r="BM46" s="285">
        <v>0</v>
      </c>
      <c r="BN46" s="285">
        <v>0</v>
      </c>
      <c r="BO46" s="285">
        <v>0</v>
      </c>
      <c r="BP46" s="285">
        <v>0</v>
      </c>
      <c r="BQ46" s="285">
        <v>0</v>
      </c>
      <c r="BR46" s="285">
        <v>0</v>
      </c>
      <c r="BS46" s="285">
        <v>0</v>
      </c>
      <c r="BT46" s="285">
        <v>0</v>
      </c>
      <c r="BU46" s="285">
        <v>0</v>
      </c>
      <c r="BV46" s="285">
        <v>0</v>
      </c>
      <c r="BW46" s="285">
        <v>0</v>
      </c>
      <c r="BX46" s="285">
        <v>0</v>
      </c>
      <c r="BY46" s="285">
        <v>0</v>
      </c>
      <c r="BZ46" s="285">
        <v>0</v>
      </c>
      <c r="CA46" s="285">
        <v>0</v>
      </c>
      <c r="CB46" s="285">
        <v>0</v>
      </c>
      <c r="CC46" s="285">
        <v>0</v>
      </c>
      <c r="CD46" s="285">
        <v>0</v>
      </c>
      <c r="CE46" s="285">
        <v>0</v>
      </c>
      <c r="CF46" s="285">
        <v>0</v>
      </c>
      <c r="CG46" s="285">
        <v>0</v>
      </c>
      <c r="CH46" s="285">
        <v>0</v>
      </c>
      <c r="CI46" s="285">
        <v>0</v>
      </c>
      <c r="CJ46" s="285">
        <v>0</v>
      </c>
    </row>
    <row r="47" spans="1:89" x14ac:dyDescent="0.25">
      <c r="A47" s="529" t="s">
        <v>653</v>
      </c>
      <c r="G47" s="285">
        <f t="shared" ref="G47:M47" si="1255">G46*$B$27</f>
        <v>0</v>
      </c>
      <c r="H47" s="285">
        <f t="shared" si="1255"/>
        <v>0</v>
      </c>
      <c r="I47" s="285">
        <f t="shared" si="1255"/>
        <v>0</v>
      </c>
      <c r="J47" s="285">
        <f t="shared" si="1255"/>
        <v>0</v>
      </c>
      <c r="K47" s="285">
        <f t="shared" si="1255"/>
        <v>0</v>
      </c>
      <c r="L47" s="285">
        <f t="shared" si="1255"/>
        <v>0</v>
      </c>
      <c r="M47" s="285">
        <f t="shared" si="1255"/>
        <v>0</v>
      </c>
      <c r="N47" s="285">
        <f t="shared" ref="N47:R47" si="1256">N46*$B$27</f>
        <v>244663.63277181645</v>
      </c>
      <c r="O47" s="285">
        <f t="shared" si="1256"/>
        <v>244663.63277181645</v>
      </c>
      <c r="P47" s="285">
        <f t="shared" si="1256"/>
        <v>244663.63277181645</v>
      </c>
      <c r="Q47" s="285">
        <f t="shared" si="1256"/>
        <v>244663.63277181645</v>
      </c>
      <c r="R47" s="285">
        <f t="shared" si="1256"/>
        <v>244663.63277181645</v>
      </c>
      <c r="S47" s="285">
        <f>S46*$B$27</f>
        <v>244663.63277181645</v>
      </c>
      <c r="T47" s="285">
        <f t="shared" ref="T47:CE47" si="1257">T46*$B$27</f>
        <v>244663.63277181645</v>
      </c>
      <c r="U47" s="285">
        <f t="shared" si="1257"/>
        <v>244663.63277181645</v>
      </c>
      <c r="V47" s="285">
        <f t="shared" si="1257"/>
        <v>244663.63277181645</v>
      </c>
      <c r="W47" s="285">
        <f t="shared" si="1257"/>
        <v>244663.63277181645</v>
      </c>
      <c r="X47" s="285">
        <f t="shared" si="1257"/>
        <v>244663.63277181645</v>
      </c>
      <c r="Y47" s="285">
        <f t="shared" si="1257"/>
        <v>244663.63277181645</v>
      </c>
      <c r="Z47" s="285">
        <f t="shared" si="1257"/>
        <v>122331.81638590823</v>
      </c>
      <c r="AA47" s="285">
        <f t="shared" si="1257"/>
        <v>244663.63277181645</v>
      </c>
      <c r="AB47" s="285">
        <f t="shared" si="1257"/>
        <v>122331.81638590823</v>
      </c>
      <c r="AC47" s="285">
        <f t="shared" si="1257"/>
        <v>244663.63277181645</v>
      </c>
      <c r="AD47" s="285">
        <f t="shared" si="1257"/>
        <v>122331.81638590823</v>
      </c>
      <c r="AE47" s="285">
        <f t="shared" si="1257"/>
        <v>244663.63277181645</v>
      </c>
      <c r="AF47" s="285">
        <f t="shared" si="1257"/>
        <v>0</v>
      </c>
      <c r="AG47" s="285">
        <f t="shared" si="1257"/>
        <v>0</v>
      </c>
      <c r="AH47" s="285">
        <f t="shared" si="1257"/>
        <v>0</v>
      </c>
      <c r="AI47" s="285">
        <f t="shared" si="1257"/>
        <v>122331.81638590823</v>
      </c>
      <c r="AJ47" s="285">
        <f t="shared" si="1257"/>
        <v>122331.81638590823</v>
      </c>
      <c r="AK47" s="285">
        <f t="shared" si="1257"/>
        <v>122331.81638590823</v>
      </c>
      <c r="AL47" s="285">
        <f t="shared" si="1257"/>
        <v>244663.63277181645</v>
      </c>
      <c r="AM47" s="285">
        <f t="shared" si="1257"/>
        <v>244663.63277181645</v>
      </c>
      <c r="AN47" s="285">
        <f t="shared" si="1257"/>
        <v>0</v>
      </c>
      <c r="AO47" s="285">
        <f t="shared" si="1257"/>
        <v>122331.81638590823</v>
      </c>
      <c r="AP47" s="285">
        <f t="shared" si="1257"/>
        <v>0</v>
      </c>
      <c r="AQ47" s="285">
        <f t="shared" si="1257"/>
        <v>244663.63277181645</v>
      </c>
      <c r="AR47" s="285">
        <f t="shared" si="1257"/>
        <v>122331.81638590823</v>
      </c>
      <c r="AS47" s="285">
        <f t="shared" si="1257"/>
        <v>122331.81638590823</v>
      </c>
      <c r="AT47" s="285">
        <f t="shared" si="1257"/>
        <v>122331.81638590823</v>
      </c>
      <c r="AU47" s="285">
        <f t="shared" si="1257"/>
        <v>122331.81638590823</v>
      </c>
      <c r="AV47" s="285">
        <f t="shared" si="1257"/>
        <v>0</v>
      </c>
      <c r="AW47" s="285">
        <f t="shared" si="1257"/>
        <v>244663.63277181645</v>
      </c>
      <c r="AX47" s="285">
        <f t="shared" si="1257"/>
        <v>122331.81638590823</v>
      </c>
      <c r="AY47" s="285">
        <f t="shared" si="1257"/>
        <v>0</v>
      </c>
      <c r="AZ47" s="285">
        <f t="shared" si="1257"/>
        <v>0</v>
      </c>
      <c r="BA47" s="285">
        <f t="shared" si="1257"/>
        <v>0</v>
      </c>
      <c r="BB47" s="285">
        <f t="shared" si="1257"/>
        <v>0</v>
      </c>
      <c r="BC47" s="285">
        <f t="shared" si="1257"/>
        <v>0</v>
      </c>
      <c r="BD47" s="285">
        <f t="shared" si="1257"/>
        <v>0</v>
      </c>
      <c r="BE47" s="285">
        <f t="shared" si="1257"/>
        <v>0</v>
      </c>
      <c r="BF47" s="285">
        <f t="shared" si="1257"/>
        <v>0</v>
      </c>
      <c r="BG47" s="285">
        <f t="shared" si="1257"/>
        <v>0</v>
      </c>
      <c r="BH47" s="285">
        <f t="shared" si="1257"/>
        <v>0</v>
      </c>
      <c r="BI47" s="285">
        <f t="shared" si="1257"/>
        <v>0</v>
      </c>
      <c r="BJ47" s="285">
        <f t="shared" si="1257"/>
        <v>0</v>
      </c>
      <c r="BK47" s="285">
        <f t="shared" si="1257"/>
        <v>0</v>
      </c>
      <c r="BL47" s="285">
        <f t="shared" si="1257"/>
        <v>0</v>
      </c>
      <c r="BM47" s="285">
        <f t="shared" si="1257"/>
        <v>0</v>
      </c>
      <c r="BN47" s="285">
        <f t="shared" si="1257"/>
        <v>0</v>
      </c>
      <c r="BO47" s="285">
        <f t="shared" si="1257"/>
        <v>0</v>
      </c>
      <c r="BP47" s="285">
        <f t="shared" si="1257"/>
        <v>0</v>
      </c>
      <c r="BQ47" s="285">
        <f t="shared" si="1257"/>
        <v>0</v>
      </c>
      <c r="BR47" s="285">
        <f t="shared" si="1257"/>
        <v>0</v>
      </c>
      <c r="BS47" s="285">
        <f t="shared" si="1257"/>
        <v>0</v>
      </c>
      <c r="BT47" s="285">
        <f t="shared" si="1257"/>
        <v>0</v>
      </c>
      <c r="BU47" s="285">
        <f t="shared" si="1257"/>
        <v>0</v>
      </c>
      <c r="BV47" s="285">
        <f t="shared" si="1257"/>
        <v>0</v>
      </c>
      <c r="BW47" s="285">
        <f t="shared" si="1257"/>
        <v>0</v>
      </c>
      <c r="BX47" s="285">
        <f t="shared" si="1257"/>
        <v>0</v>
      </c>
      <c r="BY47" s="285">
        <f t="shared" si="1257"/>
        <v>0</v>
      </c>
      <c r="BZ47" s="285">
        <f t="shared" si="1257"/>
        <v>0</v>
      </c>
      <c r="CA47" s="285">
        <f t="shared" si="1257"/>
        <v>0</v>
      </c>
      <c r="CB47" s="285">
        <f t="shared" si="1257"/>
        <v>0</v>
      </c>
      <c r="CC47" s="285">
        <f t="shared" si="1257"/>
        <v>0</v>
      </c>
      <c r="CD47" s="285">
        <f t="shared" si="1257"/>
        <v>0</v>
      </c>
      <c r="CE47" s="285">
        <f t="shared" si="1257"/>
        <v>0</v>
      </c>
      <c r="CF47" s="285">
        <f t="shared" ref="CF47:CJ47" si="1258">CF46*$B$27</f>
        <v>0</v>
      </c>
      <c r="CG47" s="285">
        <f t="shared" si="1258"/>
        <v>0</v>
      </c>
      <c r="CH47" s="285">
        <f t="shared" si="1258"/>
        <v>0</v>
      </c>
      <c r="CI47" s="285">
        <f t="shared" si="1258"/>
        <v>0</v>
      </c>
      <c r="CJ47" s="285">
        <f t="shared" si="1258"/>
        <v>0</v>
      </c>
    </row>
    <row r="48" spans="1:89" x14ac:dyDescent="0.25">
      <c r="A48" s="632" t="s">
        <v>771</v>
      </c>
      <c r="G48" s="285">
        <v>2</v>
      </c>
      <c r="H48" s="285">
        <v>4</v>
      </c>
      <c r="I48" s="285">
        <v>6</v>
      </c>
      <c r="J48" s="285">
        <v>8</v>
      </c>
      <c r="K48" s="285">
        <v>10</v>
      </c>
      <c r="L48" s="285">
        <v>12</v>
      </c>
      <c r="M48" s="285">
        <v>14</v>
      </c>
      <c r="N48" s="285">
        <v>16</v>
      </c>
      <c r="O48" s="285">
        <v>16</v>
      </c>
      <c r="P48" s="285">
        <v>16</v>
      </c>
      <c r="Q48" s="285">
        <v>16</v>
      </c>
      <c r="R48" s="285">
        <v>16</v>
      </c>
      <c r="S48" s="285">
        <v>15</v>
      </c>
      <c r="T48" s="285">
        <v>15</v>
      </c>
      <c r="U48" s="285">
        <v>14</v>
      </c>
      <c r="V48" s="285">
        <v>14</v>
      </c>
      <c r="W48" s="285">
        <v>13</v>
      </c>
      <c r="X48" s="285">
        <v>13</v>
      </c>
      <c r="Y48" s="285">
        <v>11</v>
      </c>
      <c r="Z48" s="285">
        <v>9</v>
      </c>
      <c r="AA48" s="285">
        <v>8</v>
      </c>
      <c r="AB48" s="285">
        <v>7</v>
      </c>
      <c r="AC48" s="285">
        <v>7</v>
      </c>
      <c r="AD48" s="285">
        <v>6</v>
      </c>
      <c r="AE48" s="285">
        <v>7</v>
      </c>
      <c r="AF48" s="285">
        <v>7</v>
      </c>
      <c r="AG48" s="285">
        <v>7</v>
      </c>
      <c r="AH48" s="285">
        <v>8</v>
      </c>
      <c r="AI48" s="285">
        <v>8</v>
      </c>
      <c r="AJ48" s="285">
        <v>9</v>
      </c>
      <c r="AK48" s="285">
        <v>9</v>
      </c>
      <c r="AL48" s="285">
        <v>9</v>
      </c>
      <c r="AM48" s="285">
        <v>8</v>
      </c>
      <c r="AN48" s="285">
        <v>7</v>
      </c>
      <c r="AO48" s="285">
        <v>7</v>
      </c>
      <c r="AP48" s="285">
        <v>8</v>
      </c>
      <c r="AQ48" s="285">
        <v>9</v>
      </c>
      <c r="AR48" s="285">
        <v>7</v>
      </c>
      <c r="AS48" s="285">
        <v>6</v>
      </c>
      <c r="AT48" s="285">
        <v>5</v>
      </c>
      <c r="AU48" s="285">
        <v>4</v>
      </c>
      <c r="AV48" s="285">
        <v>3</v>
      </c>
      <c r="AW48" s="285">
        <v>3</v>
      </c>
      <c r="AX48" s="285">
        <v>1</v>
      </c>
      <c r="AY48" s="285"/>
      <c r="AZ48" s="285"/>
      <c r="BA48" s="285"/>
      <c r="BB48" s="285"/>
      <c r="BC48" s="285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285"/>
      <c r="BV48" s="285"/>
      <c r="BW48" s="285"/>
      <c r="BX48" s="285"/>
      <c r="BY48" s="285"/>
      <c r="BZ48" s="285"/>
      <c r="CA48" s="285"/>
      <c r="CB48" s="285"/>
      <c r="CC48" s="285"/>
      <c r="CD48" s="285"/>
      <c r="CE48" s="285"/>
      <c r="CF48" s="285"/>
      <c r="CG48" s="285"/>
      <c r="CH48" s="285"/>
      <c r="CI48" s="285"/>
      <c r="CJ48" s="285"/>
    </row>
    <row r="50" spans="1:94" ht="15.75" x14ac:dyDescent="0.25">
      <c r="A50" s="341" t="s">
        <v>766</v>
      </c>
      <c r="O50" s="345"/>
      <c r="P50" s="345"/>
      <c r="Q50" s="345"/>
      <c r="R50" s="345"/>
      <c r="S50" s="345"/>
      <c r="T50" s="345"/>
      <c r="U50" s="345"/>
      <c r="V50" s="345"/>
      <c r="W50" s="345"/>
      <c r="X50" s="345"/>
      <c r="Y50" s="345"/>
      <c r="Z50" s="345"/>
      <c r="AA50" s="345"/>
      <c r="AB50" s="345"/>
      <c r="AC50" s="345"/>
      <c r="AD50" s="345"/>
      <c r="AE50" s="345"/>
      <c r="AF50" s="345"/>
      <c r="AG50" s="345"/>
      <c r="AH50" s="345"/>
      <c r="AI50" s="345"/>
      <c r="AJ50" s="345"/>
      <c r="AK50" s="345"/>
      <c r="AL50" s="345"/>
      <c r="AM50" s="345"/>
      <c r="AN50" s="345"/>
      <c r="AO50" s="345"/>
      <c r="AP50" s="345"/>
      <c r="AQ50" s="345"/>
      <c r="AR50" s="345"/>
      <c r="AS50" s="345"/>
      <c r="AT50" s="345"/>
      <c r="AU50" s="345"/>
      <c r="AV50" s="345"/>
      <c r="AW50" s="345"/>
      <c r="AX50" s="345"/>
      <c r="AY50" s="345"/>
      <c r="AZ50" s="345"/>
      <c r="BA50" s="345"/>
      <c r="BB50" s="345"/>
      <c r="BC50" s="345"/>
      <c r="BD50" s="345"/>
      <c r="BE50" s="345"/>
      <c r="BF50" s="345"/>
      <c r="BG50" s="345"/>
      <c r="BH50" s="345"/>
      <c r="BI50" s="345"/>
      <c r="BJ50" s="345"/>
      <c r="BK50" s="345"/>
      <c r="BL50" s="345"/>
      <c r="BM50" s="345"/>
      <c r="BN50" s="345"/>
      <c r="BO50" s="345"/>
      <c r="BP50" s="345"/>
      <c r="BQ50" s="345"/>
      <c r="BR50" s="345"/>
      <c r="BS50" s="345"/>
      <c r="BT50" s="345"/>
      <c r="BU50" s="345"/>
      <c r="BV50" s="345"/>
      <c r="BW50" s="345"/>
      <c r="BX50" s="345"/>
      <c r="BY50" s="345"/>
      <c r="BZ50" s="345"/>
      <c r="CA50" s="345"/>
      <c r="CB50" s="345"/>
      <c r="CC50" s="345"/>
    </row>
    <row r="51" spans="1:94" x14ac:dyDescent="0.25">
      <c r="A51" s="277" t="s">
        <v>286</v>
      </c>
      <c r="B51" s="277" t="s">
        <v>285</v>
      </c>
      <c r="G51" s="283">
        <v>0.2</v>
      </c>
      <c r="O51" s="345"/>
      <c r="P51" s="345"/>
      <c r="Q51" s="345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345"/>
      <c r="AC51" s="345"/>
      <c r="AD51" s="345"/>
      <c r="AE51" s="345"/>
      <c r="AF51" s="345"/>
      <c r="AG51" s="345"/>
      <c r="AH51" s="345"/>
      <c r="AI51" s="345"/>
      <c r="AJ51" s="345"/>
      <c r="AK51" s="345"/>
      <c r="AL51" s="345"/>
      <c r="AM51" s="345"/>
      <c r="AN51" s="345"/>
      <c r="AO51" s="345"/>
      <c r="AP51" s="345"/>
      <c r="AQ51" s="345"/>
      <c r="AR51" s="345"/>
      <c r="AS51" s="345"/>
      <c r="AT51" s="345"/>
      <c r="AU51" s="345"/>
      <c r="AV51" s="345"/>
      <c r="AW51" s="345"/>
      <c r="AX51" s="345"/>
      <c r="AY51" s="345"/>
      <c r="AZ51" s="345"/>
      <c r="BA51" s="345"/>
      <c r="BB51" s="345"/>
      <c r="BC51" s="345"/>
      <c r="BD51" s="345"/>
      <c r="BE51" s="345"/>
      <c r="BF51" s="345"/>
      <c r="BG51" s="345"/>
      <c r="BH51" s="345"/>
      <c r="BI51" s="345"/>
      <c r="BJ51" s="345"/>
      <c r="BK51" s="345"/>
      <c r="BL51" s="345"/>
      <c r="BM51" s="345"/>
      <c r="BN51" s="345"/>
      <c r="BO51" s="345"/>
      <c r="BP51" s="345"/>
      <c r="BQ51" s="345"/>
      <c r="BR51" s="345"/>
      <c r="BS51" s="345"/>
      <c r="BT51" s="345"/>
      <c r="BU51" s="345"/>
      <c r="BV51" s="345"/>
      <c r="BW51" s="345"/>
      <c r="BX51" s="345"/>
      <c r="BY51" s="345"/>
      <c r="BZ51" s="345"/>
      <c r="CA51" s="345"/>
      <c r="CB51" s="345"/>
      <c r="CC51" s="345"/>
    </row>
    <row r="52" spans="1:94" x14ac:dyDescent="0.25">
      <c r="B52" s="277" t="s">
        <v>284</v>
      </c>
      <c r="G52" s="283">
        <f>1-G51</f>
        <v>0.8</v>
      </c>
      <c r="O52" s="345"/>
      <c r="P52" s="345"/>
      <c r="Q52" s="345"/>
      <c r="R52" s="345"/>
      <c r="S52" s="345"/>
      <c r="T52" s="345"/>
      <c r="U52" s="345"/>
      <c r="V52" s="345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45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</row>
    <row r="53" spans="1:94" x14ac:dyDescent="0.25">
      <c r="A53" s="277" t="s">
        <v>283</v>
      </c>
      <c r="B53" s="279">
        <f>Ingresos!D16</f>
        <v>141326.22979318735</v>
      </c>
      <c r="C53" s="343" t="s">
        <v>496</v>
      </c>
      <c r="D53" s="286"/>
      <c r="E53" s="286"/>
      <c r="O53" s="345"/>
      <c r="P53" s="345"/>
      <c r="Q53" s="345"/>
      <c r="R53" s="345"/>
      <c r="S53" s="345"/>
      <c r="T53" s="345"/>
      <c r="U53" s="345"/>
      <c r="V53" s="345"/>
      <c r="W53" s="345"/>
      <c r="X53" s="345"/>
      <c r="Y53" s="345"/>
      <c r="Z53" s="345"/>
      <c r="AA53" s="345"/>
      <c r="AB53" s="345"/>
      <c r="AC53" s="345"/>
      <c r="AD53" s="345"/>
      <c r="AE53" s="345"/>
      <c r="AF53" s="345"/>
      <c r="AG53" s="345"/>
      <c r="AH53" s="345"/>
      <c r="AI53" s="345"/>
      <c r="AJ53" s="345"/>
      <c r="AK53" s="345"/>
      <c r="AL53" s="345"/>
      <c r="AM53" s="345"/>
      <c r="AN53" s="345"/>
      <c r="AO53" s="345"/>
      <c r="AP53" s="345"/>
      <c r="AQ53" s="345"/>
      <c r="AR53" s="345"/>
      <c r="AS53" s="345"/>
      <c r="AT53" s="345"/>
      <c r="AU53" s="345"/>
      <c r="AV53" s="345"/>
      <c r="AW53" s="345"/>
      <c r="AX53" s="345"/>
      <c r="AY53" s="345"/>
      <c r="AZ53" s="345"/>
      <c r="BA53" s="345"/>
      <c r="BB53" s="345"/>
      <c r="BC53" s="345"/>
      <c r="BD53" s="345"/>
      <c r="BE53" s="345"/>
      <c r="BF53" s="345"/>
      <c r="BG53" s="345"/>
      <c r="BH53" s="345"/>
      <c r="BI53" s="345"/>
      <c r="BJ53" s="345"/>
      <c r="BK53" s="345"/>
      <c r="BL53" s="345"/>
      <c r="BM53" s="345"/>
      <c r="BN53" s="345"/>
      <c r="BO53" s="345"/>
      <c r="BP53" s="345"/>
      <c r="BQ53" s="345"/>
      <c r="BR53" s="345"/>
      <c r="BS53" s="345"/>
      <c r="BT53" s="345"/>
      <c r="BU53" s="345"/>
      <c r="BV53" s="345"/>
      <c r="BW53" s="345"/>
      <c r="BX53" s="345"/>
      <c r="BY53" s="345"/>
      <c r="BZ53" s="345"/>
      <c r="CA53" s="345"/>
      <c r="CB53" s="345"/>
      <c r="CC53" s="345"/>
    </row>
    <row r="55" spans="1:94" x14ac:dyDescent="0.25">
      <c r="O55" s="278"/>
    </row>
    <row r="56" spans="1:94" x14ac:dyDescent="0.25">
      <c r="B56" s="280">
        <v>1</v>
      </c>
      <c r="C56" s="280">
        <f t="shared" ref="C56" si="1259">+B56+1</f>
        <v>2</v>
      </c>
      <c r="D56" s="280">
        <f t="shared" ref="D56" si="1260">+C56+1</f>
        <v>3</v>
      </c>
      <c r="E56" s="280">
        <f t="shared" ref="E56" si="1261">+D56+1</f>
        <v>4</v>
      </c>
      <c r="F56" s="280">
        <f t="shared" ref="F56" si="1262">+E56+1</f>
        <v>5</v>
      </c>
      <c r="G56" s="280">
        <f t="shared" ref="G56" si="1263">+F56+1</f>
        <v>6</v>
      </c>
      <c r="H56" s="280">
        <f t="shared" ref="H56" si="1264">+G56+1</f>
        <v>7</v>
      </c>
      <c r="I56" s="280">
        <f t="shared" ref="I56" si="1265">+H56+1</f>
        <v>8</v>
      </c>
      <c r="J56" s="280">
        <f t="shared" ref="J56" si="1266">+I56+1</f>
        <v>9</v>
      </c>
      <c r="K56" s="280">
        <f t="shared" ref="K56" si="1267">+J56+1</f>
        <v>10</v>
      </c>
      <c r="L56" s="280">
        <f t="shared" ref="L56" si="1268">+K56+1</f>
        <v>11</v>
      </c>
      <c r="M56" s="280">
        <f t="shared" ref="M56" si="1269">+L56+1</f>
        <v>12</v>
      </c>
      <c r="N56" s="280">
        <f t="shared" ref="N56" si="1270">+M56+1</f>
        <v>13</v>
      </c>
      <c r="O56" s="280">
        <f t="shared" ref="O56" si="1271">+N56+1</f>
        <v>14</v>
      </c>
      <c r="P56" s="280">
        <f t="shared" ref="P56" si="1272">+O56+1</f>
        <v>15</v>
      </c>
      <c r="Q56" s="280">
        <f t="shared" ref="Q56" si="1273">+P56+1</f>
        <v>16</v>
      </c>
      <c r="R56" s="280">
        <f t="shared" ref="R56" si="1274">+Q56+1</f>
        <v>17</v>
      </c>
      <c r="S56" s="280">
        <f t="shared" ref="S56" si="1275">+R56+1</f>
        <v>18</v>
      </c>
      <c r="T56" s="280">
        <f t="shared" ref="T56" si="1276">+S56+1</f>
        <v>19</v>
      </c>
      <c r="U56" s="280">
        <f t="shared" ref="U56" si="1277">+T56+1</f>
        <v>20</v>
      </c>
      <c r="V56" s="280">
        <f t="shared" ref="V56" si="1278">+U56+1</f>
        <v>21</v>
      </c>
      <c r="W56" s="280">
        <f t="shared" ref="W56" si="1279">+V56+1</f>
        <v>22</v>
      </c>
      <c r="X56" s="280">
        <f t="shared" ref="X56" si="1280">+W56+1</f>
        <v>23</v>
      </c>
      <c r="Y56" s="280">
        <f t="shared" ref="Y56" si="1281">+X56+1</f>
        <v>24</v>
      </c>
      <c r="Z56" s="280">
        <f t="shared" ref="Z56" si="1282">+Y56+1</f>
        <v>25</v>
      </c>
      <c r="AA56" s="280">
        <f t="shared" ref="AA56" si="1283">+Z56+1</f>
        <v>26</v>
      </c>
      <c r="AB56" s="280">
        <f t="shared" ref="AB56" si="1284">+AA56+1</f>
        <v>27</v>
      </c>
      <c r="AC56" s="280">
        <f t="shared" ref="AC56" si="1285">+AB56+1</f>
        <v>28</v>
      </c>
      <c r="AD56" s="280">
        <f t="shared" ref="AD56" si="1286">+AC56+1</f>
        <v>29</v>
      </c>
      <c r="AE56" s="280">
        <f t="shared" ref="AE56" si="1287">+AD56+1</f>
        <v>30</v>
      </c>
      <c r="AF56" s="280">
        <f t="shared" ref="AF56" si="1288">+AE56+1</f>
        <v>31</v>
      </c>
      <c r="AG56" s="280">
        <f t="shared" ref="AG56" si="1289">+AF56+1</f>
        <v>32</v>
      </c>
      <c r="AH56" s="280">
        <f t="shared" ref="AH56" si="1290">+AG56+1</f>
        <v>33</v>
      </c>
      <c r="AI56" s="280">
        <f t="shared" ref="AI56" si="1291">+AH56+1</f>
        <v>34</v>
      </c>
      <c r="AJ56" s="280">
        <f t="shared" ref="AJ56" si="1292">+AI56+1</f>
        <v>35</v>
      </c>
      <c r="AK56" s="280">
        <f t="shared" ref="AK56" si="1293">+AJ56+1</f>
        <v>36</v>
      </c>
      <c r="AL56" s="280">
        <f t="shared" ref="AL56" si="1294">+AK56+1</f>
        <v>37</v>
      </c>
      <c r="AM56" s="280">
        <f t="shared" ref="AM56" si="1295">+AL56+1</f>
        <v>38</v>
      </c>
      <c r="AN56" s="280">
        <f t="shared" ref="AN56" si="1296">+AM56+1</f>
        <v>39</v>
      </c>
      <c r="AO56" s="280">
        <f t="shared" ref="AO56" si="1297">+AN56+1</f>
        <v>40</v>
      </c>
      <c r="AP56" s="280">
        <f t="shared" ref="AP56" si="1298">+AO56+1</f>
        <v>41</v>
      </c>
      <c r="AQ56" s="280">
        <f t="shared" ref="AQ56" si="1299">+AP56+1</f>
        <v>42</v>
      </c>
      <c r="AR56" s="280">
        <f t="shared" ref="AR56" si="1300">+AQ56+1</f>
        <v>43</v>
      </c>
      <c r="AS56" s="280">
        <f t="shared" ref="AS56" si="1301">+AR56+1</f>
        <v>44</v>
      </c>
      <c r="AT56" s="280">
        <f t="shared" ref="AT56" si="1302">+AS56+1</f>
        <v>45</v>
      </c>
      <c r="AU56" s="280">
        <f t="shared" ref="AU56" si="1303">+AT56+1</f>
        <v>46</v>
      </c>
      <c r="AV56" s="280">
        <f t="shared" ref="AV56" si="1304">+AU56+1</f>
        <v>47</v>
      </c>
      <c r="AW56" s="280">
        <f t="shared" ref="AW56" si="1305">+AV56+1</f>
        <v>48</v>
      </c>
      <c r="AX56" s="280">
        <f t="shared" ref="AX56" si="1306">+AW56+1</f>
        <v>49</v>
      </c>
      <c r="AY56" s="280">
        <f t="shared" ref="AY56" si="1307">+AX56+1</f>
        <v>50</v>
      </c>
      <c r="AZ56" s="280">
        <f t="shared" ref="AZ56" si="1308">+AY56+1</f>
        <v>51</v>
      </c>
      <c r="BA56" s="280">
        <f t="shared" ref="BA56" si="1309">+AZ56+1</f>
        <v>52</v>
      </c>
      <c r="BB56" s="280">
        <f t="shared" ref="BB56" si="1310">+BA56+1</f>
        <v>53</v>
      </c>
      <c r="BC56" s="280">
        <f t="shared" ref="BC56" si="1311">+BB56+1</f>
        <v>54</v>
      </c>
      <c r="BD56" s="280">
        <f t="shared" ref="BD56" si="1312">+BC56+1</f>
        <v>55</v>
      </c>
      <c r="BE56" s="280">
        <f t="shared" ref="BE56" si="1313">+BD56+1</f>
        <v>56</v>
      </c>
      <c r="BF56" s="280">
        <f t="shared" ref="BF56" si="1314">+BE56+1</f>
        <v>57</v>
      </c>
      <c r="BG56" s="280">
        <f t="shared" ref="BG56" si="1315">+BF56+1</f>
        <v>58</v>
      </c>
      <c r="BH56" s="280">
        <f t="shared" ref="BH56" si="1316">+BG56+1</f>
        <v>59</v>
      </c>
      <c r="BI56" s="280">
        <f t="shared" ref="BI56" si="1317">+BH56+1</f>
        <v>60</v>
      </c>
      <c r="BJ56" s="280">
        <f t="shared" ref="BJ56" si="1318">+BI56+1</f>
        <v>61</v>
      </c>
      <c r="BK56" s="280">
        <f t="shared" ref="BK56" si="1319">+BJ56+1</f>
        <v>62</v>
      </c>
      <c r="BL56" s="280">
        <f t="shared" ref="BL56" si="1320">+BK56+1</f>
        <v>63</v>
      </c>
      <c r="BM56" s="280">
        <f t="shared" ref="BM56" si="1321">+BL56+1</f>
        <v>64</v>
      </c>
      <c r="BN56" s="280">
        <f t="shared" ref="BN56" si="1322">+BM56+1</f>
        <v>65</v>
      </c>
      <c r="BO56" s="280">
        <f t="shared" ref="BO56" si="1323">+BN56+1</f>
        <v>66</v>
      </c>
      <c r="BP56" s="280">
        <f t="shared" ref="BP56" si="1324">+BO56+1</f>
        <v>67</v>
      </c>
      <c r="BQ56" s="280">
        <f t="shared" ref="BQ56" si="1325">+BP56+1</f>
        <v>68</v>
      </c>
      <c r="BR56" s="280">
        <f t="shared" ref="BR56" si="1326">+BQ56+1</f>
        <v>69</v>
      </c>
      <c r="BS56" s="280">
        <f t="shared" ref="BS56" si="1327">+BR56+1</f>
        <v>70</v>
      </c>
      <c r="BT56" s="280">
        <f t="shared" ref="BT56" si="1328">+BS56+1</f>
        <v>71</v>
      </c>
      <c r="BU56" s="280">
        <f t="shared" ref="BU56" si="1329">+BT56+1</f>
        <v>72</v>
      </c>
      <c r="BV56" s="280">
        <f t="shared" ref="BV56" si="1330">+BU56+1</f>
        <v>73</v>
      </c>
      <c r="BW56" s="280">
        <f t="shared" ref="BW56" si="1331">+BV56+1</f>
        <v>74</v>
      </c>
      <c r="BX56" s="280">
        <f t="shared" ref="BX56" si="1332">+BW56+1</f>
        <v>75</v>
      </c>
      <c r="BY56" s="280">
        <f t="shared" ref="BY56" si="1333">+BX56+1</f>
        <v>76</v>
      </c>
      <c r="BZ56" s="280">
        <f t="shared" ref="BZ56" si="1334">+BY56+1</f>
        <v>77</v>
      </c>
      <c r="CA56" s="280">
        <f t="shared" ref="CA56" si="1335">+BZ56+1</f>
        <v>78</v>
      </c>
      <c r="CB56" s="280">
        <f t="shared" ref="CB56" si="1336">+CA56+1</f>
        <v>79</v>
      </c>
      <c r="CC56" s="280">
        <f t="shared" ref="CC56" si="1337">+CB56+1</f>
        <v>80</v>
      </c>
      <c r="CD56" s="280">
        <f t="shared" ref="CD56" si="1338">+CC56+1</f>
        <v>81</v>
      </c>
      <c r="CE56" s="280">
        <f t="shared" ref="CE56" si="1339">+CD56+1</f>
        <v>82</v>
      </c>
      <c r="CF56" s="280">
        <f t="shared" ref="CF56" si="1340">+CE56+1</f>
        <v>83</v>
      </c>
      <c r="CG56" s="280">
        <f t="shared" ref="CG56" si="1341">+CF56+1</f>
        <v>84</v>
      </c>
      <c r="CH56" s="280">
        <f t="shared" ref="CH56" si="1342">+CG56+1</f>
        <v>85</v>
      </c>
      <c r="CI56" s="280">
        <f t="shared" ref="CI56" si="1343">+CH56+1</f>
        <v>86</v>
      </c>
      <c r="CJ56" s="280">
        <f t="shared" ref="CJ56" si="1344">+CI56+1</f>
        <v>87</v>
      </c>
    </row>
    <row r="57" spans="1:94" ht="15.75" x14ac:dyDescent="0.25">
      <c r="A57" s="277" t="s">
        <v>282</v>
      </c>
      <c r="G57" s="526">
        <f>'Absorción por tipo de casa'!E4</f>
        <v>0</v>
      </c>
      <c r="H57" s="526">
        <f>'Absorción por tipo de casa'!F4</f>
        <v>1</v>
      </c>
      <c r="I57" s="526">
        <f>'Absorción por tipo de casa'!G4</f>
        <v>1</v>
      </c>
      <c r="J57" s="526">
        <f>'Absorción por tipo de casa'!H4</f>
        <v>1</v>
      </c>
      <c r="K57" s="526">
        <f>'Absorción por tipo de casa'!I4</f>
        <v>0</v>
      </c>
      <c r="L57" s="526">
        <f>'Absorción por tipo de casa'!J4</f>
        <v>2</v>
      </c>
      <c r="M57" s="526">
        <f>'Absorción por tipo de casa'!K4</f>
        <v>0</v>
      </c>
      <c r="N57" s="526">
        <f>'Absorción por tipo de casa'!L4</f>
        <v>1</v>
      </c>
      <c r="O57" s="526">
        <f>'Absorción por tipo de casa'!M4</f>
        <v>1</v>
      </c>
      <c r="P57" s="526">
        <f>'Absorción por tipo de casa'!N4</f>
        <v>1</v>
      </c>
      <c r="Q57" s="526">
        <f>'Absorción por tipo de casa'!O4</f>
        <v>0</v>
      </c>
      <c r="R57" s="526">
        <f>'Absorción por tipo de casa'!P4</f>
        <v>2</v>
      </c>
      <c r="S57" s="526">
        <f>'Absorción por tipo de casa'!Q4</f>
        <v>0</v>
      </c>
      <c r="T57" s="526">
        <f>'Absorción por tipo de casa'!R4</f>
        <v>1</v>
      </c>
      <c r="U57" s="526">
        <f>'Absorción por tipo de casa'!S4</f>
        <v>1</v>
      </c>
      <c r="V57" s="526">
        <f>'Absorción por tipo de casa'!T4</f>
        <v>1</v>
      </c>
      <c r="W57" s="526">
        <f>'Absorción por tipo de casa'!U4</f>
        <v>0</v>
      </c>
      <c r="X57" s="526">
        <f>'Absorción por tipo de casa'!V4</f>
        <v>2</v>
      </c>
      <c r="Y57" s="526">
        <f>'Absorción por tipo de casa'!W4</f>
        <v>1</v>
      </c>
      <c r="Z57" s="526">
        <f>'Absorción por tipo de casa'!X4</f>
        <v>2</v>
      </c>
      <c r="AA57" s="526">
        <f>'Absorción por tipo de casa'!Y4</f>
        <v>2</v>
      </c>
      <c r="AB57" s="526">
        <f>'Absorción por tipo de casa'!Z4</f>
        <v>1</v>
      </c>
      <c r="AC57" s="526">
        <f>'Absorción por tipo de casa'!AA4</f>
        <v>2</v>
      </c>
      <c r="AD57" s="526">
        <f>'Absorción por tipo de casa'!AB4</f>
        <v>1</v>
      </c>
      <c r="AE57" s="526">
        <f>'Absorción por tipo de casa'!AC4</f>
        <v>1</v>
      </c>
      <c r="AF57" s="526">
        <f>'Absorción por tipo de casa'!AD4</f>
        <v>1</v>
      </c>
      <c r="AG57" s="526">
        <f>'Absorción por tipo de casa'!AE4</f>
        <v>1</v>
      </c>
      <c r="AH57" s="526">
        <f>'Absorción por tipo de casa'!AF4</f>
        <v>2</v>
      </c>
      <c r="AI57" s="526">
        <f>'Absorción por tipo de casa'!AG4</f>
        <v>2</v>
      </c>
      <c r="AJ57" s="526">
        <f>'Absorción por tipo de casa'!AH4</f>
        <v>0</v>
      </c>
      <c r="AK57" s="526">
        <f>'Absorción por tipo de casa'!AI4</f>
        <v>1</v>
      </c>
      <c r="AL57" s="526">
        <f>'Absorción por tipo de casa'!AJ4</f>
        <v>2</v>
      </c>
      <c r="AM57" s="526">
        <f>'Absorción por tipo de casa'!AK4</f>
        <v>1</v>
      </c>
      <c r="AN57" s="526">
        <f>'Absorción por tipo de casa'!AL4</f>
        <v>1</v>
      </c>
      <c r="AO57" s="526">
        <f>'Absorción por tipo de casa'!AM4</f>
        <v>1</v>
      </c>
      <c r="AP57" s="526">
        <f>'Absorción por tipo de casa'!AN4</f>
        <v>1</v>
      </c>
      <c r="AQ57" s="526">
        <f>'Absorción por tipo de casa'!AO4</f>
        <v>1</v>
      </c>
      <c r="AR57" s="526">
        <f>'Absorción por tipo de casa'!AP4</f>
        <v>1</v>
      </c>
      <c r="AS57" s="526">
        <f>'Absorción por tipo de casa'!AQ4</f>
        <v>0</v>
      </c>
      <c r="AT57" s="526">
        <f>'Absorción por tipo de casa'!AR4</f>
        <v>0</v>
      </c>
      <c r="AU57" s="526">
        <f>'Absorción por tipo de casa'!AS4</f>
        <v>0</v>
      </c>
      <c r="AV57" s="526">
        <f>'Absorción por tipo de casa'!AT4</f>
        <v>0</v>
      </c>
      <c r="AW57" s="526">
        <f>'Absorción por tipo de casa'!AU4</f>
        <v>0</v>
      </c>
      <c r="AX57" s="526">
        <f>'Absorción por tipo de casa'!AV4</f>
        <v>0</v>
      </c>
      <c r="AY57" s="526">
        <f>'Absorción por tipo de casa'!AW4</f>
        <v>0</v>
      </c>
      <c r="AZ57" s="526">
        <f>'Absorción por tipo de casa'!AX4</f>
        <v>0</v>
      </c>
      <c r="BA57" s="526">
        <f>'Absorción por tipo de casa'!AY4</f>
        <v>0</v>
      </c>
      <c r="BB57" s="526">
        <f>'Absorción por tipo de casa'!AZ4</f>
        <v>0</v>
      </c>
      <c r="BC57" s="526">
        <f>'Absorción por tipo de casa'!BA4</f>
        <v>0</v>
      </c>
      <c r="BD57" s="526">
        <f>'Absorción por tipo de casa'!BB4</f>
        <v>0</v>
      </c>
      <c r="BE57" s="526">
        <f>'Absorción por tipo de casa'!BC4</f>
        <v>0</v>
      </c>
      <c r="BF57" s="526">
        <f>'Absorción por tipo de casa'!BD4</f>
        <v>0</v>
      </c>
      <c r="BG57" s="526">
        <f>'Absorción por tipo de casa'!BE4</f>
        <v>0</v>
      </c>
      <c r="BH57" s="526">
        <f>'Absorción por tipo de casa'!BF4</f>
        <v>0</v>
      </c>
      <c r="BI57" s="526">
        <f>'Absorción por tipo de casa'!BG4</f>
        <v>0</v>
      </c>
      <c r="BJ57" s="526">
        <f>'Absorción por tipo de casa'!BH4</f>
        <v>0</v>
      </c>
      <c r="BK57" s="526">
        <f>'Absorción por tipo de casa'!BI4</f>
        <v>0</v>
      </c>
      <c r="BL57" s="526">
        <f>'Absorción por tipo de casa'!BJ4</f>
        <v>0</v>
      </c>
      <c r="BM57" s="526">
        <f>'Absorción por tipo de casa'!BK4</f>
        <v>0</v>
      </c>
      <c r="BN57" s="526">
        <f>'Absorción por tipo de casa'!BL4</f>
        <v>0</v>
      </c>
      <c r="BO57" s="526">
        <f>'Absorción por tipo de casa'!BM4</f>
        <v>0</v>
      </c>
      <c r="BP57" s="526">
        <f>'Absorción por tipo de casa'!BN4</f>
        <v>0</v>
      </c>
      <c r="BQ57" s="526">
        <f>'Absorción por tipo de casa'!BO4</f>
        <v>0</v>
      </c>
      <c r="BR57" s="526">
        <f>'Absorción por tipo de casa'!BP4</f>
        <v>0</v>
      </c>
      <c r="BS57" s="526">
        <f>'Absorción por tipo de casa'!BQ4</f>
        <v>0</v>
      </c>
      <c r="BT57" s="526">
        <f>'Absorción por tipo de casa'!BR4</f>
        <v>0</v>
      </c>
      <c r="BU57" s="526">
        <f>'Absorción por tipo de casa'!BS4</f>
        <v>0</v>
      </c>
      <c r="BV57" s="526">
        <f>'Absorción por tipo de casa'!BT4</f>
        <v>0</v>
      </c>
      <c r="BW57" s="526">
        <f>'Absorción por tipo de casa'!BU4</f>
        <v>0</v>
      </c>
      <c r="BX57">
        <f>'Absorción por tipo de casa'!BR4</f>
        <v>0</v>
      </c>
      <c r="BY57">
        <f>'Absorción por tipo de casa'!BS4</f>
        <v>0</v>
      </c>
      <c r="BZ57">
        <f>'Absorción por tipo de casa'!BT4</f>
        <v>0</v>
      </c>
      <c r="CA57">
        <f>'Absorción por tipo de casa'!BU4</f>
        <v>0</v>
      </c>
      <c r="CB57">
        <f>'Absorción por tipo de casa'!BV4</f>
        <v>0</v>
      </c>
      <c r="CC57">
        <f>'Absorción por tipo de casa'!BW4</f>
        <v>0</v>
      </c>
      <c r="CD57">
        <f>'Absorción por tipo de casa'!BX4</f>
        <v>0</v>
      </c>
      <c r="CE57">
        <f>'Absorción por tipo de casa'!BY4</f>
        <v>0</v>
      </c>
      <c r="CF57">
        <f>'Absorción por tipo de casa'!BZ4</f>
        <v>0</v>
      </c>
      <c r="CG57">
        <f>'Absorción por tipo de casa'!CA4</f>
        <v>0</v>
      </c>
      <c r="CH57">
        <f>'Absorción por tipo de casa'!CB4</f>
        <v>0</v>
      </c>
      <c r="CI57">
        <f>'Absorción por tipo de casa'!CC4</f>
        <v>0</v>
      </c>
      <c r="CJ57">
        <f>'Absorción por tipo de casa'!CD4</f>
        <v>0</v>
      </c>
    </row>
    <row r="58" spans="1:94" x14ac:dyDescent="0.25">
      <c r="A58" s="277" t="s">
        <v>281</v>
      </c>
      <c r="B58" s="282"/>
      <c r="C58" s="282"/>
      <c r="D58" s="282"/>
      <c r="E58" s="282"/>
      <c r="F58" s="282"/>
      <c r="G58" s="526">
        <f>F58+G57</f>
        <v>0</v>
      </c>
      <c r="H58" s="526">
        <f t="shared" ref="H58:BS58" si="1345">G58+H57</f>
        <v>1</v>
      </c>
      <c r="I58" s="526">
        <f t="shared" si="1345"/>
        <v>2</v>
      </c>
      <c r="J58" s="526">
        <f t="shared" si="1345"/>
        <v>3</v>
      </c>
      <c r="K58" s="526">
        <f t="shared" si="1345"/>
        <v>3</v>
      </c>
      <c r="L58" s="526">
        <f t="shared" si="1345"/>
        <v>5</v>
      </c>
      <c r="M58" s="526">
        <f t="shared" si="1345"/>
        <v>5</v>
      </c>
      <c r="N58" s="526">
        <f t="shared" si="1345"/>
        <v>6</v>
      </c>
      <c r="O58" s="526">
        <f t="shared" si="1345"/>
        <v>7</v>
      </c>
      <c r="P58" s="526">
        <f t="shared" si="1345"/>
        <v>8</v>
      </c>
      <c r="Q58" s="526">
        <f t="shared" si="1345"/>
        <v>8</v>
      </c>
      <c r="R58" s="526">
        <f t="shared" si="1345"/>
        <v>10</v>
      </c>
      <c r="S58" s="526">
        <f t="shared" si="1345"/>
        <v>10</v>
      </c>
      <c r="T58" s="526">
        <f t="shared" si="1345"/>
        <v>11</v>
      </c>
      <c r="U58" s="526">
        <f t="shared" si="1345"/>
        <v>12</v>
      </c>
      <c r="V58" s="526">
        <f t="shared" si="1345"/>
        <v>13</v>
      </c>
      <c r="W58" s="526">
        <f t="shared" si="1345"/>
        <v>13</v>
      </c>
      <c r="X58" s="526">
        <f t="shared" si="1345"/>
        <v>15</v>
      </c>
      <c r="Y58" s="526">
        <f t="shared" si="1345"/>
        <v>16</v>
      </c>
      <c r="Z58" s="526">
        <f t="shared" si="1345"/>
        <v>18</v>
      </c>
      <c r="AA58" s="526">
        <f t="shared" si="1345"/>
        <v>20</v>
      </c>
      <c r="AB58" s="526">
        <f t="shared" si="1345"/>
        <v>21</v>
      </c>
      <c r="AC58" s="526">
        <f t="shared" si="1345"/>
        <v>23</v>
      </c>
      <c r="AD58" s="526">
        <f t="shared" si="1345"/>
        <v>24</v>
      </c>
      <c r="AE58" s="526">
        <f t="shared" si="1345"/>
        <v>25</v>
      </c>
      <c r="AF58" s="526">
        <f t="shared" si="1345"/>
        <v>26</v>
      </c>
      <c r="AG58" s="526">
        <f t="shared" si="1345"/>
        <v>27</v>
      </c>
      <c r="AH58" s="526">
        <f t="shared" si="1345"/>
        <v>29</v>
      </c>
      <c r="AI58" s="526">
        <f t="shared" si="1345"/>
        <v>31</v>
      </c>
      <c r="AJ58" s="526">
        <f t="shared" si="1345"/>
        <v>31</v>
      </c>
      <c r="AK58" s="526">
        <f t="shared" si="1345"/>
        <v>32</v>
      </c>
      <c r="AL58" s="526">
        <f t="shared" si="1345"/>
        <v>34</v>
      </c>
      <c r="AM58" s="526">
        <f t="shared" si="1345"/>
        <v>35</v>
      </c>
      <c r="AN58" s="526">
        <f t="shared" si="1345"/>
        <v>36</v>
      </c>
      <c r="AO58" s="526">
        <f t="shared" si="1345"/>
        <v>37</v>
      </c>
      <c r="AP58" s="526">
        <f t="shared" si="1345"/>
        <v>38</v>
      </c>
      <c r="AQ58" s="526">
        <f t="shared" si="1345"/>
        <v>39</v>
      </c>
      <c r="AR58" s="526">
        <f t="shared" si="1345"/>
        <v>40</v>
      </c>
      <c r="AS58" s="526">
        <f t="shared" si="1345"/>
        <v>40</v>
      </c>
      <c r="AT58" s="526">
        <f t="shared" si="1345"/>
        <v>40</v>
      </c>
      <c r="AU58" s="526">
        <f t="shared" si="1345"/>
        <v>40</v>
      </c>
      <c r="AV58" s="526">
        <f t="shared" si="1345"/>
        <v>40</v>
      </c>
      <c r="AW58" s="526">
        <f t="shared" si="1345"/>
        <v>40</v>
      </c>
      <c r="AX58" s="526">
        <f t="shared" si="1345"/>
        <v>40</v>
      </c>
      <c r="AY58" s="526">
        <f t="shared" si="1345"/>
        <v>40</v>
      </c>
      <c r="AZ58" s="526">
        <v>0</v>
      </c>
      <c r="BA58" s="526">
        <f t="shared" si="1345"/>
        <v>0</v>
      </c>
      <c r="BB58" s="526">
        <f t="shared" si="1345"/>
        <v>0</v>
      </c>
      <c r="BC58" s="526">
        <f t="shared" si="1345"/>
        <v>0</v>
      </c>
      <c r="BD58" s="526">
        <f t="shared" si="1345"/>
        <v>0</v>
      </c>
      <c r="BE58" s="526">
        <f t="shared" si="1345"/>
        <v>0</v>
      </c>
      <c r="BF58" s="526">
        <f t="shared" si="1345"/>
        <v>0</v>
      </c>
      <c r="BG58" s="526">
        <f t="shared" si="1345"/>
        <v>0</v>
      </c>
      <c r="BH58" s="526">
        <f t="shared" si="1345"/>
        <v>0</v>
      </c>
      <c r="BI58" s="526">
        <f t="shared" si="1345"/>
        <v>0</v>
      </c>
      <c r="BJ58" s="526">
        <f t="shared" si="1345"/>
        <v>0</v>
      </c>
      <c r="BK58" s="526">
        <f t="shared" si="1345"/>
        <v>0</v>
      </c>
      <c r="BL58" s="526">
        <f t="shared" si="1345"/>
        <v>0</v>
      </c>
      <c r="BM58" s="526">
        <f t="shared" si="1345"/>
        <v>0</v>
      </c>
      <c r="BN58" s="526">
        <f t="shared" si="1345"/>
        <v>0</v>
      </c>
      <c r="BO58" s="526">
        <f t="shared" si="1345"/>
        <v>0</v>
      </c>
      <c r="BP58" s="526">
        <f t="shared" si="1345"/>
        <v>0</v>
      </c>
      <c r="BQ58" s="526">
        <f t="shared" si="1345"/>
        <v>0</v>
      </c>
      <c r="BR58" s="526">
        <f t="shared" si="1345"/>
        <v>0</v>
      </c>
      <c r="BS58" s="526">
        <f t="shared" si="1345"/>
        <v>0</v>
      </c>
      <c r="BT58" s="526">
        <f t="shared" ref="BT58:CC58" si="1346">BS58+BT57</f>
        <v>0</v>
      </c>
      <c r="BU58" s="526">
        <f t="shared" si="1346"/>
        <v>0</v>
      </c>
      <c r="BV58" s="526">
        <f t="shared" si="1346"/>
        <v>0</v>
      </c>
      <c r="BW58" s="526">
        <f t="shared" si="1346"/>
        <v>0</v>
      </c>
      <c r="BX58" s="526">
        <f t="shared" si="1346"/>
        <v>0</v>
      </c>
      <c r="BY58" s="526">
        <f t="shared" si="1346"/>
        <v>0</v>
      </c>
      <c r="BZ58" s="526">
        <f t="shared" si="1346"/>
        <v>0</v>
      </c>
      <c r="CA58" s="526">
        <f t="shared" si="1346"/>
        <v>0</v>
      </c>
      <c r="CB58" s="526">
        <f t="shared" si="1346"/>
        <v>0</v>
      </c>
      <c r="CC58" s="526">
        <f t="shared" si="1346"/>
        <v>0</v>
      </c>
      <c r="CD58" s="526">
        <f t="shared" ref="CD58" si="1347">CC58+CD57</f>
        <v>0</v>
      </c>
      <c r="CE58" s="526">
        <f t="shared" ref="CE58" si="1348">CD58+CE57</f>
        <v>0</v>
      </c>
      <c r="CF58" s="526">
        <f t="shared" ref="CF58" si="1349">CE58+CF57</f>
        <v>0</v>
      </c>
      <c r="CG58" s="526">
        <f t="shared" ref="CG58" si="1350">CF58+CG57</f>
        <v>0</v>
      </c>
      <c r="CH58" s="526">
        <f t="shared" ref="CH58" si="1351">CG58+CH57</f>
        <v>0</v>
      </c>
      <c r="CI58" s="526">
        <f t="shared" ref="CI58" si="1352">CH58+CI57</f>
        <v>0</v>
      </c>
      <c r="CJ58" s="526">
        <f t="shared" ref="CJ58" si="1353">CI58+CJ57</f>
        <v>0</v>
      </c>
      <c r="CK58" s="348"/>
      <c r="CL58" s="348"/>
      <c r="CM58" s="348"/>
      <c r="CN58" s="348"/>
      <c r="CO58" s="348"/>
      <c r="CP58" s="348"/>
    </row>
    <row r="59" spans="1:94" x14ac:dyDescent="0.25">
      <c r="A59" s="277" t="s">
        <v>280</v>
      </c>
      <c r="B59" s="281"/>
      <c r="C59" s="281"/>
      <c r="D59" s="281"/>
      <c r="E59" s="281"/>
      <c r="F59" s="281"/>
      <c r="G59" s="344">
        <f>$B$53</f>
        <v>141326.22979318735</v>
      </c>
      <c r="H59" s="344">
        <f t="shared" ref="H59:BS59" si="1354">$B$53</f>
        <v>141326.22979318735</v>
      </c>
      <c r="I59" s="344">
        <f t="shared" si="1354"/>
        <v>141326.22979318735</v>
      </c>
      <c r="J59" s="344">
        <f t="shared" si="1354"/>
        <v>141326.22979318735</v>
      </c>
      <c r="K59" s="344">
        <f t="shared" si="1354"/>
        <v>141326.22979318735</v>
      </c>
      <c r="L59" s="344">
        <f t="shared" si="1354"/>
        <v>141326.22979318735</v>
      </c>
      <c r="M59" s="344">
        <f t="shared" si="1354"/>
        <v>141326.22979318735</v>
      </c>
      <c r="N59" s="344">
        <f t="shared" si="1354"/>
        <v>141326.22979318735</v>
      </c>
      <c r="O59" s="344">
        <f t="shared" si="1354"/>
        <v>141326.22979318735</v>
      </c>
      <c r="P59" s="344">
        <f t="shared" si="1354"/>
        <v>141326.22979318735</v>
      </c>
      <c r="Q59" s="344">
        <f t="shared" si="1354"/>
        <v>141326.22979318735</v>
      </c>
      <c r="R59" s="344">
        <f t="shared" si="1354"/>
        <v>141326.22979318735</v>
      </c>
      <c r="S59" s="344">
        <f t="shared" si="1354"/>
        <v>141326.22979318735</v>
      </c>
      <c r="T59" s="344">
        <f t="shared" si="1354"/>
        <v>141326.22979318735</v>
      </c>
      <c r="U59" s="344">
        <f t="shared" si="1354"/>
        <v>141326.22979318735</v>
      </c>
      <c r="V59" s="344">
        <f t="shared" si="1354"/>
        <v>141326.22979318735</v>
      </c>
      <c r="W59" s="344">
        <f t="shared" si="1354"/>
        <v>141326.22979318735</v>
      </c>
      <c r="X59" s="344">
        <f t="shared" si="1354"/>
        <v>141326.22979318735</v>
      </c>
      <c r="Y59" s="344">
        <f t="shared" si="1354"/>
        <v>141326.22979318735</v>
      </c>
      <c r="Z59" s="344">
        <f t="shared" si="1354"/>
        <v>141326.22979318735</v>
      </c>
      <c r="AA59" s="344">
        <f t="shared" si="1354"/>
        <v>141326.22979318735</v>
      </c>
      <c r="AB59" s="344">
        <f t="shared" si="1354"/>
        <v>141326.22979318735</v>
      </c>
      <c r="AC59" s="344">
        <f t="shared" si="1354"/>
        <v>141326.22979318735</v>
      </c>
      <c r="AD59" s="344">
        <f t="shared" si="1354"/>
        <v>141326.22979318735</v>
      </c>
      <c r="AE59" s="344">
        <f t="shared" si="1354"/>
        <v>141326.22979318735</v>
      </c>
      <c r="AF59" s="344">
        <f t="shared" si="1354"/>
        <v>141326.22979318735</v>
      </c>
      <c r="AG59" s="344">
        <f t="shared" si="1354"/>
        <v>141326.22979318735</v>
      </c>
      <c r="AH59" s="344">
        <f t="shared" si="1354"/>
        <v>141326.22979318735</v>
      </c>
      <c r="AI59" s="344">
        <f t="shared" si="1354"/>
        <v>141326.22979318735</v>
      </c>
      <c r="AJ59" s="344">
        <f t="shared" si="1354"/>
        <v>141326.22979318735</v>
      </c>
      <c r="AK59" s="344">
        <f t="shared" si="1354"/>
        <v>141326.22979318735</v>
      </c>
      <c r="AL59" s="344">
        <f t="shared" si="1354"/>
        <v>141326.22979318735</v>
      </c>
      <c r="AM59" s="344">
        <f t="shared" si="1354"/>
        <v>141326.22979318735</v>
      </c>
      <c r="AN59" s="344">
        <f t="shared" si="1354"/>
        <v>141326.22979318735</v>
      </c>
      <c r="AO59" s="344">
        <f t="shared" si="1354"/>
        <v>141326.22979318735</v>
      </c>
      <c r="AP59" s="344">
        <f t="shared" si="1354"/>
        <v>141326.22979318735</v>
      </c>
      <c r="AQ59" s="344">
        <f t="shared" si="1354"/>
        <v>141326.22979318735</v>
      </c>
      <c r="AR59" s="344">
        <f t="shared" si="1354"/>
        <v>141326.22979318735</v>
      </c>
      <c r="AS59" s="344">
        <f t="shared" si="1354"/>
        <v>141326.22979318735</v>
      </c>
      <c r="AT59" s="344">
        <f t="shared" si="1354"/>
        <v>141326.22979318735</v>
      </c>
      <c r="AU59" s="344">
        <f t="shared" si="1354"/>
        <v>141326.22979318735</v>
      </c>
      <c r="AV59" s="344">
        <f t="shared" si="1354"/>
        <v>141326.22979318735</v>
      </c>
      <c r="AW59" s="344">
        <f t="shared" si="1354"/>
        <v>141326.22979318735</v>
      </c>
      <c r="AX59" s="344">
        <f t="shared" si="1354"/>
        <v>141326.22979318735</v>
      </c>
      <c r="AY59" s="344">
        <f t="shared" si="1354"/>
        <v>141326.22979318735</v>
      </c>
      <c r="AZ59" s="344">
        <f t="shared" si="1354"/>
        <v>141326.22979318735</v>
      </c>
      <c r="BA59" s="344">
        <f t="shared" si="1354"/>
        <v>141326.22979318735</v>
      </c>
      <c r="BB59" s="344">
        <f t="shared" si="1354"/>
        <v>141326.22979318735</v>
      </c>
      <c r="BC59" s="344">
        <f t="shared" si="1354"/>
        <v>141326.22979318735</v>
      </c>
      <c r="BD59" s="344">
        <f t="shared" si="1354"/>
        <v>141326.22979318735</v>
      </c>
      <c r="BE59" s="344">
        <f t="shared" si="1354"/>
        <v>141326.22979318735</v>
      </c>
      <c r="BF59" s="344">
        <f t="shared" si="1354"/>
        <v>141326.22979318735</v>
      </c>
      <c r="BG59" s="344">
        <f t="shared" si="1354"/>
        <v>141326.22979318735</v>
      </c>
      <c r="BH59" s="344">
        <f t="shared" si="1354"/>
        <v>141326.22979318735</v>
      </c>
      <c r="BI59" s="344">
        <f t="shared" si="1354"/>
        <v>141326.22979318735</v>
      </c>
      <c r="BJ59" s="344">
        <f t="shared" si="1354"/>
        <v>141326.22979318735</v>
      </c>
      <c r="BK59" s="344">
        <f t="shared" si="1354"/>
        <v>141326.22979318735</v>
      </c>
      <c r="BL59" s="344">
        <f t="shared" si="1354"/>
        <v>141326.22979318735</v>
      </c>
      <c r="BM59" s="344">
        <f t="shared" si="1354"/>
        <v>141326.22979318735</v>
      </c>
      <c r="BN59" s="344">
        <f t="shared" si="1354"/>
        <v>141326.22979318735</v>
      </c>
      <c r="BO59" s="344">
        <f t="shared" si="1354"/>
        <v>141326.22979318735</v>
      </c>
      <c r="BP59" s="344">
        <f t="shared" si="1354"/>
        <v>141326.22979318735</v>
      </c>
      <c r="BQ59" s="344">
        <f t="shared" si="1354"/>
        <v>141326.22979318735</v>
      </c>
      <c r="BR59" s="344">
        <f t="shared" si="1354"/>
        <v>141326.22979318735</v>
      </c>
      <c r="BS59" s="344">
        <f t="shared" si="1354"/>
        <v>141326.22979318735</v>
      </c>
      <c r="BT59" s="344">
        <f t="shared" ref="BT59:BY59" si="1355">$B$53</f>
        <v>141326.22979318735</v>
      </c>
      <c r="BU59" s="344">
        <f t="shared" si="1355"/>
        <v>141326.22979318735</v>
      </c>
      <c r="BV59" s="344">
        <f t="shared" si="1355"/>
        <v>141326.22979318735</v>
      </c>
      <c r="BW59" s="344">
        <f t="shared" si="1355"/>
        <v>141326.22979318735</v>
      </c>
      <c r="BX59" s="344">
        <f t="shared" si="1355"/>
        <v>141326.22979318735</v>
      </c>
      <c r="BY59" s="344">
        <f t="shared" si="1355"/>
        <v>141326.22979318735</v>
      </c>
      <c r="BZ59" s="344">
        <f t="shared" ref="BZ59:CJ59" si="1356">$B$53</f>
        <v>141326.22979318735</v>
      </c>
      <c r="CA59" s="344">
        <f t="shared" si="1356"/>
        <v>141326.22979318735</v>
      </c>
      <c r="CB59" s="344">
        <f t="shared" si="1356"/>
        <v>141326.22979318735</v>
      </c>
      <c r="CC59" s="344">
        <f t="shared" si="1356"/>
        <v>141326.22979318735</v>
      </c>
      <c r="CD59" s="344">
        <f t="shared" si="1356"/>
        <v>141326.22979318735</v>
      </c>
      <c r="CE59" s="344">
        <f t="shared" si="1356"/>
        <v>141326.22979318735</v>
      </c>
      <c r="CF59" s="344">
        <f t="shared" si="1356"/>
        <v>141326.22979318735</v>
      </c>
      <c r="CG59" s="344">
        <f t="shared" si="1356"/>
        <v>141326.22979318735</v>
      </c>
      <c r="CH59" s="344">
        <f t="shared" si="1356"/>
        <v>141326.22979318735</v>
      </c>
      <c r="CI59" s="344">
        <f t="shared" si="1356"/>
        <v>141326.22979318735</v>
      </c>
      <c r="CJ59" s="344">
        <f t="shared" si="1356"/>
        <v>141326.22979318735</v>
      </c>
    </row>
    <row r="60" spans="1:94" x14ac:dyDescent="0.25">
      <c r="A60" s="281" t="s">
        <v>279</v>
      </c>
      <c r="B60" s="281"/>
      <c r="C60" s="281"/>
      <c r="D60" s="281"/>
      <c r="E60" s="281"/>
      <c r="F60" s="281"/>
      <c r="G60" s="345">
        <f>G57*G59</f>
        <v>0</v>
      </c>
      <c r="H60" s="345">
        <f t="shared" ref="H60:BS60" si="1357">H57*H59</f>
        <v>141326.22979318735</v>
      </c>
      <c r="I60" s="345">
        <f t="shared" si="1357"/>
        <v>141326.22979318735</v>
      </c>
      <c r="J60" s="345">
        <f t="shared" si="1357"/>
        <v>141326.22979318735</v>
      </c>
      <c r="K60" s="345">
        <f t="shared" si="1357"/>
        <v>0</v>
      </c>
      <c r="L60" s="345">
        <f t="shared" si="1357"/>
        <v>282652.45958637469</v>
      </c>
      <c r="M60" s="345">
        <f t="shared" si="1357"/>
        <v>0</v>
      </c>
      <c r="N60" s="345">
        <f t="shared" si="1357"/>
        <v>141326.22979318735</v>
      </c>
      <c r="O60" s="345">
        <f t="shared" si="1357"/>
        <v>141326.22979318735</v>
      </c>
      <c r="P60" s="345">
        <f t="shared" si="1357"/>
        <v>141326.22979318735</v>
      </c>
      <c r="Q60" s="345">
        <f t="shared" si="1357"/>
        <v>0</v>
      </c>
      <c r="R60" s="345">
        <f t="shared" si="1357"/>
        <v>282652.45958637469</v>
      </c>
      <c r="S60" s="345">
        <f t="shared" si="1357"/>
        <v>0</v>
      </c>
      <c r="T60" s="345">
        <f t="shared" si="1357"/>
        <v>141326.22979318735</v>
      </c>
      <c r="U60" s="345">
        <f t="shared" si="1357"/>
        <v>141326.22979318735</v>
      </c>
      <c r="V60" s="345">
        <f t="shared" si="1357"/>
        <v>141326.22979318735</v>
      </c>
      <c r="W60" s="345">
        <f t="shared" si="1357"/>
        <v>0</v>
      </c>
      <c r="X60" s="345">
        <f t="shared" si="1357"/>
        <v>282652.45958637469</v>
      </c>
      <c r="Y60" s="345">
        <f t="shared" si="1357"/>
        <v>141326.22979318735</v>
      </c>
      <c r="Z60" s="345">
        <f t="shared" si="1357"/>
        <v>282652.45958637469</v>
      </c>
      <c r="AA60" s="345">
        <f t="shared" si="1357"/>
        <v>282652.45958637469</v>
      </c>
      <c r="AB60" s="345">
        <f t="shared" si="1357"/>
        <v>141326.22979318735</v>
      </c>
      <c r="AC60" s="345">
        <f t="shared" si="1357"/>
        <v>282652.45958637469</v>
      </c>
      <c r="AD60" s="345">
        <f t="shared" si="1357"/>
        <v>141326.22979318735</v>
      </c>
      <c r="AE60" s="345">
        <f t="shared" si="1357"/>
        <v>141326.22979318735</v>
      </c>
      <c r="AF60" s="345">
        <f t="shared" si="1357"/>
        <v>141326.22979318735</v>
      </c>
      <c r="AG60" s="345">
        <f t="shared" si="1357"/>
        <v>141326.22979318735</v>
      </c>
      <c r="AH60" s="345">
        <f t="shared" si="1357"/>
        <v>282652.45958637469</v>
      </c>
      <c r="AI60" s="345">
        <f t="shared" si="1357"/>
        <v>282652.45958637469</v>
      </c>
      <c r="AJ60" s="345">
        <f t="shared" si="1357"/>
        <v>0</v>
      </c>
      <c r="AK60" s="345">
        <f t="shared" si="1357"/>
        <v>141326.22979318735</v>
      </c>
      <c r="AL60" s="345">
        <f t="shared" si="1357"/>
        <v>282652.45958637469</v>
      </c>
      <c r="AM60" s="345">
        <f t="shared" si="1357"/>
        <v>141326.22979318735</v>
      </c>
      <c r="AN60" s="345">
        <f t="shared" si="1357"/>
        <v>141326.22979318735</v>
      </c>
      <c r="AO60" s="345">
        <f t="shared" si="1357"/>
        <v>141326.22979318735</v>
      </c>
      <c r="AP60" s="345">
        <f t="shared" si="1357"/>
        <v>141326.22979318735</v>
      </c>
      <c r="AQ60" s="345">
        <f t="shared" si="1357"/>
        <v>141326.22979318735</v>
      </c>
      <c r="AR60" s="345">
        <f t="shared" si="1357"/>
        <v>141326.22979318735</v>
      </c>
      <c r="AS60" s="345">
        <f t="shared" si="1357"/>
        <v>0</v>
      </c>
      <c r="AT60" s="345">
        <f t="shared" si="1357"/>
        <v>0</v>
      </c>
      <c r="AU60" s="345">
        <f t="shared" si="1357"/>
        <v>0</v>
      </c>
      <c r="AV60" s="345">
        <f t="shared" si="1357"/>
        <v>0</v>
      </c>
      <c r="AW60" s="345">
        <f t="shared" si="1357"/>
        <v>0</v>
      </c>
      <c r="AX60" s="345">
        <f t="shared" si="1357"/>
        <v>0</v>
      </c>
      <c r="AY60" s="345">
        <f t="shared" si="1357"/>
        <v>0</v>
      </c>
      <c r="AZ60" s="345">
        <f t="shared" si="1357"/>
        <v>0</v>
      </c>
      <c r="BA60" s="345">
        <f t="shared" si="1357"/>
        <v>0</v>
      </c>
      <c r="BB60" s="345">
        <f t="shared" si="1357"/>
        <v>0</v>
      </c>
      <c r="BC60" s="345">
        <f t="shared" si="1357"/>
        <v>0</v>
      </c>
      <c r="BD60" s="345">
        <f t="shared" si="1357"/>
        <v>0</v>
      </c>
      <c r="BE60" s="345">
        <f t="shared" si="1357"/>
        <v>0</v>
      </c>
      <c r="BF60" s="345">
        <f t="shared" si="1357"/>
        <v>0</v>
      </c>
      <c r="BG60" s="345">
        <f t="shared" si="1357"/>
        <v>0</v>
      </c>
      <c r="BH60" s="345">
        <f t="shared" si="1357"/>
        <v>0</v>
      </c>
      <c r="BI60" s="345">
        <f t="shared" si="1357"/>
        <v>0</v>
      </c>
      <c r="BJ60" s="345">
        <f t="shared" si="1357"/>
        <v>0</v>
      </c>
      <c r="BK60" s="345">
        <f t="shared" si="1357"/>
        <v>0</v>
      </c>
      <c r="BL60" s="345">
        <f t="shared" si="1357"/>
        <v>0</v>
      </c>
      <c r="BM60" s="345">
        <f t="shared" si="1357"/>
        <v>0</v>
      </c>
      <c r="BN60" s="345">
        <f t="shared" si="1357"/>
        <v>0</v>
      </c>
      <c r="BO60" s="345">
        <f t="shared" si="1357"/>
        <v>0</v>
      </c>
      <c r="BP60" s="345">
        <f t="shared" si="1357"/>
        <v>0</v>
      </c>
      <c r="BQ60" s="345">
        <f t="shared" si="1357"/>
        <v>0</v>
      </c>
      <c r="BR60" s="345">
        <f t="shared" si="1357"/>
        <v>0</v>
      </c>
      <c r="BS60" s="345">
        <f t="shared" si="1357"/>
        <v>0</v>
      </c>
      <c r="BT60" s="345">
        <f t="shared" ref="BT60:BY60" si="1358">BT57*BT59</f>
        <v>0</v>
      </c>
      <c r="BU60" s="345">
        <f t="shared" si="1358"/>
        <v>0</v>
      </c>
      <c r="BV60" s="345">
        <f t="shared" si="1358"/>
        <v>0</v>
      </c>
      <c r="BW60" s="345">
        <f t="shared" si="1358"/>
        <v>0</v>
      </c>
      <c r="BX60" s="345">
        <f t="shared" si="1358"/>
        <v>0</v>
      </c>
      <c r="BY60" s="345">
        <f t="shared" si="1358"/>
        <v>0</v>
      </c>
      <c r="BZ60" s="345">
        <f t="shared" ref="BZ60:CC60" si="1359">BZ57*BZ59</f>
        <v>0</v>
      </c>
      <c r="CA60" s="345">
        <f t="shared" si="1359"/>
        <v>0</v>
      </c>
      <c r="CB60" s="345">
        <f t="shared" si="1359"/>
        <v>0</v>
      </c>
      <c r="CC60" s="345">
        <f t="shared" si="1359"/>
        <v>0</v>
      </c>
      <c r="CD60" s="345">
        <f t="shared" ref="CD60:CJ60" si="1360">CD57*CD59</f>
        <v>0</v>
      </c>
      <c r="CE60" s="345">
        <f t="shared" si="1360"/>
        <v>0</v>
      </c>
      <c r="CF60" s="345">
        <f t="shared" si="1360"/>
        <v>0</v>
      </c>
      <c r="CG60" s="345">
        <f t="shared" si="1360"/>
        <v>0</v>
      </c>
      <c r="CH60" s="345">
        <f t="shared" si="1360"/>
        <v>0</v>
      </c>
      <c r="CI60" s="345">
        <f t="shared" si="1360"/>
        <v>0</v>
      </c>
      <c r="CJ60" s="345">
        <f t="shared" si="1360"/>
        <v>0</v>
      </c>
    </row>
    <row r="61" spans="1:94" x14ac:dyDescent="0.25"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5"/>
      <c r="T61" s="345"/>
      <c r="U61" s="345"/>
      <c r="V61" s="345"/>
      <c r="W61" s="345"/>
      <c r="X61" s="345"/>
      <c r="Y61" s="345"/>
      <c r="Z61" s="345"/>
      <c r="AA61" s="345"/>
      <c r="AB61" s="345"/>
      <c r="AC61" s="345"/>
      <c r="AD61" s="345"/>
      <c r="AE61" s="345"/>
      <c r="AF61" s="345"/>
      <c r="AG61" s="345"/>
      <c r="AH61" s="345"/>
      <c r="AI61" s="345"/>
      <c r="AJ61" s="345"/>
      <c r="AK61" s="345"/>
      <c r="AL61" s="345"/>
      <c r="AM61" s="345"/>
      <c r="AN61" s="345"/>
      <c r="AO61" s="345"/>
      <c r="AP61" s="345"/>
      <c r="AQ61" s="345"/>
      <c r="AR61" s="345"/>
      <c r="AS61" s="345"/>
      <c r="AT61" s="345"/>
      <c r="AU61" s="345"/>
      <c r="AV61" s="345"/>
      <c r="AW61" s="345"/>
      <c r="AX61" s="345"/>
      <c r="AY61" s="345"/>
      <c r="AZ61" s="345"/>
      <c r="BA61" s="345"/>
      <c r="BB61" s="345"/>
      <c r="BC61" s="345"/>
      <c r="BD61" s="345"/>
      <c r="BE61" s="345"/>
      <c r="BF61" s="345"/>
      <c r="BG61" s="345"/>
      <c r="BH61" s="345"/>
      <c r="BI61" s="345"/>
      <c r="BJ61" s="345"/>
      <c r="BK61" s="345"/>
      <c r="BL61" s="345"/>
      <c r="BM61" s="345"/>
      <c r="CD61" s="277"/>
      <c r="CE61" s="277"/>
      <c r="CF61" s="277"/>
      <c r="CG61" s="277"/>
      <c r="CH61" s="277"/>
      <c r="CI61" s="277"/>
      <c r="CJ61" s="277"/>
    </row>
    <row r="62" spans="1:94" x14ac:dyDescent="0.25">
      <c r="A62" s="277" t="s">
        <v>247</v>
      </c>
      <c r="G62" s="345">
        <f t="shared" ref="G62:BR62" si="1361">G60</f>
        <v>0</v>
      </c>
      <c r="H62" s="345">
        <f t="shared" si="1361"/>
        <v>141326.22979318735</v>
      </c>
      <c r="I62" s="345">
        <f t="shared" si="1361"/>
        <v>141326.22979318735</v>
      </c>
      <c r="J62" s="345">
        <f t="shared" si="1361"/>
        <v>141326.22979318735</v>
      </c>
      <c r="K62" s="345">
        <f t="shared" si="1361"/>
        <v>0</v>
      </c>
      <c r="L62" s="345">
        <f t="shared" si="1361"/>
        <v>282652.45958637469</v>
      </c>
      <c r="M62" s="345">
        <f t="shared" si="1361"/>
        <v>0</v>
      </c>
      <c r="N62" s="345">
        <f t="shared" si="1361"/>
        <v>141326.22979318735</v>
      </c>
      <c r="O62" s="345">
        <f t="shared" si="1361"/>
        <v>141326.22979318735</v>
      </c>
      <c r="P62" s="345">
        <f t="shared" si="1361"/>
        <v>141326.22979318735</v>
      </c>
      <c r="Q62" s="345">
        <f t="shared" si="1361"/>
        <v>0</v>
      </c>
      <c r="R62" s="345">
        <f t="shared" si="1361"/>
        <v>282652.45958637469</v>
      </c>
      <c r="S62" s="345">
        <f t="shared" si="1361"/>
        <v>0</v>
      </c>
      <c r="T62" s="345">
        <f t="shared" si="1361"/>
        <v>141326.22979318735</v>
      </c>
      <c r="U62" s="345">
        <f t="shared" si="1361"/>
        <v>141326.22979318735</v>
      </c>
      <c r="V62" s="345">
        <f t="shared" si="1361"/>
        <v>141326.22979318735</v>
      </c>
      <c r="W62" s="345">
        <f t="shared" si="1361"/>
        <v>0</v>
      </c>
      <c r="X62" s="345">
        <f t="shared" si="1361"/>
        <v>282652.45958637469</v>
      </c>
      <c r="Y62" s="345">
        <f t="shared" si="1361"/>
        <v>141326.22979318735</v>
      </c>
      <c r="Z62" s="345">
        <f t="shared" si="1361"/>
        <v>282652.45958637469</v>
      </c>
      <c r="AA62" s="345">
        <f t="shared" si="1361"/>
        <v>282652.45958637469</v>
      </c>
      <c r="AB62" s="345">
        <f t="shared" si="1361"/>
        <v>141326.22979318735</v>
      </c>
      <c r="AC62" s="345">
        <f t="shared" si="1361"/>
        <v>282652.45958637469</v>
      </c>
      <c r="AD62" s="345">
        <f t="shared" si="1361"/>
        <v>141326.22979318735</v>
      </c>
      <c r="AE62" s="345">
        <f t="shared" si="1361"/>
        <v>141326.22979318735</v>
      </c>
      <c r="AF62" s="345">
        <f t="shared" si="1361"/>
        <v>141326.22979318735</v>
      </c>
      <c r="AG62" s="345">
        <f t="shared" si="1361"/>
        <v>141326.22979318735</v>
      </c>
      <c r="AH62" s="345">
        <f t="shared" si="1361"/>
        <v>282652.45958637469</v>
      </c>
      <c r="AI62" s="345">
        <f t="shared" si="1361"/>
        <v>282652.45958637469</v>
      </c>
      <c r="AJ62" s="345">
        <f t="shared" si="1361"/>
        <v>0</v>
      </c>
      <c r="AK62" s="345">
        <f t="shared" si="1361"/>
        <v>141326.22979318735</v>
      </c>
      <c r="AL62" s="345">
        <f t="shared" si="1361"/>
        <v>282652.45958637469</v>
      </c>
      <c r="AM62" s="345">
        <f t="shared" si="1361"/>
        <v>141326.22979318735</v>
      </c>
      <c r="AN62" s="345">
        <f t="shared" si="1361"/>
        <v>141326.22979318735</v>
      </c>
      <c r="AO62" s="345">
        <f t="shared" si="1361"/>
        <v>141326.22979318735</v>
      </c>
      <c r="AP62" s="345">
        <f t="shared" si="1361"/>
        <v>141326.22979318735</v>
      </c>
      <c r="AQ62" s="345">
        <f t="shared" si="1361"/>
        <v>141326.22979318735</v>
      </c>
      <c r="AR62" s="345">
        <f t="shared" si="1361"/>
        <v>141326.22979318735</v>
      </c>
      <c r="AS62" s="345">
        <f t="shared" si="1361"/>
        <v>0</v>
      </c>
      <c r="AT62" s="345">
        <f t="shared" si="1361"/>
        <v>0</v>
      </c>
      <c r="AU62" s="345">
        <f t="shared" si="1361"/>
        <v>0</v>
      </c>
      <c r="AV62" s="345">
        <f t="shared" si="1361"/>
        <v>0</v>
      </c>
      <c r="AW62" s="345">
        <f t="shared" si="1361"/>
        <v>0</v>
      </c>
      <c r="AX62" s="345">
        <f t="shared" si="1361"/>
        <v>0</v>
      </c>
      <c r="AY62" s="345">
        <f t="shared" si="1361"/>
        <v>0</v>
      </c>
      <c r="AZ62" s="345">
        <f t="shared" si="1361"/>
        <v>0</v>
      </c>
      <c r="BA62" s="345">
        <f t="shared" si="1361"/>
        <v>0</v>
      </c>
      <c r="BB62" s="345">
        <f t="shared" si="1361"/>
        <v>0</v>
      </c>
      <c r="BC62" s="345">
        <f t="shared" si="1361"/>
        <v>0</v>
      </c>
      <c r="BD62" s="345">
        <f t="shared" si="1361"/>
        <v>0</v>
      </c>
      <c r="BE62" s="345">
        <f t="shared" si="1361"/>
        <v>0</v>
      </c>
      <c r="BF62" s="345">
        <f t="shared" si="1361"/>
        <v>0</v>
      </c>
      <c r="BG62" s="345">
        <f t="shared" si="1361"/>
        <v>0</v>
      </c>
      <c r="BH62" s="345">
        <f t="shared" si="1361"/>
        <v>0</v>
      </c>
      <c r="BI62" s="345">
        <f t="shared" si="1361"/>
        <v>0</v>
      </c>
      <c r="BJ62" s="345">
        <f t="shared" si="1361"/>
        <v>0</v>
      </c>
      <c r="BK62" s="345">
        <f t="shared" si="1361"/>
        <v>0</v>
      </c>
      <c r="BL62" s="345">
        <f t="shared" si="1361"/>
        <v>0</v>
      </c>
      <c r="BM62" s="345">
        <f t="shared" si="1361"/>
        <v>0</v>
      </c>
      <c r="BN62" s="345">
        <f t="shared" si="1361"/>
        <v>0</v>
      </c>
      <c r="BO62" s="345">
        <f t="shared" si="1361"/>
        <v>0</v>
      </c>
      <c r="BP62" s="345">
        <f t="shared" si="1361"/>
        <v>0</v>
      </c>
      <c r="BQ62" s="345">
        <f t="shared" si="1361"/>
        <v>0</v>
      </c>
      <c r="BR62" s="345">
        <f t="shared" si="1361"/>
        <v>0</v>
      </c>
      <c r="BS62" s="345">
        <f t="shared" ref="BS62:BX62" si="1362">BS60</f>
        <v>0</v>
      </c>
      <c r="BT62" s="345">
        <f t="shared" si="1362"/>
        <v>0</v>
      </c>
      <c r="BU62" s="345">
        <f t="shared" si="1362"/>
        <v>0</v>
      </c>
      <c r="BV62" s="345">
        <f t="shared" si="1362"/>
        <v>0</v>
      </c>
      <c r="BW62" s="345">
        <f t="shared" si="1362"/>
        <v>0</v>
      </c>
      <c r="BX62" s="345">
        <f t="shared" si="1362"/>
        <v>0</v>
      </c>
      <c r="BZ62" s="345">
        <f t="shared" ref="BZ62:CB62" si="1363">BZ60</f>
        <v>0</v>
      </c>
      <c r="CA62" s="345">
        <f t="shared" si="1363"/>
        <v>0</v>
      </c>
      <c r="CB62" s="345">
        <f t="shared" si="1363"/>
        <v>0</v>
      </c>
      <c r="CD62" s="277"/>
      <c r="CE62" s="277"/>
      <c r="CF62" s="277"/>
      <c r="CG62" s="277"/>
      <c r="CH62" s="277"/>
      <c r="CI62" s="277"/>
      <c r="CJ62" s="277"/>
    </row>
    <row r="63" spans="1:94" x14ac:dyDescent="0.25">
      <c r="A63" s="277" t="s">
        <v>278</v>
      </c>
      <c r="G63" s="345"/>
      <c r="H63" s="345">
        <f t="shared" ref="H63" si="1364">G60</f>
        <v>0</v>
      </c>
      <c r="I63" s="345">
        <f t="shared" ref="I63" si="1365">H60</f>
        <v>141326.22979318735</v>
      </c>
      <c r="J63" s="345">
        <f t="shared" ref="J63" si="1366">I60</f>
        <v>141326.22979318735</v>
      </c>
      <c r="K63" s="345">
        <f t="shared" ref="K63" si="1367">J60</f>
        <v>141326.22979318735</v>
      </c>
      <c r="L63" s="345">
        <f t="shared" ref="L63" si="1368">K60</f>
        <v>0</v>
      </c>
      <c r="M63" s="345">
        <f t="shared" ref="M63" si="1369">L60</f>
        <v>282652.45958637469</v>
      </c>
      <c r="N63" s="345">
        <f t="shared" ref="N63" si="1370">M60</f>
        <v>0</v>
      </c>
      <c r="O63" s="345">
        <f t="shared" ref="O63" si="1371">N60</f>
        <v>141326.22979318735</v>
      </c>
      <c r="P63" s="345">
        <f t="shared" ref="P63" si="1372">O60</f>
        <v>141326.22979318735</v>
      </c>
      <c r="Q63" s="345">
        <f t="shared" ref="Q63" si="1373">P60</f>
        <v>141326.22979318735</v>
      </c>
      <c r="R63" s="345">
        <f t="shared" ref="R63" si="1374">Q60</f>
        <v>0</v>
      </c>
      <c r="S63" s="345">
        <f t="shared" ref="S63" si="1375">R60</f>
        <v>282652.45958637469</v>
      </c>
      <c r="T63" s="345">
        <f t="shared" ref="T63" si="1376">S60</f>
        <v>0</v>
      </c>
      <c r="U63" s="345">
        <f t="shared" ref="U63" si="1377">T60</f>
        <v>141326.22979318735</v>
      </c>
      <c r="V63" s="345">
        <f t="shared" ref="V63" si="1378">U60</f>
        <v>141326.22979318735</v>
      </c>
      <c r="W63" s="345">
        <f t="shared" ref="W63" si="1379">V60</f>
        <v>141326.22979318735</v>
      </c>
      <c r="X63" s="345">
        <f t="shared" ref="X63" si="1380">W60</f>
        <v>0</v>
      </c>
      <c r="Y63" s="345">
        <f t="shared" ref="Y63" si="1381">X60</f>
        <v>282652.45958637469</v>
      </c>
      <c r="Z63" s="345">
        <f t="shared" ref="Z63" si="1382">Y60</f>
        <v>141326.22979318735</v>
      </c>
      <c r="AA63" s="345">
        <f t="shared" ref="AA63" si="1383">Z60</f>
        <v>282652.45958637469</v>
      </c>
      <c r="AB63" s="345">
        <f t="shared" ref="AB63" si="1384">AA60</f>
        <v>282652.45958637469</v>
      </c>
      <c r="AC63" s="345">
        <f t="shared" ref="AC63" si="1385">AB60</f>
        <v>141326.22979318735</v>
      </c>
      <c r="AD63" s="345">
        <f t="shared" ref="AD63" si="1386">AC60</f>
        <v>282652.45958637469</v>
      </c>
      <c r="AE63" s="345">
        <f t="shared" ref="AE63" si="1387">AD60</f>
        <v>141326.22979318735</v>
      </c>
      <c r="AF63" s="345">
        <f t="shared" ref="AF63" si="1388">AE60</f>
        <v>141326.22979318735</v>
      </c>
      <c r="AG63" s="345">
        <f t="shared" ref="AG63" si="1389">AF60</f>
        <v>141326.22979318735</v>
      </c>
      <c r="AH63" s="345">
        <f t="shared" ref="AH63" si="1390">AG60</f>
        <v>141326.22979318735</v>
      </c>
      <c r="AI63" s="345">
        <f t="shared" ref="AI63" si="1391">AH60</f>
        <v>282652.45958637469</v>
      </c>
      <c r="AJ63" s="345">
        <f t="shared" ref="AJ63" si="1392">AI60</f>
        <v>282652.45958637469</v>
      </c>
      <c r="AK63" s="345">
        <f t="shared" ref="AK63" si="1393">AJ60</f>
        <v>0</v>
      </c>
      <c r="AL63" s="345">
        <f t="shared" ref="AL63" si="1394">AK60</f>
        <v>141326.22979318735</v>
      </c>
      <c r="AM63" s="345">
        <f t="shared" ref="AM63" si="1395">AL60</f>
        <v>282652.45958637469</v>
      </c>
      <c r="AN63" s="345">
        <f t="shared" ref="AN63" si="1396">AM60</f>
        <v>141326.22979318735</v>
      </c>
      <c r="AO63" s="345">
        <f t="shared" ref="AO63" si="1397">AN60</f>
        <v>141326.22979318735</v>
      </c>
      <c r="AP63" s="345">
        <f t="shared" ref="AP63" si="1398">AO60</f>
        <v>141326.22979318735</v>
      </c>
      <c r="AQ63" s="345">
        <f t="shared" ref="AQ63" si="1399">AP60</f>
        <v>141326.22979318735</v>
      </c>
      <c r="AR63" s="345">
        <f t="shared" ref="AR63" si="1400">AQ60</f>
        <v>141326.22979318735</v>
      </c>
      <c r="AS63" s="345">
        <f t="shared" ref="AS63" si="1401">AR60</f>
        <v>141326.22979318735</v>
      </c>
      <c r="AT63" s="345">
        <f t="shared" ref="AT63" si="1402">AS60</f>
        <v>0</v>
      </c>
      <c r="AU63" s="345">
        <f t="shared" ref="AU63" si="1403">AT60</f>
        <v>0</v>
      </c>
      <c r="AV63" s="345">
        <f t="shared" ref="AV63" si="1404">AU60</f>
        <v>0</v>
      </c>
      <c r="AW63" s="345">
        <f t="shared" ref="AW63" si="1405">AV60</f>
        <v>0</v>
      </c>
      <c r="AX63" s="345">
        <f t="shared" ref="AX63" si="1406">AW60</f>
        <v>0</v>
      </c>
      <c r="AY63" s="345">
        <f t="shared" ref="AY63" si="1407">AX60</f>
        <v>0</v>
      </c>
      <c r="AZ63" s="345">
        <f t="shared" ref="AZ63" si="1408">AY60</f>
        <v>0</v>
      </c>
      <c r="BA63" s="345">
        <f t="shared" ref="BA63" si="1409">AZ60</f>
        <v>0</v>
      </c>
      <c r="BB63" s="345">
        <f t="shared" ref="BB63" si="1410">BA60</f>
        <v>0</v>
      </c>
      <c r="BC63" s="345">
        <f t="shared" ref="BC63" si="1411">BB60</f>
        <v>0</v>
      </c>
      <c r="BD63" s="345">
        <f t="shared" ref="BD63" si="1412">BC60</f>
        <v>0</v>
      </c>
      <c r="BE63" s="345">
        <f t="shared" ref="BE63" si="1413">BD60</f>
        <v>0</v>
      </c>
      <c r="BF63" s="345">
        <f t="shared" ref="BF63" si="1414">BE60</f>
        <v>0</v>
      </c>
      <c r="BG63" s="345">
        <f t="shared" ref="BG63" si="1415">BF60</f>
        <v>0</v>
      </c>
      <c r="BH63" s="345">
        <f t="shared" ref="BH63" si="1416">BG60</f>
        <v>0</v>
      </c>
      <c r="BI63" s="345">
        <f t="shared" ref="BI63" si="1417">BH60</f>
        <v>0</v>
      </c>
      <c r="BJ63" s="345">
        <f t="shared" ref="BJ63" si="1418">BI60</f>
        <v>0</v>
      </c>
      <c r="BK63" s="345">
        <f t="shared" ref="BK63" si="1419">BJ60</f>
        <v>0</v>
      </c>
      <c r="BL63" s="345">
        <f t="shared" ref="BL63" si="1420">BK60</f>
        <v>0</v>
      </c>
      <c r="BM63" s="345">
        <f t="shared" ref="BM63" si="1421">BL60</f>
        <v>0</v>
      </c>
      <c r="BN63" s="345">
        <f t="shared" ref="BN63" si="1422">BM60</f>
        <v>0</v>
      </c>
      <c r="BO63" s="345">
        <f t="shared" ref="BO63" si="1423">BN60</f>
        <v>0</v>
      </c>
      <c r="BP63" s="345">
        <f t="shared" ref="BP63" si="1424">BO60</f>
        <v>0</v>
      </c>
      <c r="BQ63" s="345">
        <f t="shared" ref="BQ63" si="1425">BP60</f>
        <v>0</v>
      </c>
      <c r="BR63" s="345">
        <f t="shared" ref="BR63" si="1426">BQ60</f>
        <v>0</v>
      </c>
      <c r="BS63" s="345">
        <f t="shared" ref="BS63" si="1427">BR60</f>
        <v>0</v>
      </c>
      <c r="BT63" s="345">
        <f t="shared" ref="BT63" si="1428">BS60</f>
        <v>0</v>
      </c>
      <c r="BU63" s="345">
        <f t="shared" ref="BU63" si="1429">BT60</f>
        <v>0</v>
      </c>
      <c r="BV63" s="345">
        <f t="shared" ref="BV63" si="1430">BU60</f>
        <v>0</v>
      </c>
      <c r="BW63" s="345">
        <f t="shared" ref="BW63" si="1431">BV60</f>
        <v>0</v>
      </c>
      <c r="BX63" s="345">
        <f t="shared" ref="BX63" si="1432">BW60</f>
        <v>0</v>
      </c>
      <c r="BZ63" s="345">
        <f t="shared" ref="BZ63" si="1433">BY60</f>
        <v>0</v>
      </c>
      <c r="CA63" s="345">
        <f t="shared" ref="CA63" si="1434">BZ60</f>
        <v>0</v>
      </c>
      <c r="CB63" s="345">
        <f t="shared" ref="CB63" si="1435">CA60</f>
        <v>0</v>
      </c>
      <c r="CD63" s="277"/>
      <c r="CE63" s="277"/>
      <c r="CF63" s="277"/>
      <c r="CG63" s="277"/>
      <c r="CH63" s="277"/>
      <c r="CI63" s="277"/>
      <c r="CJ63" s="277"/>
    </row>
    <row r="64" spans="1:94" x14ac:dyDescent="0.25">
      <c r="A64" s="277" t="s">
        <v>248</v>
      </c>
      <c r="G64" s="345"/>
      <c r="H64" s="345"/>
      <c r="I64" s="345">
        <f t="shared" ref="I64" si="1436">G60</f>
        <v>0</v>
      </c>
      <c r="J64" s="345">
        <f t="shared" ref="J64" si="1437">H60</f>
        <v>141326.22979318735</v>
      </c>
      <c r="K64" s="345">
        <f t="shared" ref="K64" si="1438">I60</f>
        <v>141326.22979318735</v>
      </c>
      <c r="L64" s="345">
        <f t="shared" ref="L64" si="1439">J60</f>
        <v>141326.22979318735</v>
      </c>
      <c r="M64" s="345">
        <f t="shared" ref="M64" si="1440">K60</f>
        <v>0</v>
      </c>
      <c r="N64" s="345">
        <f t="shared" ref="N64" si="1441">L60</f>
        <v>282652.45958637469</v>
      </c>
      <c r="O64" s="345">
        <f t="shared" ref="O64" si="1442">M60</f>
        <v>0</v>
      </c>
      <c r="P64" s="345">
        <f t="shared" ref="P64" si="1443">N60</f>
        <v>141326.22979318735</v>
      </c>
      <c r="Q64" s="345">
        <f t="shared" ref="Q64" si="1444">O60</f>
        <v>141326.22979318735</v>
      </c>
      <c r="R64" s="345">
        <f t="shared" ref="R64" si="1445">P60</f>
        <v>141326.22979318735</v>
      </c>
      <c r="S64" s="345">
        <f t="shared" ref="S64" si="1446">Q60</f>
        <v>0</v>
      </c>
      <c r="T64" s="345">
        <f t="shared" ref="T64" si="1447">R60</f>
        <v>282652.45958637469</v>
      </c>
      <c r="U64" s="345">
        <f t="shared" ref="U64" si="1448">S60</f>
        <v>0</v>
      </c>
      <c r="V64" s="345">
        <f t="shared" ref="V64" si="1449">T60</f>
        <v>141326.22979318735</v>
      </c>
      <c r="W64" s="345">
        <f t="shared" ref="W64" si="1450">U60</f>
        <v>141326.22979318735</v>
      </c>
      <c r="X64" s="345">
        <f t="shared" ref="X64" si="1451">V60</f>
        <v>141326.22979318735</v>
      </c>
      <c r="Y64" s="345">
        <f t="shared" ref="Y64" si="1452">W60</f>
        <v>0</v>
      </c>
      <c r="Z64" s="345">
        <f t="shared" ref="Z64" si="1453">X60</f>
        <v>282652.45958637469</v>
      </c>
      <c r="AA64" s="345">
        <f t="shared" ref="AA64" si="1454">Y60</f>
        <v>141326.22979318735</v>
      </c>
      <c r="AB64" s="345">
        <f t="shared" ref="AB64" si="1455">Z60</f>
        <v>282652.45958637469</v>
      </c>
      <c r="AC64" s="345">
        <f t="shared" ref="AC64" si="1456">AA60</f>
        <v>282652.45958637469</v>
      </c>
      <c r="AD64" s="345">
        <f t="shared" ref="AD64" si="1457">AB60</f>
        <v>141326.22979318735</v>
      </c>
      <c r="AE64" s="345">
        <f t="shared" ref="AE64" si="1458">AC60</f>
        <v>282652.45958637469</v>
      </c>
      <c r="AF64" s="345">
        <f t="shared" ref="AF64" si="1459">AD60</f>
        <v>141326.22979318735</v>
      </c>
      <c r="AG64" s="345">
        <f t="shared" ref="AG64" si="1460">AE60</f>
        <v>141326.22979318735</v>
      </c>
      <c r="AH64" s="345">
        <f t="shared" ref="AH64" si="1461">AF60</f>
        <v>141326.22979318735</v>
      </c>
      <c r="AI64" s="345">
        <f t="shared" ref="AI64" si="1462">AG60</f>
        <v>141326.22979318735</v>
      </c>
      <c r="AJ64" s="345">
        <f t="shared" ref="AJ64" si="1463">AH60</f>
        <v>282652.45958637469</v>
      </c>
      <c r="AK64" s="345">
        <f t="shared" ref="AK64" si="1464">AI60</f>
        <v>282652.45958637469</v>
      </c>
      <c r="AL64" s="345">
        <f t="shared" ref="AL64" si="1465">AJ60</f>
        <v>0</v>
      </c>
      <c r="AM64" s="345">
        <f t="shared" ref="AM64" si="1466">AK60</f>
        <v>141326.22979318735</v>
      </c>
      <c r="AN64" s="345">
        <f t="shared" ref="AN64" si="1467">AL60</f>
        <v>282652.45958637469</v>
      </c>
      <c r="AO64" s="345">
        <f t="shared" ref="AO64" si="1468">AM60</f>
        <v>141326.22979318735</v>
      </c>
      <c r="AP64" s="345">
        <f t="shared" ref="AP64" si="1469">AN60</f>
        <v>141326.22979318735</v>
      </c>
      <c r="AQ64" s="345">
        <f t="shared" ref="AQ64" si="1470">AO60</f>
        <v>141326.22979318735</v>
      </c>
      <c r="AR64" s="345">
        <f t="shared" ref="AR64" si="1471">AP60</f>
        <v>141326.22979318735</v>
      </c>
      <c r="AS64" s="345">
        <f t="shared" ref="AS64" si="1472">AQ60</f>
        <v>141326.22979318735</v>
      </c>
      <c r="AT64" s="345">
        <f t="shared" ref="AT64" si="1473">AR60</f>
        <v>141326.22979318735</v>
      </c>
      <c r="AU64" s="345">
        <f t="shared" ref="AU64" si="1474">AS60</f>
        <v>0</v>
      </c>
      <c r="AV64" s="345">
        <f t="shared" ref="AV64" si="1475">AT60</f>
        <v>0</v>
      </c>
      <c r="AW64" s="345">
        <f t="shared" ref="AW64" si="1476">AU60</f>
        <v>0</v>
      </c>
      <c r="AX64" s="345">
        <f t="shared" ref="AX64" si="1477">AV60</f>
        <v>0</v>
      </c>
      <c r="AY64" s="345">
        <f t="shared" ref="AY64" si="1478">AW60</f>
        <v>0</v>
      </c>
      <c r="AZ64" s="345">
        <f t="shared" ref="AZ64" si="1479">AX60</f>
        <v>0</v>
      </c>
      <c r="BA64" s="345">
        <f t="shared" ref="BA64" si="1480">AY60</f>
        <v>0</v>
      </c>
      <c r="BB64" s="345">
        <f t="shared" ref="BB64" si="1481">AZ60</f>
        <v>0</v>
      </c>
      <c r="BC64" s="345">
        <f t="shared" ref="BC64" si="1482">BA60</f>
        <v>0</v>
      </c>
      <c r="BD64" s="345">
        <f t="shared" ref="BD64" si="1483">BB60</f>
        <v>0</v>
      </c>
      <c r="BE64" s="345">
        <f t="shared" ref="BE64" si="1484">BC60</f>
        <v>0</v>
      </c>
      <c r="BF64" s="345">
        <f t="shared" ref="BF64" si="1485">BD60</f>
        <v>0</v>
      </c>
      <c r="BG64" s="345">
        <f t="shared" ref="BG64" si="1486">BE60</f>
        <v>0</v>
      </c>
      <c r="BH64" s="345">
        <f t="shared" ref="BH64" si="1487">BF60</f>
        <v>0</v>
      </c>
      <c r="BI64" s="345">
        <f t="shared" ref="BI64" si="1488">BG60</f>
        <v>0</v>
      </c>
      <c r="BJ64" s="345">
        <f t="shared" ref="BJ64" si="1489">BH60</f>
        <v>0</v>
      </c>
      <c r="BK64" s="345">
        <f t="shared" ref="BK64" si="1490">BI60</f>
        <v>0</v>
      </c>
      <c r="BL64" s="345">
        <f t="shared" ref="BL64" si="1491">BJ60</f>
        <v>0</v>
      </c>
      <c r="BM64" s="345">
        <f t="shared" ref="BM64" si="1492">BK60</f>
        <v>0</v>
      </c>
      <c r="BN64" s="345">
        <f t="shared" ref="BN64" si="1493">BL60</f>
        <v>0</v>
      </c>
      <c r="BO64" s="345">
        <f t="shared" ref="BO64" si="1494">BM60</f>
        <v>0</v>
      </c>
      <c r="BP64" s="345">
        <f t="shared" ref="BP64" si="1495">BN60</f>
        <v>0</v>
      </c>
      <c r="BQ64" s="345">
        <f t="shared" ref="BQ64" si="1496">BO60</f>
        <v>0</v>
      </c>
      <c r="BR64" s="345">
        <f t="shared" ref="BR64" si="1497">BP60</f>
        <v>0</v>
      </c>
      <c r="BS64" s="345">
        <f t="shared" ref="BS64" si="1498">BQ60</f>
        <v>0</v>
      </c>
      <c r="BT64" s="345">
        <f t="shared" ref="BT64" si="1499">BR60</f>
        <v>0</v>
      </c>
      <c r="BU64" s="345">
        <f t="shared" ref="BU64" si="1500">BS60</f>
        <v>0</v>
      </c>
      <c r="BV64" s="345">
        <f t="shared" ref="BV64" si="1501">BT60</f>
        <v>0</v>
      </c>
      <c r="BW64" s="345">
        <f t="shared" ref="BW64" si="1502">BU60</f>
        <v>0</v>
      </c>
      <c r="BX64" s="345">
        <f t="shared" ref="BX64" si="1503">BV60</f>
        <v>0</v>
      </c>
      <c r="BZ64" s="345">
        <f t="shared" ref="BZ64" si="1504">BX60</f>
        <v>0</v>
      </c>
      <c r="CA64" s="345">
        <f t="shared" ref="CA64" si="1505">BY60</f>
        <v>0</v>
      </c>
      <c r="CB64" s="345">
        <f t="shared" ref="CB64" si="1506">BZ60</f>
        <v>0</v>
      </c>
      <c r="CD64" s="277"/>
      <c r="CE64" s="277"/>
      <c r="CF64" s="277"/>
      <c r="CG64" s="277"/>
      <c r="CH64" s="277"/>
      <c r="CI64" s="277"/>
      <c r="CJ64" s="277"/>
    </row>
    <row r="65" spans="1:88" x14ac:dyDescent="0.25">
      <c r="A65" s="277" t="s">
        <v>249</v>
      </c>
      <c r="G65" s="345"/>
      <c r="H65" s="345"/>
      <c r="I65" s="345"/>
      <c r="J65" s="345">
        <f t="shared" ref="J65" si="1507">G60</f>
        <v>0</v>
      </c>
      <c r="K65" s="345">
        <f t="shared" ref="K65" si="1508">H60</f>
        <v>141326.22979318735</v>
      </c>
      <c r="L65" s="345">
        <f t="shared" ref="L65" si="1509">I60</f>
        <v>141326.22979318735</v>
      </c>
      <c r="M65" s="345">
        <f t="shared" ref="M65" si="1510">J60</f>
        <v>141326.22979318735</v>
      </c>
      <c r="N65" s="345">
        <f t="shared" ref="N65" si="1511">K60</f>
        <v>0</v>
      </c>
      <c r="O65" s="345">
        <f t="shared" ref="O65" si="1512">L60</f>
        <v>282652.45958637469</v>
      </c>
      <c r="P65" s="345">
        <f t="shared" ref="P65" si="1513">M60</f>
        <v>0</v>
      </c>
      <c r="Q65" s="345">
        <f t="shared" ref="Q65" si="1514">N60</f>
        <v>141326.22979318735</v>
      </c>
      <c r="R65" s="345">
        <f t="shared" ref="R65" si="1515">O60</f>
        <v>141326.22979318735</v>
      </c>
      <c r="S65" s="345">
        <f t="shared" ref="S65" si="1516">P60</f>
        <v>141326.22979318735</v>
      </c>
      <c r="T65" s="345">
        <f t="shared" ref="T65" si="1517">Q60</f>
        <v>0</v>
      </c>
      <c r="U65" s="345">
        <f t="shared" ref="U65" si="1518">R60</f>
        <v>282652.45958637469</v>
      </c>
      <c r="V65" s="345">
        <f t="shared" ref="V65" si="1519">S60</f>
        <v>0</v>
      </c>
      <c r="W65" s="345">
        <f t="shared" ref="W65" si="1520">T60</f>
        <v>141326.22979318735</v>
      </c>
      <c r="X65" s="345">
        <f t="shared" ref="X65" si="1521">U60</f>
        <v>141326.22979318735</v>
      </c>
      <c r="Y65" s="345">
        <f t="shared" ref="Y65" si="1522">V60</f>
        <v>141326.22979318735</v>
      </c>
      <c r="Z65" s="345">
        <f t="shared" ref="Z65" si="1523">W60</f>
        <v>0</v>
      </c>
      <c r="AA65" s="345">
        <f t="shared" ref="AA65" si="1524">X60</f>
        <v>282652.45958637469</v>
      </c>
      <c r="AB65" s="345">
        <f t="shared" ref="AB65" si="1525">Y60</f>
        <v>141326.22979318735</v>
      </c>
      <c r="AC65" s="345">
        <f t="shared" ref="AC65" si="1526">Z60</f>
        <v>282652.45958637469</v>
      </c>
      <c r="AD65" s="345">
        <f t="shared" ref="AD65" si="1527">AA60</f>
        <v>282652.45958637469</v>
      </c>
      <c r="AE65" s="345">
        <f t="shared" ref="AE65" si="1528">AB60</f>
        <v>141326.22979318735</v>
      </c>
      <c r="AF65" s="345">
        <f t="shared" ref="AF65" si="1529">AC60</f>
        <v>282652.45958637469</v>
      </c>
      <c r="AG65" s="345">
        <f t="shared" ref="AG65" si="1530">AD60</f>
        <v>141326.22979318735</v>
      </c>
      <c r="AH65" s="345">
        <f t="shared" ref="AH65" si="1531">AE60</f>
        <v>141326.22979318735</v>
      </c>
      <c r="AI65" s="345">
        <f t="shared" ref="AI65" si="1532">AF60</f>
        <v>141326.22979318735</v>
      </c>
      <c r="AJ65" s="345">
        <f t="shared" ref="AJ65" si="1533">AG60</f>
        <v>141326.22979318735</v>
      </c>
      <c r="AK65" s="345">
        <f t="shared" ref="AK65" si="1534">AH60</f>
        <v>282652.45958637469</v>
      </c>
      <c r="AL65" s="345">
        <f t="shared" ref="AL65" si="1535">AI60</f>
        <v>282652.45958637469</v>
      </c>
      <c r="AM65" s="345">
        <f t="shared" ref="AM65" si="1536">AJ60</f>
        <v>0</v>
      </c>
      <c r="AN65" s="345">
        <f t="shared" ref="AN65" si="1537">AK60</f>
        <v>141326.22979318735</v>
      </c>
      <c r="AO65" s="345">
        <f t="shared" ref="AO65" si="1538">AL60</f>
        <v>282652.45958637469</v>
      </c>
      <c r="AP65" s="345">
        <f t="shared" ref="AP65" si="1539">AM60</f>
        <v>141326.22979318735</v>
      </c>
      <c r="AQ65" s="345">
        <f t="shared" ref="AQ65" si="1540">AN60</f>
        <v>141326.22979318735</v>
      </c>
      <c r="AR65" s="345">
        <f t="shared" ref="AR65" si="1541">AO60</f>
        <v>141326.22979318735</v>
      </c>
      <c r="AS65" s="345">
        <f t="shared" ref="AS65" si="1542">AP60</f>
        <v>141326.22979318735</v>
      </c>
      <c r="AT65" s="345">
        <f t="shared" ref="AT65" si="1543">AQ60</f>
        <v>141326.22979318735</v>
      </c>
      <c r="AU65" s="345">
        <f t="shared" ref="AU65" si="1544">AR60</f>
        <v>141326.22979318735</v>
      </c>
      <c r="AV65" s="345">
        <f t="shared" ref="AV65" si="1545">AS60</f>
        <v>0</v>
      </c>
      <c r="AW65" s="345">
        <f t="shared" ref="AW65" si="1546">AT60</f>
        <v>0</v>
      </c>
      <c r="AX65" s="345">
        <f t="shared" ref="AX65" si="1547">AU60</f>
        <v>0</v>
      </c>
      <c r="AY65" s="345">
        <f t="shared" ref="AY65" si="1548">AV60</f>
        <v>0</v>
      </c>
      <c r="AZ65" s="345">
        <f t="shared" ref="AZ65" si="1549">AW60</f>
        <v>0</v>
      </c>
      <c r="BA65" s="345">
        <f t="shared" ref="BA65" si="1550">AX60</f>
        <v>0</v>
      </c>
      <c r="BB65" s="345">
        <f t="shared" ref="BB65" si="1551">AY60</f>
        <v>0</v>
      </c>
      <c r="BC65" s="345">
        <f t="shared" ref="BC65" si="1552">AZ60</f>
        <v>0</v>
      </c>
      <c r="BD65" s="345">
        <f t="shared" ref="BD65" si="1553">BA60</f>
        <v>0</v>
      </c>
      <c r="BE65" s="345">
        <f t="shared" ref="BE65" si="1554">BB60</f>
        <v>0</v>
      </c>
      <c r="BF65" s="345">
        <f t="shared" ref="BF65" si="1555">BC60</f>
        <v>0</v>
      </c>
      <c r="BG65" s="345">
        <f t="shared" ref="BG65" si="1556">BD60</f>
        <v>0</v>
      </c>
      <c r="BH65" s="345">
        <f t="shared" ref="BH65" si="1557">BE60</f>
        <v>0</v>
      </c>
      <c r="BI65" s="345">
        <f t="shared" ref="BI65" si="1558">BF60</f>
        <v>0</v>
      </c>
      <c r="BJ65" s="345">
        <f t="shared" ref="BJ65" si="1559">BG60</f>
        <v>0</v>
      </c>
      <c r="BK65" s="345">
        <f t="shared" ref="BK65" si="1560">BH60</f>
        <v>0</v>
      </c>
      <c r="BL65" s="345">
        <f t="shared" ref="BL65" si="1561">BI60</f>
        <v>0</v>
      </c>
      <c r="BM65" s="345">
        <f t="shared" ref="BM65" si="1562">BJ60</f>
        <v>0</v>
      </c>
      <c r="BN65" s="345">
        <f t="shared" ref="BN65" si="1563">BK60</f>
        <v>0</v>
      </c>
      <c r="BO65" s="345">
        <f t="shared" ref="BO65" si="1564">BL60</f>
        <v>0</v>
      </c>
      <c r="BP65" s="345">
        <f t="shared" ref="BP65" si="1565">BM60</f>
        <v>0</v>
      </c>
      <c r="BQ65" s="345">
        <f t="shared" ref="BQ65" si="1566">BN60</f>
        <v>0</v>
      </c>
      <c r="BR65" s="345">
        <f t="shared" ref="BR65" si="1567">BO60</f>
        <v>0</v>
      </c>
      <c r="BS65" s="345">
        <f t="shared" ref="BS65" si="1568">BP60</f>
        <v>0</v>
      </c>
      <c r="BT65" s="345">
        <f t="shared" ref="BT65" si="1569">BQ60</f>
        <v>0</v>
      </c>
      <c r="BU65" s="345">
        <f t="shared" ref="BU65" si="1570">BR60</f>
        <v>0</v>
      </c>
      <c r="BV65" s="345">
        <f t="shared" ref="BV65" si="1571">BS60</f>
        <v>0</v>
      </c>
      <c r="BW65" s="345">
        <f t="shared" ref="BW65" si="1572">BT60</f>
        <v>0</v>
      </c>
      <c r="BX65" s="345">
        <f t="shared" ref="BX65" si="1573">BU60</f>
        <v>0</v>
      </c>
      <c r="BZ65" s="345">
        <f t="shared" ref="BZ65" si="1574">BW60</f>
        <v>0</v>
      </c>
      <c r="CA65" s="345">
        <f t="shared" ref="CA65" si="1575">BX60</f>
        <v>0</v>
      </c>
      <c r="CB65" s="345">
        <f t="shared" ref="CB65" si="1576">BY60</f>
        <v>0</v>
      </c>
      <c r="CD65" s="277"/>
      <c r="CE65" s="277"/>
      <c r="CF65" s="277"/>
      <c r="CG65" s="277"/>
      <c r="CH65" s="277"/>
      <c r="CI65" s="277"/>
      <c r="CJ65" s="277"/>
    </row>
    <row r="66" spans="1:88" x14ac:dyDescent="0.25">
      <c r="A66" s="277" t="s">
        <v>250</v>
      </c>
      <c r="G66" s="345"/>
      <c r="H66" s="345"/>
      <c r="I66" s="345"/>
      <c r="J66" s="345"/>
      <c r="K66" s="345">
        <f t="shared" ref="K66" si="1577">G60</f>
        <v>0</v>
      </c>
      <c r="L66" s="345">
        <f t="shared" ref="L66" si="1578">H60</f>
        <v>141326.22979318735</v>
      </c>
      <c r="M66" s="345">
        <f t="shared" ref="M66" si="1579">I60</f>
        <v>141326.22979318735</v>
      </c>
      <c r="N66" s="345">
        <f t="shared" ref="N66" si="1580">J60</f>
        <v>141326.22979318735</v>
      </c>
      <c r="O66" s="345">
        <f t="shared" ref="O66" si="1581">K60</f>
        <v>0</v>
      </c>
      <c r="P66" s="345">
        <f t="shared" ref="P66" si="1582">L60</f>
        <v>282652.45958637469</v>
      </c>
      <c r="Q66" s="345">
        <f t="shared" ref="Q66" si="1583">M60</f>
        <v>0</v>
      </c>
      <c r="R66" s="345">
        <f t="shared" ref="R66" si="1584">N60</f>
        <v>141326.22979318735</v>
      </c>
      <c r="S66" s="345">
        <f t="shared" ref="S66" si="1585">O60</f>
        <v>141326.22979318735</v>
      </c>
      <c r="T66" s="345">
        <f t="shared" ref="T66" si="1586">P60</f>
        <v>141326.22979318735</v>
      </c>
      <c r="U66" s="345">
        <f t="shared" ref="U66" si="1587">Q60</f>
        <v>0</v>
      </c>
      <c r="V66" s="345">
        <f t="shared" ref="V66" si="1588">R60</f>
        <v>282652.45958637469</v>
      </c>
      <c r="W66" s="345">
        <f t="shared" ref="W66" si="1589">S60</f>
        <v>0</v>
      </c>
      <c r="X66" s="345">
        <f t="shared" ref="X66" si="1590">T60</f>
        <v>141326.22979318735</v>
      </c>
      <c r="Y66" s="345">
        <f t="shared" ref="Y66" si="1591">U60</f>
        <v>141326.22979318735</v>
      </c>
      <c r="Z66" s="345">
        <f t="shared" ref="Z66" si="1592">V60</f>
        <v>141326.22979318735</v>
      </c>
      <c r="AA66" s="345">
        <f t="shared" ref="AA66" si="1593">W60</f>
        <v>0</v>
      </c>
      <c r="AB66" s="345">
        <f t="shared" ref="AB66" si="1594">X60</f>
        <v>282652.45958637469</v>
      </c>
      <c r="AC66" s="345">
        <f t="shared" ref="AC66" si="1595">Y60</f>
        <v>141326.22979318735</v>
      </c>
      <c r="AD66" s="345">
        <f t="shared" ref="AD66" si="1596">Z60</f>
        <v>282652.45958637469</v>
      </c>
      <c r="AE66" s="345">
        <f t="shared" ref="AE66" si="1597">AA60</f>
        <v>282652.45958637469</v>
      </c>
      <c r="AF66" s="345">
        <f t="shared" ref="AF66" si="1598">AB60</f>
        <v>141326.22979318735</v>
      </c>
      <c r="AG66" s="345">
        <f t="shared" ref="AG66" si="1599">AC60</f>
        <v>282652.45958637469</v>
      </c>
      <c r="AH66" s="345">
        <f t="shared" ref="AH66" si="1600">AD60</f>
        <v>141326.22979318735</v>
      </c>
      <c r="AI66" s="345">
        <f t="shared" ref="AI66" si="1601">AE60</f>
        <v>141326.22979318735</v>
      </c>
      <c r="AJ66" s="345">
        <f t="shared" ref="AJ66" si="1602">AF60</f>
        <v>141326.22979318735</v>
      </c>
      <c r="AK66" s="345">
        <f t="shared" ref="AK66" si="1603">AG60</f>
        <v>141326.22979318735</v>
      </c>
      <c r="AL66" s="345">
        <f t="shared" ref="AL66" si="1604">AH60</f>
        <v>282652.45958637469</v>
      </c>
      <c r="AM66" s="345">
        <f t="shared" ref="AM66" si="1605">AI60</f>
        <v>282652.45958637469</v>
      </c>
      <c r="AN66" s="345">
        <f t="shared" ref="AN66" si="1606">AJ60</f>
        <v>0</v>
      </c>
      <c r="AO66" s="345">
        <f t="shared" ref="AO66" si="1607">AK60</f>
        <v>141326.22979318735</v>
      </c>
      <c r="AP66" s="345">
        <f t="shared" ref="AP66" si="1608">AL60</f>
        <v>282652.45958637469</v>
      </c>
      <c r="AQ66" s="345">
        <f t="shared" ref="AQ66" si="1609">AM60</f>
        <v>141326.22979318735</v>
      </c>
      <c r="AR66" s="345">
        <f t="shared" ref="AR66" si="1610">AN60</f>
        <v>141326.22979318735</v>
      </c>
      <c r="AS66" s="345">
        <f t="shared" ref="AS66" si="1611">AO60</f>
        <v>141326.22979318735</v>
      </c>
      <c r="AT66" s="345">
        <f t="shared" ref="AT66" si="1612">AP60</f>
        <v>141326.22979318735</v>
      </c>
      <c r="AU66" s="345">
        <f t="shared" ref="AU66" si="1613">AQ60</f>
        <v>141326.22979318735</v>
      </c>
      <c r="AV66" s="345">
        <f t="shared" ref="AV66" si="1614">AR60</f>
        <v>141326.22979318735</v>
      </c>
      <c r="AW66" s="345">
        <f t="shared" ref="AW66" si="1615">AS60</f>
        <v>0</v>
      </c>
      <c r="AX66" s="345">
        <f t="shared" ref="AX66" si="1616">AT60</f>
        <v>0</v>
      </c>
      <c r="AY66" s="345">
        <f t="shared" ref="AY66" si="1617">AU60</f>
        <v>0</v>
      </c>
      <c r="AZ66" s="345">
        <f t="shared" ref="AZ66" si="1618">AV60</f>
        <v>0</v>
      </c>
      <c r="BA66" s="345">
        <f t="shared" ref="BA66" si="1619">AW60</f>
        <v>0</v>
      </c>
      <c r="BB66" s="345">
        <f t="shared" ref="BB66" si="1620">AX60</f>
        <v>0</v>
      </c>
      <c r="BC66" s="345">
        <f t="shared" ref="BC66" si="1621">AY60</f>
        <v>0</v>
      </c>
      <c r="BD66" s="345">
        <f t="shared" ref="BD66" si="1622">AZ60</f>
        <v>0</v>
      </c>
      <c r="BE66" s="345">
        <f t="shared" ref="BE66" si="1623">BA60</f>
        <v>0</v>
      </c>
      <c r="BF66" s="345">
        <f t="shared" ref="BF66" si="1624">BB60</f>
        <v>0</v>
      </c>
      <c r="BG66" s="345">
        <f t="shared" ref="BG66" si="1625">BC60</f>
        <v>0</v>
      </c>
      <c r="BH66" s="345">
        <f t="shared" ref="BH66" si="1626">BD60</f>
        <v>0</v>
      </c>
      <c r="BI66" s="345">
        <f t="shared" ref="BI66" si="1627">BE60</f>
        <v>0</v>
      </c>
      <c r="BJ66" s="345">
        <f t="shared" ref="BJ66" si="1628">BF60</f>
        <v>0</v>
      </c>
      <c r="BK66" s="345">
        <f t="shared" ref="BK66" si="1629">BG60</f>
        <v>0</v>
      </c>
      <c r="BL66" s="345">
        <f t="shared" ref="BL66" si="1630">BH60</f>
        <v>0</v>
      </c>
      <c r="BM66" s="345">
        <f t="shared" ref="BM66" si="1631">BI60</f>
        <v>0</v>
      </c>
      <c r="BN66" s="345">
        <f t="shared" ref="BN66" si="1632">BJ60</f>
        <v>0</v>
      </c>
      <c r="BO66" s="345">
        <f t="shared" ref="BO66" si="1633">BK60</f>
        <v>0</v>
      </c>
      <c r="BP66" s="345">
        <f t="shared" ref="BP66" si="1634">BL60</f>
        <v>0</v>
      </c>
      <c r="BQ66" s="345">
        <f t="shared" ref="BQ66" si="1635">BM60</f>
        <v>0</v>
      </c>
      <c r="BR66" s="345">
        <f t="shared" ref="BR66" si="1636">BN60</f>
        <v>0</v>
      </c>
      <c r="BS66" s="345">
        <f t="shared" ref="BS66" si="1637">BO60</f>
        <v>0</v>
      </c>
      <c r="BT66" s="345">
        <f t="shared" ref="BT66" si="1638">BP60</f>
        <v>0</v>
      </c>
      <c r="BU66" s="345">
        <f t="shared" ref="BU66" si="1639">BQ60</f>
        <v>0</v>
      </c>
      <c r="BV66" s="345">
        <f t="shared" ref="BV66" si="1640">BR60</f>
        <v>0</v>
      </c>
      <c r="BW66" s="345">
        <f t="shared" ref="BW66" si="1641">BS60</f>
        <v>0</v>
      </c>
      <c r="BX66" s="345">
        <f t="shared" ref="BX66" si="1642">BT60</f>
        <v>0</v>
      </c>
      <c r="BZ66" s="345">
        <f t="shared" ref="BZ66" si="1643">BV60</f>
        <v>0</v>
      </c>
      <c r="CA66" s="345">
        <f t="shared" ref="CA66" si="1644">BW60</f>
        <v>0</v>
      </c>
      <c r="CB66" s="345">
        <f t="shared" ref="CB66" si="1645">BX60</f>
        <v>0</v>
      </c>
      <c r="CD66" s="277"/>
      <c r="CE66" s="277"/>
      <c r="CF66" s="277"/>
      <c r="CG66" s="277"/>
      <c r="CH66" s="277"/>
      <c r="CI66" s="277"/>
      <c r="CJ66" s="277"/>
    </row>
    <row r="67" spans="1:88" x14ac:dyDescent="0.25">
      <c r="A67" s="277" t="s">
        <v>242</v>
      </c>
      <c r="G67" s="345"/>
      <c r="H67" s="345"/>
      <c r="I67" s="345"/>
      <c r="J67" s="345"/>
      <c r="K67" s="345"/>
      <c r="L67" s="345">
        <f t="shared" ref="L67" si="1646">G60</f>
        <v>0</v>
      </c>
      <c r="M67" s="345">
        <f t="shared" ref="M67" si="1647">H60</f>
        <v>141326.22979318735</v>
      </c>
      <c r="N67" s="345">
        <f t="shared" ref="N67" si="1648">I60</f>
        <v>141326.22979318735</v>
      </c>
      <c r="O67" s="345">
        <f t="shared" ref="O67" si="1649">J60</f>
        <v>141326.22979318735</v>
      </c>
      <c r="P67" s="345">
        <f t="shared" ref="P67" si="1650">K60</f>
        <v>0</v>
      </c>
      <c r="Q67" s="345">
        <f t="shared" ref="Q67" si="1651">L60</f>
        <v>282652.45958637469</v>
      </c>
      <c r="R67" s="345">
        <f t="shared" ref="R67" si="1652">M60</f>
        <v>0</v>
      </c>
      <c r="S67" s="345">
        <f t="shared" ref="S67" si="1653">N60</f>
        <v>141326.22979318735</v>
      </c>
      <c r="T67" s="345">
        <f t="shared" ref="T67" si="1654">O60</f>
        <v>141326.22979318735</v>
      </c>
      <c r="U67" s="345">
        <f t="shared" ref="U67" si="1655">P60</f>
        <v>141326.22979318735</v>
      </c>
      <c r="V67" s="345">
        <f t="shared" ref="V67" si="1656">Q60</f>
        <v>0</v>
      </c>
      <c r="W67" s="345">
        <f t="shared" ref="W67" si="1657">R60</f>
        <v>282652.45958637469</v>
      </c>
      <c r="X67" s="345">
        <f t="shared" ref="X67" si="1658">S60</f>
        <v>0</v>
      </c>
      <c r="Y67" s="345">
        <f t="shared" ref="Y67" si="1659">T60</f>
        <v>141326.22979318735</v>
      </c>
      <c r="Z67" s="345">
        <f t="shared" ref="Z67" si="1660">U60</f>
        <v>141326.22979318735</v>
      </c>
      <c r="AA67" s="345">
        <f t="shared" ref="AA67" si="1661">V60</f>
        <v>141326.22979318735</v>
      </c>
      <c r="AB67" s="345">
        <f t="shared" ref="AB67" si="1662">W60</f>
        <v>0</v>
      </c>
      <c r="AC67" s="345">
        <f t="shared" ref="AC67" si="1663">X60</f>
        <v>282652.45958637469</v>
      </c>
      <c r="AD67" s="345">
        <f t="shared" ref="AD67" si="1664">Y60</f>
        <v>141326.22979318735</v>
      </c>
      <c r="AE67" s="345">
        <f t="shared" ref="AE67" si="1665">Z60</f>
        <v>282652.45958637469</v>
      </c>
      <c r="AF67" s="345">
        <f t="shared" ref="AF67" si="1666">AA60</f>
        <v>282652.45958637469</v>
      </c>
      <c r="AG67" s="345">
        <f t="shared" ref="AG67" si="1667">AB60</f>
        <v>141326.22979318735</v>
      </c>
      <c r="AH67" s="345">
        <f t="shared" ref="AH67" si="1668">AC60</f>
        <v>282652.45958637469</v>
      </c>
      <c r="AI67" s="345">
        <f t="shared" ref="AI67" si="1669">AD60</f>
        <v>141326.22979318735</v>
      </c>
      <c r="AJ67" s="345">
        <f t="shared" ref="AJ67" si="1670">AE60</f>
        <v>141326.22979318735</v>
      </c>
      <c r="AK67" s="345">
        <f t="shared" ref="AK67" si="1671">AF60</f>
        <v>141326.22979318735</v>
      </c>
      <c r="AL67" s="345">
        <f t="shared" ref="AL67" si="1672">AG60</f>
        <v>141326.22979318735</v>
      </c>
      <c r="AM67" s="345">
        <f t="shared" ref="AM67" si="1673">AH60</f>
        <v>282652.45958637469</v>
      </c>
      <c r="AN67" s="345">
        <f t="shared" ref="AN67" si="1674">AI60</f>
        <v>282652.45958637469</v>
      </c>
      <c r="AO67" s="345">
        <f t="shared" ref="AO67" si="1675">AJ60</f>
        <v>0</v>
      </c>
      <c r="AP67" s="345">
        <f t="shared" ref="AP67" si="1676">AK60</f>
        <v>141326.22979318735</v>
      </c>
      <c r="AQ67" s="345">
        <f t="shared" ref="AQ67" si="1677">AL60</f>
        <v>282652.45958637469</v>
      </c>
      <c r="AR67" s="345">
        <f t="shared" ref="AR67" si="1678">AM60</f>
        <v>141326.22979318735</v>
      </c>
      <c r="AS67" s="345">
        <f t="shared" ref="AS67" si="1679">AN60</f>
        <v>141326.22979318735</v>
      </c>
      <c r="AT67" s="345">
        <f t="shared" ref="AT67" si="1680">AO60</f>
        <v>141326.22979318735</v>
      </c>
      <c r="AU67" s="345">
        <f t="shared" ref="AU67" si="1681">AP60</f>
        <v>141326.22979318735</v>
      </c>
      <c r="AV67" s="345">
        <f t="shared" ref="AV67" si="1682">AQ60</f>
        <v>141326.22979318735</v>
      </c>
      <c r="AW67" s="345">
        <f t="shared" ref="AW67" si="1683">AR60</f>
        <v>141326.22979318735</v>
      </c>
      <c r="AX67" s="345">
        <f t="shared" ref="AX67" si="1684">AS60</f>
        <v>0</v>
      </c>
      <c r="AY67" s="345">
        <f t="shared" ref="AY67" si="1685">AT60</f>
        <v>0</v>
      </c>
      <c r="AZ67" s="345">
        <f t="shared" ref="AZ67" si="1686">AU60</f>
        <v>0</v>
      </c>
      <c r="BA67" s="345">
        <f t="shared" ref="BA67" si="1687">AV60</f>
        <v>0</v>
      </c>
      <c r="BB67" s="345">
        <f t="shared" ref="BB67" si="1688">AW60</f>
        <v>0</v>
      </c>
      <c r="BC67" s="345">
        <f t="shared" ref="BC67" si="1689">AX60</f>
        <v>0</v>
      </c>
      <c r="BD67" s="345">
        <f t="shared" ref="BD67" si="1690">AY60</f>
        <v>0</v>
      </c>
      <c r="BE67" s="345">
        <f t="shared" ref="BE67" si="1691">AZ60</f>
        <v>0</v>
      </c>
      <c r="BF67" s="345">
        <f t="shared" ref="BF67" si="1692">BA60</f>
        <v>0</v>
      </c>
      <c r="BG67" s="345">
        <f t="shared" ref="BG67" si="1693">BB60</f>
        <v>0</v>
      </c>
      <c r="BH67" s="345">
        <f t="shared" ref="BH67" si="1694">BC60</f>
        <v>0</v>
      </c>
      <c r="BI67" s="345">
        <f t="shared" ref="BI67" si="1695">BD60</f>
        <v>0</v>
      </c>
      <c r="BJ67" s="345">
        <f t="shared" ref="BJ67" si="1696">BE60</f>
        <v>0</v>
      </c>
      <c r="BK67" s="345">
        <f t="shared" ref="BK67" si="1697">BF60</f>
        <v>0</v>
      </c>
      <c r="BL67" s="345">
        <f t="shared" ref="BL67" si="1698">BG60</f>
        <v>0</v>
      </c>
      <c r="BM67" s="345">
        <f t="shared" ref="BM67" si="1699">BH60</f>
        <v>0</v>
      </c>
      <c r="BN67" s="345">
        <f t="shared" ref="BN67" si="1700">BI60</f>
        <v>0</v>
      </c>
      <c r="BO67" s="345">
        <f t="shared" ref="BO67" si="1701">BJ60</f>
        <v>0</v>
      </c>
      <c r="BP67" s="345">
        <f t="shared" ref="BP67" si="1702">BK60</f>
        <v>0</v>
      </c>
      <c r="BQ67" s="345">
        <f t="shared" ref="BQ67" si="1703">BL60</f>
        <v>0</v>
      </c>
      <c r="BR67" s="345">
        <f t="shared" ref="BR67" si="1704">BM60</f>
        <v>0</v>
      </c>
      <c r="BS67" s="345">
        <f t="shared" ref="BS67" si="1705">BN60</f>
        <v>0</v>
      </c>
      <c r="BT67" s="345">
        <f t="shared" ref="BT67" si="1706">BO60</f>
        <v>0</v>
      </c>
      <c r="BU67" s="345">
        <f t="shared" ref="BU67" si="1707">BP60</f>
        <v>0</v>
      </c>
      <c r="BV67" s="345">
        <f t="shared" ref="BV67" si="1708">BQ60</f>
        <v>0</v>
      </c>
      <c r="BW67" s="345">
        <f t="shared" ref="BW67" si="1709">BR60</f>
        <v>0</v>
      </c>
      <c r="BX67" s="345">
        <f t="shared" ref="BX67" si="1710">BS60</f>
        <v>0</v>
      </c>
      <c r="BZ67" s="345">
        <f t="shared" ref="BZ67" si="1711">BU60</f>
        <v>0</v>
      </c>
      <c r="CA67" s="345">
        <f t="shared" ref="CA67" si="1712">BV60</f>
        <v>0</v>
      </c>
      <c r="CB67" s="345">
        <f t="shared" ref="CB67" si="1713">BW60</f>
        <v>0</v>
      </c>
      <c r="CD67" s="277"/>
      <c r="CE67" s="277"/>
      <c r="CF67" s="277"/>
      <c r="CG67" s="277"/>
      <c r="CH67" s="277"/>
      <c r="CI67" s="277"/>
      <c r="CJ67" s="277"/>
    </row>
    <row r="68" spans="1:88" x14ac:dyDescent="0.25">
      <c r="A68" s="277" t="s">
        <v>251</v>
      </c>
      <c r="G68" s="345"/>
      <c r="H68" s="345"/>
      <c r="I68" s="345"/>
      <c r="J68" s="345"/>
      <c r="K68" s="345"/>
      <c r="L68" s="345"/>
      <c r="M68" s="345">
        <f t="shared" ref="M68" si="1714">G60</f>
        <v>0</v>
      </c>
      <c r="N68" s="345">
        <f t="shared" ref="N68" si="1715">H60</f>
        <v>141326.22979318735</v>
      </c>
      <c r="O68" s="345">
        <f t="shared" ref="O68" si="1716">I60</f>
        <v>141326.22979318735</v>
      </c>
      <c r="P68" s="345">
        <f t="shared" ref="P68" si="1717">J60</f>
        <v>141326.22979318735</v>
      </c>
      <c r="Q68" s="345">
        <f t="shared" ref="Q68" si="1718">K60</f>
        <v>0</v>
      </c>
      <c r="R68" s="345">
        <f t="shared" ref="R68" si="1719">L60</f>
        <v>282652.45958637469</v>
      </c>
      <c r="S68" s="345">
        <f t="shared" ref="S68" si="1720">M60</f>
        <v>0</v>
      </c>
      <c r="T68" s="345">
        <f t="shared" ref="T68" si="1721">N60</f>
        <v>141326.22979318735</v>
      </c>
      <c r="U68" s="345">
        <f t="shared" ref="U68" si="1722">O60</f>
        <v>141326.22979318735</v>
      </c>
      <c r="V68" s="345">
        <f t="shared" ref="V68" si="1723">P60</f>
        <v>141326.22979318735</v>
      </c>
      <c r="W68" s="345">
        <f t="shared" ref="W68" si="1724">Q60</f>
        <v>0</v>
      </c>
      <c r="X68" s="345">
        <f t="shared" ref="X68" si="1725">R60</f>
        <v>282652.45958637469</v>
      </c>
      <c r="Y68" s="345">
        <f t="shared" ref="Y68" si="1726">S60</f>
        <v>0</v>
      </c>
      <c r="Z68" s="345">
        <f t="shared" ref="Z68" si="1727">T60</f>
        <v>141326.22979318735</v>
      </c>
      <c r="AA68" s="345">
        <f t="shared" ref="AA68" si="1728">U60</f>
        <v>141326.22979318735</v>
      </c>
      <c r="AB68" s="345">
        <f t="shared" ref="AB68" si="1729">V60</f>
        <v>141326.22979318735</v>
      </c>
      <c r="AC68" s="345">
        <f t="shared" ref="AC68" si="1730">W60</f>
        <v>0</v>
      </c>
      <c r="AD68" s="345">
        <f t="shared" ref="AD68" si="1731">X60</f>
        <v>282652.45958637469</v>
      </c>
      <c r="AE68" s="345">
        <f t="shared" ref="AE68" si="1732">Y60</f>
        <v>141326.22979318735</v>
      </c>
      <c r="AF68" s="345">
        <f t="shared" ref="AF68" si="1733">Z60</f>
        <v>282652.45958637469</v>
      </c>
      <c r="AG68" s="345">
        <f t="shared" ref="AG68" si="1734">AA60</f>
        <v>282652.45958637469</v>
      </c>
      <c r="AH68" s="345">
        <f t="shared" ref="AH68" si="1735">AB60</f>
        <v>141326.22979318735</v>
      </c>
      <c r="AI68" s="345">
        <f t="shared" ref="AI68" si="1736">AC60</f>
        <v>282652.45958637469</v>
      </c>
      <c r="AJ68" s="345">
        <f t="shared" ref="AJ68" si="1737">AD60</f>
        <v>141326.22979318735</v>
      </c>
      <c r="AK68" s="345">
        <f t="shared" ref="AK68" si="1738">AE60</f>
        <v>141326.22979318735</v>
      </c>
      <c r="AL68" s="345">
        <f t="shared" ref="AL68" si="1739">AF60</f>
        <v>141326.22979318735</v>
      </c>
      <c r="AM68" s="345">
        <f t="shared" ref="AM68" si="1740">AG60</f>
        <v>141326.22979318735</v>
      </c>
      <c r="AN68" s="345">
        <f t="shared" ref="AN68" si="1741">AH60</f>
        <v>282652.45958637469</v>
      </c>
      <c r="AO68" s="345">
        <f t="shared" ref="AO68" si="1742">AI60</f>
        <v>282652.45958637469</v>
      </c>
      <c r="AP68" s="345">
        <f t="shared" ref="AP68" si="1743">AJ60</f>
        <v>0</v>
      </c>
      <c r="AQ68" s="345">
        <f t="shared" ref="AQ68" si="1744">AK60</f>
        <v>141326.22979318735</v>
      </c>
      <c r="AR68" s="345">
        <f t="shared" ref="AR68" si="1745">AL60</f>
        <v>282652.45958637469</v>
      </c>
      <c r="AS68" s="345">
        <f t="shared" ref="AS68" si="1746">AM60</f>
        <v>141326.22979318735</v>
      </c>
      <c r="AT68" s="345">
        <f t="shared" ref="AT68" si="1747">AN60</f>
        <v>141326.22979318735</v>
      </c>
      <c r="AU68" s="345">
        <f t="shared" ref="AU68" si="1748">AO60</f>
        <v>141326.22979318735</v>
      </c>
      <c r="AV68" s="345">
        <f t="shared" ref="AV68" si="1749">AP60</f>
        <v>141326.22979318735</v>
      </c>
      <c r="AW68" s="345">
        <f t="shared" ref="AW68" si="1750">AQ60</f>
        <v>141326.22979318735</v>
      </c>
      <c r="AX68" s="345">
        <f t="shared" ref="AX68" si="1751">AR60</f>
        <v>141326.22979318735</v>
      </c>
      <c r="AY68" s="345">
        <f t="shared" ref="AY68" si="1752">AS60</f>
        <v>0</v>
      </c>
      <c r="AZ68" s="345">
        <f t="shared" ref="AZ68" si="1753">AT60</f>
        <v>0</v>
      </c>
      <c r="BA68" s="345">
        <f t="shared" ref="BA68" si="1754">AU60</f>
        <v>0</v>
      </c>
      <c r="BB68" s="345">
        <f t="shared" ref="BB68" si="1755">AV60</f>
        <v>0</v>
      </c>
      <c r="BC68" s="345">
        <f t="shared" ref="BC68" si="1756">AW60</f>
        <v>0</v>
      </c>
      <c r="BD68" s="345">
        <f t="shared" ref="BD68" si="1757">AX60</f>
        <v>0</v>
      </c>
      <c r="BE68" s="345">
        <f t="shared" ref="BE68" si="1758">AY60</f>
        <v>0</v>
      </c>
      <c r="BF68" s="345">
        <f t="shared" ref="BF68" si="1759">AZ60</f>
        <v>0</v>
      </c>
      <c r="BG68" s="345">
        <f t="shared" ref="BG68" si="1760">BA60</f>
        <v>0</v>
      </c>
      <c r="BH68" s="345">
        <f t="shared" ref="BH68" si="1761">BB60</f>
        <v>0</v>
      </c>
      <c r="BI68" s="345">
        <f t="shared" ref="BI68" si="1762">BC60</f>
        <v>0</v>
      </c>
      <c r="BJ68" s="345">
        <f t="shared" ref="BJ68" si="1763">BD60</f>
        <v>0</v>
      </c>
      <c r="BK68" s="345">
        <f t="shared" ref="BK68" si="1764">BE60</f>
        <v>0</v>
      </c>
      <c r="BL68" s="345">
        <f t="shared" ref="BL68" si="1765">BF60</f>
        <v>0</v>
      </c>
      <c r="BM68" s="345">
        <f t="shared" ref="BM68" si="1766">BG60</f>
        <v>0</v>
      </c>
      <c r="BN68" s="345">
        <f t="shared" ref="BN68" si="1767">BH60</f>
        <v>0</v>
      </c>
      <c r="BO68" s="345">
        <f t="shared" ref="BO68" si="1768">BI60</f>
        <v>0</v>
      </c>
      <c r="BP68" s="345">
        <f t="shared" ref="BP68" si="1769">BJ60</f>
        <v>0</v>
      </c>
      <c r="BQ68" s="345">
        <f t="shared" ref="BQ68" si="1770">BK60</f>
        <v>0</v>
      </c>
      <c r="BR68" s="345">
        <f t="shared" ref="BR68" si="1771">BL60</f>
        <v>0</v>
      </c>
      <c r="BS68" s="345">
        <f t="shared" ref="BS68" si="1772">BM60</f>
        <v>0</v>
      </c>
      <c r="BT68" s="345">
        <f t="shared" ref="BT68" si="1773">BN60</f>
        <v>0</v>
      </c>
      <c r="BU68" s="345">
        <f t="shared" ref="BU68" si="1774">BO60</f>
        <v>0</v>
      </c>
      <c r="BV68" s="345">
        <f t="shared" ref="BV68" si="1775">BP60</f>
        <v>0</v>
      </c>
      <c r="BW68" s="345">
        <f t="shared" ref="BW68" si="1776">BQ60</f>
        <v>0</v>
      </c>
      <c r="BX68" s="345">
        <f t="shared" ref="BX68" si="1777">BR60</f>
        <v>0</v>
      </c>
      <c r="BY68" s="345">
        <f t="shared" ref="BY68" si="1778">BS60</f>
        <v>0</v>
      </c>
      <c r="BZ68" s="345">
        <f t="shared" ref="BZ68" si="1779">BT60</f>
        <v>0</v>
      </c>
      <c r="CA68" s="345">
        <f t="shared" ref="CA68" si="1780">BU60</f>
        <v>0</v>
      </c>
      <c r="CB68" s="345">
        <f t="shared" ref="CB68" si="1781">BV60</f>
        <v>0</v>
      </c>
      <c r="CC68" s="345">
        <f t="shared" ref="CC68" si="1782">BW60</f>
        <v>0</v>
      </c>
      <c r="CD68" s="345">
        <f t="shared" ref="CD68" si="1783">BX60</f>
        <v>0</v>
      </c>
      <c r="CE68" s="345">
        <f t="shared" ref="CE68" si="1784">BY60</f>
        <v>0</v>
      </c>
      <c r="CF68" s="345">
        <f t="shared" ref="CF68" si="1785">BZ60</f>
        <v>0</v>
      </c>
      <c r="CG68" s="345">
        <f t="shared" ref="CG68" si="1786">CA60</f>
        <v>0</v>
      </c>
      <c r="CH68" s="345">
        <f t="shared" ref="CH68" si="1787">CB60</f>
        <v>0</v>
      </c>
      <c r="CI68" s="345">
        <f t="shared" ref="CI68" si="1788">CC60</f>
        <v>0</v>
      </c>
      <c r="CJ68" s="345">
        <f t="shared" ref="CJ68" si="1789">CD60</f>
        <v>0</v>
      </c>
    </row>
    <row r="69" spans="1:88" x14ac:dyDescent="0.25">
      <c r="A69" s="280" t="s">
        <v>252</v>
      </c>
      <c r="B69" s="280"/>
      <c r="C69" s="280"/>
      <c r="D69" s="280"/>
      <c r="E69" s="280"/>
      <c r="F69" s="280"/>
      <c r="G69" s="346"/>
      <c r="H69" s="346"/>
      <c r="I69" s="346"/>
      <c r="J69" s="346"/>
      <c r="K69" s="346"/>
      <c r="L69" s="346"/>
      <c r="M69" s="346"/>
      <c r="N69" s="346">
        <f t="shared" ref="N69" si="1790">G60</f>
        <v>0</v>
      </c>
      <c r="O69" s="346">
        <f t="shared" ref="O69" si="1791">H60</f>
        <v>141326.22979318735</v>
      </c>
      <c r="P69" s="346">
        <f t="shared" ref="P69" si="1792">I60</f>
        <v>141326.22979318735</v>
      </c>
      <c r="Q69" s="346">
        <f t="shared" ref="Q69" si="1793">J60</f>
        <v>141326.22979318735</v>
      </c>
      <c r="R69" s="346">
        <f t="shared" ref="R69" si="1794">K60</f>
        <v>0</v>
      </c>
      <c r="S69" s="346">
        <f t="shared" ref="S69" si="1795">L60</f>
        <v>282652.45958637469</v>
      </c>
      <c r="T69" s="346">
        <f t="shared" ref="T69" si="1796">M60</f>
        <v>0</v>
      </c>
      <c r="U69" s="346">
        <f t="shared" ref="U69" si="1797">N60</f>
        <v>141326.22979318735</v>
      </c>
      <c r="V69" s="346">
        <f t="shared" ref="V69" si="1798">O60</f>
        <v>141326.22979318735</v>
      </c>
      <c r="W69" s="346">
        <f t="shared" ref="W69" si="1799">P60</f>
        <v>141326.22979318735</v>
      </c>
      <c r="X69" s="346">
        <f t="shared" ref="X69" si="1800">Q60</f>
        <v>0</v>
      </c>
      <c r="Y69" s="346">
        <f t="shared" ref="Y69" si="1801">R60</f>
        <v>282652.45958637469</v>
      </c>
      <c r="Z69" s="346">
        <f t="shared" ref="Z69" si="1802">S60</f>
        <v>0</v>
      </c>
      <c r="AA69" s="346">
        <f t="shared" ref="AA69" si="1803">T60</f>
        <v>141326.22979318735</v>
      </c>
      <c r="AB69" s="346">
        <f t="shared" ref="AB69" si="1804">U60</f>
        <v>141326.22979318735</v>
      </c>
      <c r="AC69" s="346">
        <f t="shared" ref="AC69" si="1805">V60</f>
        <v>141326.22979318735</v>
      </c>
      <c r="AD69" s="346">
        <f t="shared" ref="AD69" si="1806">W60</f>
        <v>0</v>
      </c>
      <c r="AE69" s="346">
        <f t="shared" ref="AE69" si="1807">X60</f>
        <v>282652.45958637469</v>
      </c>
      <c r="AF69" s="346">
        <f t="shared" ref="AF69" si="1808">Y60</f>
        <v>141326.22979318735</v>
      </c>
      <c r="AG69" s="346">
        <f t="shared" ref="AG69" si="1809">Z60</f>
        <v>282652.45958637469</v>
      </c>
      <c r="AH69" s="346">
        <f t="shared" ref="AH69" si="1810">AA60</f>
        <v>282652.45958637469</v>
      </c>
      <c r="AI69" s="346">
        <f t="shared" ref="AI69" si="1811">AB60</f>
        <v>141326.22979318735</v>
      </c>
      <c r="AJ69" s="346">
        <f t="shared" ref="AJ69" si="1812">AC60</f>
        <v>282652.45958637469</v>
      </c>
      <c r="AK69" s="346">
        <f t="shared" ref="AK69" si="1813">AD60</f>
        <v>141326.22979318735</v>
      </c>
      <c r="AL69" s="346">
        <f t="shared" ref="AL69" si="1814">AE60</f>
        <v>141326.22979318735</v>
      </c>
      <c r="AM69" s="346">
        <f t="shared" ref="AM69" si="1815">AF60</f>
        <v>141326.22979318735</v>
      </c>
      <c r="AN69" s="346">
        <f t="shared" ref="AN69" si="1816">AG60</f>
        <v>141326.22979318735</v>
      </c>
      <c r="AO69" s="346">
        <f t="shared" ref="AO69" si="1817">AH60</f>
        <v>282652.45958637469</v>
      </c>
      <c r="AP69" s="346">
        <f t="shared" ref="AP69" si="1818">AI60</f>
        <v>282652.45958637469</v>
      </c>
      <c r="AQ69" s="346">
        <f t="shared" ref="AQ69" si="1819">AJ60</f>
        <v>0</v>
      </c>
      <c r="AR69" s="346">
        <f t="shared" ref="AR69" si="1820">AK60</f>
        <v>141326.22979318735</v>
      </c>
      <c r="AS69" s="346">
        <f t="shared" ref="AS69" si="1821">AL60</f>
        <v>282652.45958637469</v>
      </c>
      <c r="AT69" s="346">
        <f t="shared" ref="AT69" si="1822">AM60</f>
        <v>141326.22979318735</v>
      </c>
      <c r="AU69" s="346">
        <f t="shared" ref="AU69" si="1823">AN60</f>
        <v>141326.22979318735</v>
      </c>
      <c r="AV69" s="346">
        <f t="shared" ref="AV69" si="1824">AO60</f>
        <v>141326.22979318735</v>
      </c>
      <c r="AW69" s="346">
        <f t="shared" ref="AW69" si="1825">AP60</f>
        <v>141326.22979318735</v>
      </c>
      <c r="AX69" s="346">
        <f t="shared" ref="AX69" si="1826">AQ60</f>
        <v>141326.22979318735</v>
      </c>
      <c r="AY69" s="346">
        <f t="shared" ref="AY69" si="1827">AR60</f>
        <v>141326.22979318735</v>
      </c>
      <c r="AZ69" s="346">
        <f t="shared" ref="AZ69" si="1828">AS60</f>
        <v>0</v>
      </c>
      <c r="BA69" s="346">
        <f t="shared" ref="BA69" si="1829">AT60</f>
        <v>0</v>
      </c>
      <c r="BB69" s="346">
        <f t="shared" ref="BB69" si="1830">AU60</f>
        <v>0</v>
      </c>
      <c r="BC69" s="346">
        <f t="shared" ref="BC69" si="1831">AV60</f>
        <v>0</v>
      </c>
      <c r="BD69" s="346">
        <f t="shared" ref="BD69" si="1832">AW60</f>
        <v>0</v>
      </c>
      <c r="BE69" s="346">
        <f t="shared" ref="BE69" si="1833">AX60</f>
        <v>0</v>
      </c>
      <c r="BF69" s="346">
        <f t="shared" ref="BF69" si="1834">AY60</f>
        <v>0</v>
      </c>
      <c r="BG69" s="346">
        <f t="shared" ref="BG69" si="1835">AZ60</f>
        <v>0</v>
      </c>
      <c r="BH69" s="346">
        <f t="shared" ref="BH69" si="1836">BA60</f>
        <v>0</v>
      </c>
      <c r="BI69" s="346">
        <f t="shared" ref="BI69" si="1837">BB60</f>
        <v>0</v>
      </c>
      <c r="BJ69" s="346">
        <f t="shared" ref="BJ69" si="1838">BC60</f>
        <v>0</v>
      </c>
      <c r="BK69" s="346">
        <f t="shared" ref="BK69" si="1839">BD60</f>
        <v>0</v>
      </c>
      <c r="BL69" s="346">
        <f t="shared" ref="BL69" si="1840">BE60</f>
        <v>0</v>
      </c>
      <c r="BM69" s="346">
        <f t="shared" ref="BM69" si="1841">BF60</f>
        <v>0</v>
      </c>
      <c r="BN69" s="346">
        <f t="shared" ref="BN69" si="1842">BG60</f>
        <v>0</v>
      </c>
      <c r="BO69" s="346">
        <f t="shared" ref="BO69" si="1843">BH60</f>
        <v>0</v>
      </c>
      <c r="BP69" s="346">
        <f t="shared" ref="BP69" si="1844">BI60</f>
        <v>0</v>
      </c>
      <c r="BQ69" s="346">
        <f t="shared" ref="BQ69" si="1845">BJ60</f>
        <v>0</v>
      </c>
      <c r="BR69" s="346">
        <f t="shared" ref="BR69" si="1846">BK60</f>
        <v>0</v>
      </c>
      <c r="BS69" s="346">
        <f t="shared" ref="BS69" si="1847">BL60</f>
        <v>0</v>
      </c>
      <c r="BT69" s="346">
        <f t="shared" ref="BT69" si="1848">BM60</f>
        <v>0</v>
      </c>
      <c r="BU69" s="346">
        <f t="shared" ref="BU69" si="1849">BN60</f>
        <v>0</v>
      </c>
      <c r="BV69" s="346">
        <f t="shared" ref="BV69" si="1850">BO60</f>
        <v>0</v>
      </c>
      <c r="BW69" s="346">
        <f t="shared" ref="BW69" si="1851">BP60</f>
        <v>0</v>
      </c>
      <c r="BX69" s="346">
        <f t="shared" ref="BX69" si="1852">BQ60</f>
        <v>0</v>
      </c>
      <c r="BY69" s="346">
        <f t="shared" ref="BY69" si="1853">BR60</f>
        <v>0</v>
      </c>
      <c r="BZ69" s="346">
        <f t="shared" ref="BZ69" si="1854">BS60</f>
        <v>0</v>
      </c>
      <c r="CA69" s="346">
        <f t="shared" ref="CA69" si="1855">BT60</f>
        <v>0</v>
      </c>
      <c r="CB69" s="346">
        <f t="shared" ref="CB69" si="1856">BU60</f>
        <v>0</v>
      </c>
      <c r="CC69" s="346">
        <f t="shared" ref="CC69" si="1857">BV60</f>
        <v>0</v>
      </c>
      <c r="CD69" s="346">
        <f t="shared" ref="CD69" si="1858">BW60</f>
        <v>0</v>
      </c>
      <c r="CE69" s="346">
        <f t="shared" ref="CE69" si="1859">BX60</f>
        <v>0</v>
      </c>
      <c r="CF69" s="346">
        <f t="shared" ref="CF69" si="1860">BY60</f>
        <v>0</v>
      </c>
      <c r="CG69" s="346">
        <f t="shared" ref="CG69" si="1861">BZ60</f>
        <v>0</v>
      </c>
      <c r="CH69" s="346">
        <f t="shared" ref="CH69" si="1862">CA60</f>
        <v>0</v>
      </c>
      <c r="CI69" s="346">
        <f t="shared" ref="CI69" si="1863">CB60</f>
        <v>0</v>
      </c>
      <c r="CJ69" s="346">
        <f t="shared" ref="CJ69" si="1864">CC60</f>
        <v>0</v>
      </c>
    </row>
    <row r="70" spans="1:88" x14ac:dyDescent="0.25">
      <c r="A70" s="277" t="s">
        <v>258</v>
      </c>
      <c r="G70" s="345">
        <f>SUM(G62:G68)*$G$25/7</f>
        <v>0</v>
      </c>
      <c r="H70" s="345">
        <f t="shared" ref="H70:J70" si="1865">SUM(H62:H68)*$G$25/7</f>
        <v>4037.8922798053532</v>
      </c>
      <c r="I70" s="345">
        <f t="shared" si="1865"/>
        <v>8075.7845596107063</v>
      </c>
      <c r="J70" s="345">
        <f t="shared" si="1865"/>
        <v>12113.676839416059</v>
      </c>
      <c r="K70" s="345">
        <f>SUM(K62:K68)*$G$25/7</f>
        <v>12113.676839416059</v>
      </c>
      <c r="L70" s="345">
        <f t="shared" ref="L70:BW70" si="1866">SUM(L62:L68)*$G$25/7</f>
        <v>20189.461399026764</v>
      </c>
      <c r="M70" s="345">
        <f t="shared" si="1866"/>
        <v>20189.461399026764</v>
      </c>
      <c r="N70" s="345">
        <f t="shared" si="1866"/>
        <v>24227.353678832118</v>
      </c>
      <c r="O70" s="345">
        <f t="shared" si="1866"/>
        <v>24227.353678832118</v>
      </c>
      <c r="P70" s="345">
        <f t="shared" si="1866"/>
        <v>24227.353678832118</v>
      </c>
      <c r="Q70" s="345">
        <f t="shared" si="1866"/>
        <v>20189.461399026764</v>
      </c>
      <c r="R70" s="345">
        <f t="shared" si="1866"/>
        <v>28265.245958637472</v>
      </c>
      <c r="S70" s="345">
        <f t="shared" si="1866"/>
        <v>20189.461399026764</v>
      </c>
      <c r="T70" s="345">
        <f t="shared" si="1866"/>
        <v>24227.353678832118</v>
      </c>
      <c r="U70" s="345">
        <f t="shared" si="1866"/>
        <v>24227.353678832118</v>
      </c>
      <c r="V70" s="345">
        <f t="shared" si="1866"/>
        <v>24227.353678832118</v>
      </c>
      <c r="W70" s="345">
        <f t="shared" si="1866"/>
        <v>20189.461399026764</v>
      </c>
      <c r="X70" s="345">
        <f t="shared" si="1866"/>
        <v>28265.245958637472</v>
      </c>
      <c r="Y70" s="345">
        <f t="shared" si="1866"/>
        <v>24227.353678832118</v>
      </c>
      <c r="Z70" s="345">
        <f t="shared" si="1866"/>
        <v>32303.138238442825</v>
      </c>
      <c r="AA70" s="345">
        <f t="shared" si="1866"/>
        <v>36341.030518248175</v>
      </c>
      <c r="AB70" s="345">
        <f t="shared" si="1866"/>
        <v>36341.030518248175</v>
      </c>
      <c r="AC70" s="345">
        <f t="shared" si="1866"/>
        <v>40378.922798053529</v>
      </c>
      <c r="AD70" s="345">
        <f t="shared" si="1866"/>
        <v>44416.815077858875</v>
      </c>
      <c r="AE70" s="345">
        <f t="shared" si="1866"/>
        <v>40378.922798053522</v>
      </c>
      <c r="AF70" s="345">
        <f t="shared" si="1866"/>
        <v>40378.922798053529</v>
      </c>
      <c r="AG70" s="345">
        <f t="shared" si="1866"/>
        <v>36341.030518248175</v>
      </c>
      <c r="AH70" s="345">
        <f t="shared" si="1866"/>
        <v>36341.030518248175</v>
      </c>
      <c r="AI70" s="345">
        <f t="shared" si="1866"/>
        <v>40378.922798053529</v>
      </c>
      <c r="AJ70" s="345">
        <f t="shared" si="1866"/>
        <v>32303.138238442825</v>
      </c>
      <c r="AK70" s="345">
        <f t="shared" si="1866"/>
        <v>32303.138238442825</v>
      </c>
      <c r="AL70" s="345">
        <f t="shared" si="1866"/>
        <v>36341.030518248175</v>
      </c>
      <c r="AM70" s="345">
        <f t="shared" si="1866"/>
        <v>36341.030518248175</v>
      </c>
      <c r="AN70" s="345">
        <f t="shared" si="1866"/>
        <v>36341.030518248175</v>
      </c>
      <c r="AO70" s="345">
        <f t="shared" si="1866"/>
        <v>32303.138238442825</v>
      </c>
      <c r="AP70" s="345">
        <f t="shared" si="1866"/>
        <v>28265.245958637472</v>
      </c>
      <c r="AQ70" s="345">
        <f t="shared" si="1866"/>
        <v>32303.138238442825</v>
      </c>
      <c r="AR70" s="345">
        <f t="shared" si="1866"/>
        <v>32303.138238442825</v>
      </c>
      <c r="AS70" s="345">
        <f t="shared" si="1866"/>
        <v>24227.353678832118</v>
      </c>
      <c r="AT70" s="345">
        <f t="shared" si="1866"/>
        <v>20189.461399026764</v>
      </c>
      <c r="AU70" s="345">
        <f t="shared" si="1866"/>
        <v>16151.569119221413</v>
      </c>
      <c r="AV70" s="345">
        <f t="shared" si="1866"/>
        <v>12113.676839416059</v>
      </c>
      <c r="AW70" s="345">
        <f t="shared" si="1866"/>
        <v>8075.7845596107063</v>
      </c>
      <c r="AX70" s="345">
        <f t="shared" si="1866"/>
        <v>4037.8922798053532</v>
      </c>
      <c r="AY70" s="345">
        <f t="shared" si="1866"/>
        <v>0</v>
      </c>
      <c r="AZ70" s="345">
        <f t="shared" si="1866"/>
        <v>0</v>
      </c>
      <c r="BA70" s="345">
        <f t="shared" si="1866"/>
        <v>0</v>
      </c>
      <c r="BB70" s="345">
        <f t="shared" si="1866"/>
        <v>0</v>
      </c>
      <c r="BC70" s="345">
        <f t="shared" si="1866"/>
        <v>0</v>
      </c>
      <c r="BD70" s="345">
        <f t="shared" si="1866"/>
        <v>0</v>
      </c>
      <c r="BE70" s="345">
        <f t="shared" si="1866"/>
        <v>0</v>
      </c>
      <c r="BF70" s="345">
        <f t="shared" si="1866"/>
        <v>0</v>
      </c>
      <c r="BG70" s="345">
        <f t="shared" si="1866"/>
        <v>0</v>
      </c>
      <c r="BH70" s="345">
        <f t="shared" si="1866"/>
        <v>0</v>
      </c>
      <c r="BI70" s="345">
        <f t="shared" si="1866"/>
        <v>0</v>
      </c>
      <c r="BJ70" s="345">
        <f t="shared" si="1866"/>
        <v>0</v>
      </c>
      <c r="BK70" s="345">
        <f t="shared" si="1866"/>
        <v>0</v>
      </c>
      <c r="BL70" s="345">
        <f t="shared" si="1866"/>
        <v>0</v>
      </c>
      <c r="BM70" s="345">
        <f t="shared" si="1866"/>
        <v>0</v>
      </c>
      <c r="BN70" s="345">
        <f t="shared" si="1866"/>
        <v>0</v>
      </c>
      <c r="BO70" s="345">
        <f t="shared" si="1866"/>
        <v>0</v>
      </c>
      <c r="BP70" s="345">
        <f t="shared" si="1866"/>
        <v>0</v>
      </c>
      <c r="BQ70" s="345">
        <f t="shared" si="1866"/>
        <v>0</v>
      </c>
      <c r="BR70" s="345">
        <f t="shared" si="1866"/>
        <v>0</v>
      </c>
      <c r="BS70" s="345">
        <f t="shared" si="1866"/>
        <v>0</v>
      </c>
      <c r="BT70" s="345">
        <f t="shared" si="1866"/>
        <v>0</v>
      </c>
      <c r="BU70" s="345">
        <f t="shared" si="1866"/>
        <v>0</v>
      </c>
      <c r="BV70" s="345">
        <f t="shared" si="1866"/>
        <v>0</v>
      </c>
      <c r="BW70" s="345">
        <f t="shared" si="1866"/>
        <v>0</v>
      </c>
      <c r="BX70" s="345">
        <f t="shared" ref="BX70:CB70" si="1867">SUM(BX62:BX68)*$G$25/7</f>
        <v>0</v>
      </c>
      <c r="BY70" s="345">
        <f t="shared" si="1867"/>
        <v>0</v>
      </c>
      <c r="BZ70" s="345">
        <f t="shared" si="1867"/>
        <v>0</v>
      </c>
      <c r="CA70" s="345">
        <f t="shared" si="1867"/>
        <v>0</v>
      </c>
      <c r="CB70" s="345">
        <f t="shared" si="1867"/>
        <v>0</v>
      </c>
      <c r="CC70" s="345">
        <f t="shared" ref="CC70:CJ70" si="1868">SUM(CC62:CC68)*$G$2/7</f>
        <v>0</v>
      </c>
      <c r="CD70" s="345">
        <f t="shared" si="1868"/>
        <v>0</v>
      </c>
      <c r="CE70" s="345">
        <f t="shared" si="1868"/>
        <v>0</v>
      </c>
      <c r="CF70" s="345">
        <f t="shared" si="1868"/>
        <v>0</v>
      </c>
      <c r="CG70" s="345">
        <f t="shared" si="1868"/>
        <v>0</v>
      </c>
      <c r="CH70" s="345">
        <f t="shared" si="1868"/>
        <v>0</v>
      </c>
      <c r="CI70" s="345">
        <f t="shared" si="1868"/>
        <v>0</v>
      </c>
      <c r="CJ70" s="345">
        <f t="shared" si="1868"/>
        <v>0</v>
      </c>
    </row>
    <row r="71" spans="1:88" x14ac:dyDescent="0.25">
      <c r="A71" s="277" t="s">
        <v>49</v>
      </c>
      <c r="G71" s="345">
        <f>G69*$G$52</f>
        <v>0</v>
      </c>
      <c r="H71" s="345">
        <f t="shared" ref="H71:J71" si="1869">H69*$G$52</f>
        <v>0</v>
      </c>
      <c r="I71" s="345">
        <f t="shared" si="1869"/>
        <v>0</v>
      </c>
      <c r="J71" s="345">
        <f t="shared" si="1869"/>
        <v>0</v>
      </c>
      <c r="K71" s="345">
        <f>K69*$G$52</f>
        <v>0</v>
      </c>
      <c r="L71" s="345">
        <f t="shared" ref="L71:BW71" si="1870">L69*$G$52</f>
        <v>0</v>
      </c>
      <c r="M71" s="345">
        <f t="shared" si="1870"/>
        <v>0</v>
      </c>
      <c r="N71" s="345">
        <f t="shared" si="1870"/>
        <v>0</v>
      </c>
      <c r="O71" s="345">
        <f t="shared" si="1870"/>
        <v>113060.98383454989</v>
      </c>
      <c r="P71" s="345">
        <f t="shared" si="1870"/>
        <v>113060.98383454989</v>
      </c>
      <c r="Q71" s="345">
        <f t="shared" si="1870"/>
        <v>113060.98383454989</v>
      </c>
      <c r="R71" s="345">
        <f t="shared" si="1870"/>
        <v>0</v>
      </c>
      <c r="S71" s="345">
        <f t="shared" si="1870"/>
        <v>226121.96766909977</v>
      </c>
      <c r="T71" s="345">
        <f t="shared" si="1870"/>
        <v>0</v>
      </c>
      <c r="U71" s="345">
        <f t="shared" si="1870"/>
        <v>113060.98383454989</v>
      </c>
      <c r="V71" s="345">
        <f t="shared" si="1870"/>
        <v>113060.98383454989</v>
      </c>
      <c r="W71" s="345">
        <f t="shared" si="1870"/>
        <v>113060.98383454989</v>
      </c>
      <c r="X71" s="345">
        <f t="shared" si="1870"/>
        <v>0</v>
      </c>
      <c r="Y71" s="345">
        <f t="shared" si="1870"/>
        <v>226121.96766909977</v>
      </c>
      <c r="Z71" s="345">
        <f t="shared" si="1870"/>
        <v>0</v>
      </c>
      <c r="AA71" s="345">
        <f t="shared" si="1870"/>
        <v>113060.98383454989</v>
      </c>
      <c r="AB71" s="345">
        <f t="shared" si="1870"/>
        <v>113060.98383454989</v>
      </c>
      <c r="AC71" s="345">
        <f t="shared" si="1870"/>
        <v>113060.98383454989</v>
      </c>
      <c r="AD71" s="345">
        <f t="shared" si="1870"/>
        <v>0</v>
      </c>
      <c r="AE71" s="345">
        <f t="shared" si="1870"/>
        <v>226121.96766909977</v>
      </c>
      <c r="AF71" s="345">
        <f t="shared" si="1870"/>
        <v>113060.98383454989</v>
      </c>
      <c r="AG71" s="345">
        <f t="shared" si="1870"/>
        <v>226121.96766909977</v>
      </c>
      <c r="AH71" s="345">
        <f t="shared" si="1870"/>
        <v>226121.96766909977</v>
      </c>
      <c r="AI71" s="345">
        <f t="shared" si="1870"/>
        <v>113060.98383454989</v>
      </c>
      <c r="AJ71" s="345">
        <f t="shared" si="1870"/>
        <v>226121.96766909977</v>
      </c>
      <c r="AK71" s="345">
        <f t="shared" si="1870"/>
        <v>113060.98383454989</v>
      </c>
      <c r="AL71" s="345">
        <f t="shared" si="1870"/>
        <v>113060.98383454989</v>
      </c>
      <c r="AM71" s="345">
        <f t="shared" si="1870"/>
        <v>113060.98383454989</v>
      </c>
      <c r="AN71" s="345">
        <f t="shared" si="1870"/>
        <v>113060.98383454989</v>
      </c>
      <c r="AO71" s="345">
        <f t="shared" si="1870"/>
        <v>226121.96766909977</v>
      </c>
      <c r="AP71" s="345">
        <f t="shared" si="1870"/>
        <v>226121.96766909977</v>
      </c>
      <c r="AQ71" s="345">
        <f t="shared" si="1870"/>
        <v>0</v>
      </c>
      <c r="AR71" s="345">
        <f t="shared" si="1870"/>
        <v>113060.98383454989</v>
      </c>
      <c r="AS71" s="345">
        <f t="shared" si="1870"/>
        <v>226121.96766909977</v>
      </c>
      <c r="AT71" s="345">
        <f t="shared" si="1870"/>
        <v>113060.98383454989</v>
      </c>
      <c r="AU71" s="345">
        <f t="shared" si="1870"/>
        <v>113060.98383454989</v>
      </c>
      <c r="AV71" s="345">
        <f t="shared" si="1870"/>
        <v>113060.98383454989</v>
      </c>
      <c r="AW71" s="345">
        <f t="shared" si="1870"/>
        <v>113060.98383454989</v>
      </c>
      <c r="AX71" s="345">
        <f t="shared" si="1870"/>
        <v>113060.98383454989</v>
      </c>
      <c r="AY71" s="345">
        <f t="shared" si="1870"/>
        <v>113060.98383454989</v>
      </c>
      <c r="AZ71" s="345">
        <f t="shared" si="1870"/>
        <v>0</v>
      </c>
      <c r="BA71" s="345">
        <f t="shared" si="1870"/>
        <v>0</v>
      </c>
      <c r="BB71" s="345">
        <f t="shared" si="1870"/>
        <v>0</v>
      </c>
      <c r="BC71" s="345">
        <f t="shared" si="1870"/>
        <v>0</v>
      </c>
      <c r="BD71" s="345">
        <f t="shared" si="1870"/>
        <v>0</v>
      </c>
      <c r="BE71" s="345">
        <f t="shared" si="1870"/>
        <v>0</v>
      </c>
      <c r="BF71" s="345">
        <f t="shared" si="1870"/>
        <v>0</v>
      </c>
      <c r="BG71" s="345">
        <f t="shared" si="1870"/>
        <v>0</v>
      </c>
      <c r="BH71" s="345">
        <f t="shared" si="1870"/>
        <v>0</v>
      </c>
      <c r="BI71" s="345">
        <f t="shared" si="1870"/>
        <v>0</v>
      </c>
      <c r="BJ71" s="345">
        <f t="shared" si="1870"/>
        <v>0</v>
      </c>
      <c r="BK71" s="345">
        <f t="shared" si="1870"/>
        <v>0</v>
      </c>
      <c r="BL71" s="345">
        <f t="shared" si="1870"/>
        <v>0</v>
      </c>
      <c r="BM71" s="345">
        <f t="shared" si="1870"/>
        <v>0</v>
      </c>
      <c r="BN71" s="345">
        <f t="shared" si="1870"/>
        <v>0</v>
      </c>
      <c r="BO71" s="345">
        <f t="shared" si="1870"/>
        <v>0</v>
      </c>
      <c r="BP71" s="345">
        <f t="shared" si="1870"/>
        <v>0</v>
      </c>
      <c r="BQ71" s="345">
        <f t="shared" si="1870"/>
        <v>0</v>
      </c>
      <c r="BR71" s="345">
        <f t="shared" si="1870"/>
        <v>0</v>
      </c>
      <c r="BS71" s="345">
        <f t="shared" si="1870"/>
        <v>0</v>
      </c>
      <c r="BT71" s="345">
        <f t="shared" si="1870"/>
        <v>0</v>
      </c>
      <c r="BU71" s="345">
        <f t="shared" si="1870"/>
        <v>0</v>
      </c>
      <c r="BV71" s="345">
        <f t="shared" si="1870"/>
        <v>0</v>
      </c>
      <c r="BW71" s="345">
        <f t="shared" si="1870"/>
        <v>0</v>
      </c>
      <c r="BX71" s="345">
        <f t="shared" ref="BX71:CC71" si="1871">BX69*$G$52</f>
        <v>0</v>
      </c>
      <c r="BY71" s="345">
        <f t="shared" si="1871"/>
        <v>0</v>
      </c>
      <c r="BZ71" s="345">
        <f t="shared" si="1871"/>
        <v>0</v>
      </c>
      <c r="CA71" s="345">
        <f t="shared" si="1871"/>
        <v>0</v>
      </c>
      <c r="CB71" s="345">
        <f t="shared" si="1871"/>
        <v>0</v>
      </c>
      <c r="CC71" s="345">
        <f t="shared" si="1871"/>
        <v>0</v>
      </c>
      <c r="CD71" s="345">
        <f t="shared" ref="CD71:CJ71" si="1872">CD69*$G$52</f>
        <v>0</v>
      </c>
      <c r="CE71" s="345">
        <f t="shared" si="1872"/>
        <v>0</v>
      </c>
      <c r="CF71" s="345">
        <f t="shared" si="1872"/>
        <v>0</v>
      </c>
      <c r="CG71" s="345">
        <f t="shared" si="1872"/>
        <v>0</v>
      </c>
      <c r="CH71" s="345">
        <f t="shared" si="1872"/>
        <v>0</v>
      </c>
      <c r="CI71" s="345">
        <f t="shared" si="1872"/>
        <v>0</v>
      </c>
      <c r="CJ71" s="345">
        <f t="shared" si="1872"/>
        <v>0</v>
      </c>
    </row>
    <row r="72" spans="1:88" x14ac:dyDescent="0.25">
      <c r="A72" s="529" t="s">
        <v>648</v>
      </c>
      <c r="K72" s="345"/>
      <c r="L72" s="345"/>
      <c r="M72" s="345"/>
      <c r="N72" s="527">
        <v>0</v>
      </c>
      <c r="O72" s="527">
        <v>1</v>
      </c>
      <c r="P72" s="527">
        <v>1</v>
      </c>
      <c r="Q72" s="343">
        <v>1</v>
      </c>
      <c r="R72" s="527">
        <v>0</v>
      </c>
      <c r="S72" s="527">
        <v>2</v>
      </c>
      <c r="T72" s="527">
        <v>0</v>
      </c>
      <c r="U72" s="527">
        <v>1</v>
      </c>
      <c r="V72" s="527">
        <v>1</v>
      </c>
      <c r="W72" s="527">
        <v>1</v>
      </c>
      <c r="X72" s="527">
        <v>0</v>
      </c>
      <c r="Y72" s="527">
        <v>2</v>
      </c>
      <c r="Z72" s="527">
        <v>0</v>
      </c>
      <c r="AA72" s="527">
        <v>1</v>
      </c>
      <c r="AB72" s="527">
        <v>1</v>
      </c>
      <c r="AC72" s="527">
        <v>1</v>
      </c>
      <c r="AD72" s="527">
        <v>0</v>
      </c>
      <c r="AE72" s="527">
        <v>2</v>
      </c>
      <c r="AF72" s="527">
        <v>1</v>
      </c>
      <c r="AG72" s="527">
        <v>2</v>
      </c>
      <c r="AH72" s="527">
        <v>2</v>
      </c>
      <c r="AI72" s="527">
        <v>1</v>
      </c>
      <c r="AJ72" s="527">
        <v>2</v>
      </c>
      <c r="AK72" s="527">
        <v>1</v>
      </c>
      <c r="AL72" s="527">
        <v>1</v>
      </c>
      <c r="AM72" s="527">
        <v>1</v>
      </c>
      <c r="AN72" s="527">
        <v>1</v>
      </c>
      <c r="AO72" s="527">
        <v>2</v>
      </c>
      <c r="AP72" s="527">
        <v>2</v>
      </c>
      <c r="AQ72" s="527">
        <v>0</v>
      </c>
      <c r="AR72" s="527">
        <v>1</v>
      </c>
      <c r="AS72" s="527">
        <v>2</v>
      </c>
      <c r="AT72" s="527">
        <v>1</v>
      </c>
      <c r="AU72" s="527">
        <v>1</v>
      </c>
      <c r="AV72" s="527">
        <v>1</v>
      </c>
      <c r="AW72" s="527">
        <v>1</v>
      </c>
      <c r="AX72" s="527">
        <v>1</v>
      </c>
      <c r="AY72" s="527">
        <v>1</v>
      </c>
      <c r="AZ72" s="527">
        <v>0</v>
      </c>
      <c r="BA72" s="527">
        <v>0</v>
      </c>
      <c r="BB72" s="527">
        <v>0</v>
      </c>
      <c r="BC72" s="527">
        <v>0</v>
      </c>
      <c r="BD72" s="527">
        <v>0</v>
      </c>
      <c r="BE72" s="527">
        <v>0</v>
      </c>
      <c r="BF72" s="527">
        <v>0</v>
      </c>
      <c r="BG72" s="527">
        <v>0</v>
      </c>
      <c r="BH72" s="527">
        <v>0</v>
      </c>
      <c r="BI72" s="527">
        <v>0</v>
      </c>
      <c r="BJ72" s="527">
        <v>0</v>
      </c>
      <c r="BK72" s="527">
        <v>0</v>
      </c>
      <c r="BL72" s="527">
        <v>0</v>
      </c>
      <c r="BM72" s="527">
        <v>0</v>
      </c>
      <c r="BN72" s="527">
        <v>0</v>
      </c>
      <c r="BO72" s="527">
        <v>0</v>
      </c>
      <c r="BP72" s="527">
        <v>0</v>
      </c>
      <c r="BQ72" s="527">
        <v>0</v>
      </c>
      <c r="BR72" s="527">
        <v>0</v>
      </c>
      <c r="BS72" s="527">
        <v>0</v>
      </c>
      <c r="BT72" s="527">
        <v>0</v>
      </c>
      <c r="BU72" s="527">
        <v>0</v>
      </c>
      <c r="BV72" s="345"/>
      <c r="BW72" s="345"/>
      <c r="BX72" s="345"/>
      <c r="BY72" s="345"/>
      <c r="BZ72" s="345"/>
      <c r="CA72" s="345"/>
      <c r="CB72" s="345"/>
      <c r="CC72" s="345"/>
    </row>
    <row r="73" spans="1:88" x14ac:dyDescent="0.25">
      <c r="A73" s="529" t="s">
        <v>653</v>
      </c>
      <c r="K73" s="345"/>
      <c r="L73" s="345"/>
      <c r="M73" s="345"/>
      <c r="N73" s="343">
        <f>N72*$B$53</f>
        <v>0</v>
      </c>
      <c r="O73" s="343">
        <f t="shared" ref="O73:Q73" si="1873">O72*$B$53</f>
        <v>141326.22979318735</v>
      </c>
      <c r="P73" s="343">
        <f t="shared" si="1873"/>
        <v>141326.22979318735</v>
      </c>
      <c r="Q73" s="343">
        <f t="shared" si="1873"/>
        <v>141326.22979318735</v>
      </c>
      <c r="R73" s="343">
        <f>R72*$B$53</f>
        <v>0</v>
      </c>
      <c r="S73" s="343">
        <f t="shared" ref="S73:BN73" si="1874">S72*$B$53</f>
        <v>282652.45958637469</v>
      </c>
      <c r="T73" s="343">
        <f t="shared" si="1874"/>
        <v>0</v>
      </c>
      <c r="U73" s="343">
        <f t="shared" si="1874"/>
        <v>141326.22979318735</v>
      </c>
      <c r="V73" s="343">
        <f t="shared" si="1874"/>
        <v>141326.22979318735</v>
      </c>
      <c r="W73" s="343">
        <f t="shared" si="1874"/>
        <v>141326.22979318735</v>
      </c>
      <c r="X73" s="343">
        <f t="shared" si="1874"/>
        <v>0</v>
      </c>
      <c r="Y73" s="343">
        <f t="shared" si="1874"/>
        <v>282652.45958637469</v>
      </c>
      <c r="Z73" s="343">
        <f t="shared" si="1874"/>
        <v>0</v>
      </c>
      <c r="AA73" s="343">
        <f t="shared" si="1874"/>
        <v>141326.22979318735</v>
      </c>
      <c r="AB73" s="343">
        <f t="shared" si="1874"/>
        <v>141326.22979318735</v>
      </c>
      <c r="AC73" s="343">
        <f t="shared" si="1874"/>
        <v>141326.22979318735</v>
      </c>
      <c r="AD73" s="343">
        <f t="shared" si="1874"/>
        <v>0</v>
      </c>
      <c r="AE73" s="343">
        <f t="shared" si="1874"/>
        <v>282652.45958637469</v>
      </c>
      <c r="AF73" s="343">
        <f t="shared" si="1874"/>
        <v>141326.22979318735</v>
      </c>
      <c r="AG73" s="343">
        <f t="shared" si="1874"/>
        <v>282652.45958637469</v>
      </c>
      <c r="AH73" s="343">
        <f t="shared" si="1874"/>
        <v>282652.45958637469</v>
      </c>
      <c r="AI73" s="343">
        <f t="shared" si="1874"/>
        <v>141326.22979318735</v>
      </c>
      <c r="AJ73" s="343">
        <f t="shared" si="1874"/>
        <v>282652.45958637469</v>
      </c>
      <c r="AK73" s="343">
        <f t="shared" si="1874"/>
        <v>141326.22979318735</v>
      </c>
      <c r="AL73" s="343">
        <f t="shared" si="1874"/>
        <v>141326.22979318735</v>
      </c>
      <c r="AM73" s="343">
        <f t="shared" si="1874"/>
        <v>141326.22979318735</v>
      </c>
      <c r="AN73" s="343">
        <f t="shared" si="1874"/>
        <v>141326.22979318735</v>
      </c>
      <c r="AO73" s="343">
        <f t="shared" si="1874"/>
        <v>282652.45958637469</v>
      </c>
      <c r="AP73" s="343">
        <f t="shared" si="1874"/>
        <v>282652.45958637469</v>
      </c>
      <c r="AQ73" s="343">
        <f t="shared" si="1874"/>
        <v>0</v>
      </c>
      <c r="AR73" s="343">
        <f t="shared" si="1874"/>
        <v>141326.22979318735</v>
      </c>
      <c r="AS73" s="343">
        <f t="shared" si="1874"/>
        <v>282652.45958637469</v>
      </c>
      <c r="AT73" s="343">
        <f t="shared" si="1874"/>
        <v>141326.22979318735</v>
      </c>
      <c r="AU73" s="343">
        <f t="shared" si="1874"/>
        <v>141326.22979318735</v>
      </c>
      <c r="AV73" s="343">
        <f t="shared" si="1874"/>
        <v>141326.22979318735</v>
      </c>
      <c r="AW73" s="343">
        <f t="shared" si="1874"/>
        <v>141326.22979318735</v>
      </c>
      <c r="AX73" s="343">
        <f t="shared" si="1874"/>
        <v>141326.22979318735</v>
      </c>
      <c r="AY73" s="343">
        <f t="shared" si="1874"/>
        <v>141326.22979318735</v>
      </c>
      <c r="AZ73" s="343">
        <f t="shared" si="1874"/>
        <v>0</v>
      </c>
      <c r="BA73" s="343">
        <f t="shared" si="1874"/>
        <v>0</v>
      </c>
      <c r="BB73" s="343">
        <f t="shared" si="1874"/>
        <v>0</v>
      </c>
      <c r="BC73" s="343">
        <f t="shared" si="1874"/>
        <v>0</v>
      </c>
      <c r="BD73" s="343">
        <f t="shared" si="1874"/>
        <v>0</v>
      </c>
      <c r="BE73" s="343">
        <f t="shared" si="1874"/>
        <v>0</v>
      </c>
      <c r="BF73" s="343">
        <f t="shared" si="1874"/>
        <v>0</v>
      </c>
      <c r="BG73" s="343">
        <f t="shared" si="1874"/>
        <v>0</v>
      </c>
      <c r="BH73" s="343">
        <f t="shared" si="1874"/>
        <v>0</v>
      </c>
      <c r="BI73" s="343">
        <f t="shared" si="1874"/>
        <v>0</v>
      </c>
      <c r="BJ73" s="343">
        <f t="shared" si="1874"/>
        <v>0</v>
      </c>
      <c r="BK73" s="343">
        <f t="shared" si="1874"/>
        <v>0</v>
      </c>
      <c r="BL73" s="343">
        <f t="shared" si="1874"/>
        <v>0</v>
      </c>
      <c r="BM73" s="343">
        <f t="shared" si="1874"/>
        <v>0</v>
      </c>
      <c r="BN73" s="343">
        <f t="shared" si="1874"/>
        <v>0</v>
      </c>
      <c r="BO73" s="343">
        <f t="shared" ref="BO73:BU73" si="1875">BO72*$B$53</f>
        <v>0</v>
      </c>
      <c r="BP73" s="343">
        <f t="shared" si="1875"/>
        <v>0</v>
      </c>
      <c r="BQ73" s="343">
        <f t="shared" si="1875"/>
        <v>0</v>
      </c>
      <c r="BR73" s="343">
        <f t="shared" si="1875"/>
        <v>0</v>
      </c>
      <c r="BS73" s="343">
        <f t="shared" si="1875"/>
        <v>0</v>
      </c>
      <c r="BT73" s="343">
        <f t="shared" si="1875"/>
        <v>0</v>
      </c>
      <c r="BU73" s="343">
        <f t="shared" si="1875"/>
        <v>0</v>
      </c>
      <c r="BV73" s="345"/>
      <c r="BW73" s="345"/>
      <c r="BX73" s="345"/>
      <c r="BY73" s="345"/>
      <c r="BZ73" s="345"/>
      <c r="CA73" s="345"/>
      <c r="CB73" s="345"/>
      <c r="CC73" s="345"/>
    </row>
    <row r="74" spans="1:88" x14ac:dyDescent="0.25">
      <c r="A74" s="632" t="s">
        <v>771</v>
      </c>
      <c r="H74" s="285">
        <v>1</v>
      </c>
      <c r="I74" s="285">
        <v>2</v>
      </c>
      <c r="J74" s="285">
        <v>3</v>
      </c>
      <c r="K74" s="343">
        <v>3</v>
      </c>
      <c r="L74" s="343">
        <v>5</v>
      </c>
      <c r="M74" s="343">
        <v>5</v>
      </c>
      <c r="N74" s="343">
        <v>6</v>
      </c>
      <c r="O74" s="343">
        <v>7</v>
      </c>
      <c r="P74" s="343">
        <v>7</v>
      </c>
      <c r="Q74" s="343">
        <v>6</v>
      </c>
      <c r="R74" s="343">
        <v>8</v>
      </c>
      <c r="S74" s="343">
        <v>8</v>
      </c>
      <c r="T74" s="343">
        <v>6</v>
      </c>
      <c r="U74" s="343">
        <v>7</v>
      </c>
      <c r="V74" s="343">
        <v>7</v>
      </c>
      <c r="W74" s="343">
        <v>6</v>
      </c>
      <c r="X74" s="343">
        <v>7</v>
      </c>
      <c r="Y74" s="343">
        <v>8</v>
      </c>
      <c r="Z74" s="343">
        <v>8</v>
      </c>
      <c r="AA74" s="343">
        <v>10</v>
      </c>
      <c r="AB74" s="343">
        <v>10</v>
      </c>
      <c r="AC74" s="343">
        <v>11</v>
      </c>
      <c r="AD74" s="343">
        <v>11</v>
      </c>
      <c r="AE74" s="343">
        <v>12</v>
      </c>
      <c r="AF74" s="343">
        <v>11</v>
      </c>
      <c r="AG74" s="343">
        <v>11</v>
      </c>
      <c r="AH74" s="343">
        <v>11</v>
      </c>
      <c r="AI74" s="343">
        <v>11</v>
      </c>
      <c r="AJ74" s="343">
        <v>10</v>
      </c>
      <c r="AK74" s="343">
        <v>9</v>
      </c>
      <c r="AL74" s="343">
        <v>10</v>
      </c>
      <c r="AM74" s="343">
        <v>10</v>
      </c>
      <c r="AN74" s="343">
        <v>10</v>
      </c>
      <c r="AO74" s="343">
        <v>10</v>
      </c>
      <c r="AP74" s="343">
        <v>9</v>
      </c>
      <c r="AQ74" s="343">
        <v>8</v>
      </c>
      <c r="AR74" s="343">
        <v>9</v>
      </c>
      <c r="AS74" s="343">
        <v>8</v>
      </c>
      <c r="AT74" s="343">
        <v>6</v>
      </c>
      <c r="AU74" s="343">
        <v>5</v>
      </c>
      <c r="AV74" s="343">
        <v>4</v>
      </c>
      <c r="AW74" s="343">
        <v>3</v>
      </c>
      <c r="AX74" s="343">
        <v>2</v>
      </c>
      <c r="AY74" s="343">
        <v>1</v>
      </c>
      <c r="AZ74" s="343"/>
      <c r="BA74" s="343"/>
      <c r="BB74" s="343"/>
      <c r="BC74" s="343"/>
      <c r="BD74" s="343"/>
      <c r="BE74" s="343"/>
      <c r="BF74" s="343"/>
      <c r="BG74" s="343"/>
      <c r="BH74" s="343"/>
      <c r="BI74" s="343"/>
      <c r="BJ74" s="343"/>
      <c r="BK74" s="343"/>
      <c r="BL74" s="343"/>
      <c r="BM74" s="343"/>
      <c r="BN74" s="343"/>
      <c r="BO74" s="343"/>
      <c r="BP74" s="343"/>
      <c r="BQ74" s="343"/>
      <c r="BR74" s="343"/>
      <c r="BS74" s="343"/>
      <c r="BT74" s="343"/>
      <c r="BU74" s="343"/>
      <c r="BV74" s="345"/>
      <c r="BW74" s="345"/>
      <c r="BX74" s="345"/>
      <c r="BY74" s="345"/>
      <c r="BZ74" s="345"/>
      <c r="CA74" s="345"/>
      <c r="CB74" s="345"/>
      <c r="CC74" s="345"/>
    </row>
    <row r="75" spans="1:88" x14ac:dyDescent="0.25">
      <c r="K75" s="345"/>
      <c r="L75" s="345"/>
      <c r="M75" s="345"/>
      <c r="N75" s="345"/>
      <c r="O75" s="345"/>
      <c r="P75" s="345"/>
      <c r="Q75" s="345"/>
      <c r="R75" s="527"/>
      <c r="S75" s="527"/>
      <c r="T75" s="527"/>
      <c r="U75" s="527"/>
      <c r="V75" s="527"/>
      <c r="W75" s="527"/>
      <c r="X75" s="527"/>
      <c r="Y75" s="527"/>
      <c r="Z75" s="527"/>
      <c r="AA75" s="527"/>
      <c r="AB75" s="527"/>
      <c r="AC75" s="527"/>
      <c r="AD75" s="527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527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345"/>
      <c r="BW75" s="345"/>
      <c r="BX75" s="345"/>
      <c r="BY75" s="345"/>
      <c r="BZ75" s="345"/>
      <c r="CA75" s="345"/>
      <c r="CB75" s="345"/>
      <c r="CC75" s="345"/>
    </row>
    <row r="76" spans="1:88" ht="15.75" x14ac:dyDescent="0.25">
      <c r="A76" s="341" t="s">
        <v>767</v>
      </c>
      <c r="O76" s="345"/>
      <c r="P76" s="345"/>
      <c r="Q76" s="345"/>
      <c r="R76" s="345"/>
      <c r="S76" s="345"/>
      <c r="T76" s="345"/>
      <c r="U76" s="345"/>
      <c r="V76" s="345"/>
      <c r="W76" s="345"/>
      <c r="X76" s="345"/>
      <c r="Y76" s="345"/>
      <c r="Z76" s="345"/>
      <c r="AA76" s="345"/>
      <c r="AB76" s="345"/>
      <c r="AC76" s="345"/>
      <c r="AD76" s="345"/>
      <c r="AE76" s="345"/>
      <c r="AF76" s="345"/>
      <c r="AG76" s="345"/>
      <c r="AH76" s="345"/>
      <c r="AI76" s="345"/>
      <c r="AJ76" s="345"/>
      <c r="AK76" s="345"/>
      <c r="AL76" s="345"/>
      <c r="AM76" s="345"/>
      <c r="AN76" s="345"/>
      <c r="AO76" s="345"/>
      <c r="AP76" s="345"/>
      <c r="AQ76" s="345"/>
      <c r="AR76" s="345"/>
      <c r="AS76" s="345"/>
      <c r="AT76" s="345"/>
      <c r="AU76" s="345"/>
      <c r="AV76" s="345"/>
      <c r="AW76" s="345"/>
      <c r="AX76" s="345"/>
      <c r="AY76" s="345"/>
      <c r="AZ76" s="345"/>
      <c r="BA76" s="345"/>
      <c r="BB76" s="345"/>
      <c r="BC76" s="345"/>
      <c r="BD76" s="345"/>
      <c r="BE76" s="345"/>
      <c r="BF76" s="345"/>
      <c r="BG76" s="345"/>
      <c r="BH76" s="345"/>
      <c r="BI76" s="345"/>
      <c r="BJ76" s="345"/>
      <c r="BK76" s="345"/>
      <c r="BL76" s="345"/>
      <c r="BM76" s="345"/>
      <c r="BN76" s="345"/>
      <c r="BO76" s="345"/>
      <c r="BP76" s="345"/>
      <c r="BQ76" s="345"/>
      <c r="BR76" s="345"/>
      <c r="BS76" s="345"/>
      <c r="BT76" s="345"/>
      <c r="BU76" s="345"/>
      <c r="BV76" s="345"/>
      <c r="BW76" s="345"/>
      <c r="BX76" s="345"/>
      <c r="BY76" s="345"/>
      <c r="BZ76" s="345"/>
      <c r="CA76" s="345"/>
      <c r="CB76" s="345"/>
      <c r="CC76" s="345"/>
    </row>
    <row r="77" spans="1:88" x14ac:dyDescent="0.25">
      <c r="A77" s="277" t="s">
        <v>286</v>
      </c>
      <c r="B77" s="277" t="s">
        <v>285</v>
      </c>
      <c r="G77" s="283">
        <v>0.2</v>
      </c>
      <c r="O77" s="345"/>
      <c r="P77" s="345"/>
      <c r="Q77" s="345"/>
      <c r="R77" s="345"/>
      <c r="S77" s="345"/>
      <c r="T77" s="345"/>
      <c r="U77" s="345"/>
      <c r="V77" s="345"/>
      <c r="W77" s="345"/>
      <c r="X77" s="345"/>
      <c r="Y77" s="345"/>
      <c r="Z77" s="345"/>
      <c r="AA77" s="345"/>
      <c r="AB77" s="345"/>
      <c r="AC77" s="345"/>
      <c r="AD77" s="345"/>
      <c r="AE77" s="345"/>
      <c r="AF77" s="345"/>
      <c r="AG77" s="345"/>
      <c r="AH77" s="345"/>
      <c r="AI77" s="345"/>
      <c r="AJ77" s="345"/>
      <c r="AK77" s="345"/>
      <c r="AL77" s="345"/>
      <c r="AM77" s="345"/>
      <c r="AN77" s="345"/>
      <c r="AO77" s="345"/>
      <c r="AP77" s="345"/>
      <c r="AQ77" s="345"/>
      <c r="AR77" s="345"/>
      <c r="AS77" s="345"/>
      <c r="AT77" s="345"/>
      <c r="AU77" s="345"/>
      <c r="AV77" s="345"/>
      <c r="AW77" s="345"/>
      <c r="AX77" s="345"/>
      <c r="AY77" s="345"/>
      <c r="AZ77" s="345"/>
      <c r="BA77" s="345"/>
      <c r="BB77" s="345"/>
      <c r="BC77" s="345"/>
      <c r="BD77" s="345"/>
      <c r="BE77" s="345"/>
      <c r="BF77" s="345"/>
      <c r="BG77" s="345"/>
      <c r="BH77" s="345"/>
      <c r="BI77" s="345"/>
      <c r="BJ77" s="345"/>
      <c r="BK77" s="345"/>
      <c r="BL77" s="345"/>
      <c r="BM77" s="345"/>
      <c r="BN77" s="345"/>
      <c r="BO77" s="345"/>
      <c r="BP77" s="345"/>
      <c r="BQ77" s="345"/>
      <c r="BR77" s="345"/>
      <c r="BS77" s="345"/>
      <c r="BT77" s="345"/>
      <c r="BU77" s="345"/>
      <c r="BV77" s="345"/>
      <c r="BW77" s="345"/>
      <c r="BX77" s="345"/>
      <c r="BY77" s="345"/>
      <c r="BZ77" s="345"/>
      <c r="CA77" s="345"/>
      <c r="CB77" s="345"/>
      <c r="CC77" s="345"/>
    </row>
    <row r="78" spans="1:88" x14ac:dyDescent="0.25">
      <c r="B78" s="277" t="s">
        <v>284</v>
      </c>
      <c r="G78" s="283">
        <f>1-G77</f>
        <v>0.8</v>
      </c>
      <c r="O78" s="345"/>
      <c r="P78" s="345"/>
      <c r="Q78" s="345"/>
      <c r="R78" s="345"/>
      <c r="S78" s="345"/>
      <c r="T78" s="345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5"/>
      <c r="AK78" s="345"/>
      <c r="AL78" s="345"/>
      <c r="AM78" s="345"/>
      <c r="AN78" s="345"/>
      <c r="AO78" s="345"/>
      <c r="AP78" s="345"/>
      <c r="AQ78" s="345"/>
      <c r="AR78" s="345"/>
      <c r="AS78" s="345"/>
      <c r="AT78" s="345"/>
      <c r="AU78" s="345"/>
      <c r="AV78" s="345"/>
      <c r="AW78" s="345"/>
      <c r="AX78" s="345"/>
      <c r="AY78" s="345"/>
      <c r="AZ78" s="345"/>
      <c r="BA78" s="345"/>
      <c r="BB78" s="345"/>
      <c r="BC78" s="345"/>
      <c r="BD78" s="345"/>
      <c r="BE78" s="345"/>
      <c r="BF78" s="345"/>
      <c r="BG78" s="345"/>
      <c r="BH78" s="345"/>
      <c r="BI78" s="345"/>
      <c r="BJ78" s="345"/>
      <c r="BK78" s="345"/>
      <c r="BL78" s="345"/>
      <c r="BM78" s="345"/>
      <c r="BN78" s="345"/>
      <c r="BO78" s="345"/>
      <c r="BP78" s="345"/>
      <c r="BQ78" s="345"/>
      <c r="BR78" s="345"/>
      <c r="BS78" s="345"/>
      <c r="BT78" s="345"/>
      <c r="BU78" s="345"/>
      <c r="BV78" s="345"/>
      <c r="BW78" s="345"/>
      <c r="BX78" s="345"/>
      <c r="BY78" s="345"/>
      <c r="BZ78" s="345"/>
      <c r="CA78" s="345"/>
      <c r="CB78" s="345"/>
      <c r="CC78" s="345"/>
    </row>
    <row r="79" spans="1:88" x14ac:dyDescent="0.25">
      <c r="A79" s="277" t="s">
        <v>283</v>
      </c>
      <c r="B79" s="279">
        <f>Ingresos!H8</f>
        <v>106692.56999662014</v>
      </c>
      <c r="C79" s="343" t="s">
        <v>503</v>
      </c>
      <c r="D79" s="286"/>
      <c r="E79" s="286"/>
      <c r="O79" s="345"/>
      <c r="P79" s="345"/>
      <c r="Q79" s="345"/>
      <c r="R79" s="345"/>
      <c r="S79" s="345"/>
      <c r="T79" s="345"/>
      <c r="U79" s="345"/>
      <c r="V79" s="345"/>
      <c r="W79" s="345"/>
      <c r="X79" s="345"/>
      <c r="Y79" s="345"/>
      <c r="Z79" s="345"/>
      <c r="AA79" s="345"/>
      <c r="AB79" s="345"/>
      <c r="AC79" s="345"/>
      <c r="AD79" s="345"/>
      <c r="AE79" s="345"/>
      <c r="AF79" s="345"/>
      <c r="AG79" s="345"/>
      <c r="AH79" s="345"/>
      <c r="AI79" s="345"/>
      <c r="AJ79" s="345"/>
      <c r="AK79" s="345"/>
      <c r="AL79" s="345"/>
      <c r="AM79" s="345"/>
      <c r="AN79" s="345"/>
      <c r="AO79" s="345"/>
      <c r="AP79" s="345"/>
      <c r="AQ79" s="345"/>
      <c r="AR79" s="345"/>
      <c r="AS79" s="345"/>
      <c r="AT79" s="345"/>
      <c r="AU79" s="345"/>
      <c r="AV79" s="345"/>
      <c r="AW79" s="345"/>
      <c r="AX79" s="345"/>
      <c r="AY79" s="345"/>
      <c r="AZ79" s="345"/>
      <c r="BA79" s="345"/>
      <c r="BB79" s="345"/>
      <c r="BC79" s="345"/>
      <c r="BD79" s="345"/>
      <c r="BE79" s="345"/>
      <c r="BF79" s="345"/>
      <c r="BG79" s="345"/>
      <c r="BH79" s="345"/>
      <c r="BI79" s="345"/>
      <c r="BJ79" s="345"/>
      <c r="BK79" s="345"/>
      <c r="BL79" s="345"/>
      <c r="BM79" s="345"/>
      <c r="BN79" s="345"/>
      <c r="BO79" s="345"/>
      <c r="BP79" s="345"/>
      <c r="BQ79" s="345"/>
      <c r="BR79" s="345"/>
      <c r="BS79" s="345"/>
      <c r="BT79" s="345"/>
      <c r="BU79" s="345"/>
      <c r="BV79" s="345"/>
      <c r="BW79" s="345"/>
      <c r="BX79" s="345"/>
      <c r="BY79" s="345"/>
      <c r="BZ79" s="345"/>
      <c r="CA79" s="345"/>
      <c r="CB79" s="345"/>
      <c r="CC79" s="345"/>
    </row>
    <row r="81" spans="1:94" x14ac:dyDescent="0.25">
      <c r="O81" s="278"/>
    </row>
    <row r="82" spans="1:94" x14ac:dyDescent="0.25">
      <c r="B82" s="280">
        <v>1</v>
      </c>
      <c r="C82" s="280">
        <f t="shared" ref="C82" si="1876">+B82+1</f>
        <v>2</v>
      </c>
      <c r="D82" s="280">
        <f t="shared" ref="D82" si="1877">+C82+1</f>
        <v>3</v>
      </c>
      <c r="E82" s="280">
        <f t="shared" ref="E82" si="1878">+D82+1</f>
        <v>4</v>
      </c>
      <c r="F82" s="280">
        <f t="shared" ref="F82" si="1879">+E82+1</f>
        <v>5</v>
      </c>
      <c r="G82" s="280">
        <f t="shared" ref="G82" si="1880">+F82+1</f>
        <v>6</v>
      </c>
      <c r="H82" s="280">
        <f t="shared" ref="H82" si="1881">+G82+1</f>
        <v>7</v>
      </c>
      <c r="I82" s="280">
        <f t="shared" ref="I82" si="1882">+H82+1</f>
        <v>8</v>
      </c>
      <c r="J82" s="280">
        <f t="shared" ref="J82" si="1883">+I82+1</f>
        <v>9</v>
      </c>
      <c r="K82" s="280">
        <f t="shared" ref="K82" si="1884">+J82+1</f>
        <v>10</v>
      </c>
      <c r="L82" s="280">
        <f t="shared" ref="L82" si="1885">+K82+1</f>
        <v>11</v>
      </c>
      <c r="M82" s="280">
        <f t="shared" ref="M82" si="1886">+L82+1</f>
        <v>12</v>
      </c>
      <c r="N82" s="280">
        <f t="shared" ref="N82" si="1887">+M82+1</f>
        <v>13</v>
      </c>
      <c r="O82" s="280">
        <f t="shared" ref="O82" si="1888">+N82+1</f>
        <v>14</v>
      </c>
      <c r="P82" s="280">
        <f t="shared" ref="P82" si="1889">+O82+1</f>
        <v>15</v>
      </c>
      <c r="Q82" s="280">
        <f t="shared" ref="Q82" si="1890">+P82+1</f>
        <v>16</v>
      </c>
      <c r="R82" s="280">
        <f t="shared" ref="R82" si="1891">+Q82+1</f>
        <v>17</v>
      </c>
      <c r="S82" s="280">
        <f t="shared" ref="S82" si="1892">+R82+1</f>
        <v>18</v>
      </c>
      <c r="T82" s="280">
        <f t="shared" ref="T82" si="1893">+S82+1</f>
        <v>19</v>
      </c>
      <c r="U82" s="280">
        <f t="shared" ref="U82" si="1894">+T82+1</f>
        <v>20</v>
      </c>
      <c r="V82" s="280">
        <f t="shared" ref="V82" si="1895">+U82+1</f>
        <v>21</v>
      </c>
      <c r="W82" s="280">
        <f t="shared" ref="W82" si="1896">+V82+1</f>
        <v>22</v>
      </c>
      <c r="X82" s="280">
        <f t="shared" ref="X82" si="1897">+W82+1</f>
        <v>23</v>
      </c>
      <c r="Y82" s="280">
        <f t="shared" ref="Y82" si="1898">+X82+1</f>
        <v>24</v>
      </c>
      <c r="Z82" s="280">
        <f t="shared" ref="Z82" si="1899">+Y82+1</f>
        <v>25</v>
      </c>
      <c r="AA82" s="280">
        <f t="shared" ref="AA82" si="1900">+Z82+1</f>
        <v>26</v>
      </c>
      <c r="AB82" s="280">
        <f t="shared" ref="AB82" si="1901">+AA82+1</f>
        <v>27</v>
      </c>
      <c r="AC82" s="280">
        <f t="shared" ref="AC82" si="1902">+AB82+1</f>
        <v>28</v>
      </c>
      <c r="AD82" s="280">
        <f t="shared" ref="AD82" si="1903">+AC82+1</f>
        <v>29</v>
      </c>
      <c r="AE82" s="280">
        <f t="shared" ref="AE82" si="1904">+AD82+1</f>
        <v>30</v>
      </c>
      <c r="AF82" s="280">
        <f t="shared" ref="AF82" si="1905">+AE82+1</f>
        <v>31</v>
      </c>
      <c r="AG82" s="280">
        <f t="shared" ref="AG82" si="1906">+AF82+1</f>
        <v>32</v>
      </c>
      <c r="AH82" s="280">
        <f t="shared" ref="AH82" si="1907">+AG82+1</f>
        <v>33</v>
      </c>
      <c r="AI82" s="280">
        <f t="shared" ref="AI82" si="1908">+AH82+1</f>
        <v>34</v>
      </c>
      <c r="AJ82" s="280">
        <f t="shared" ref="AJ82" si="1909">+AI82+1</f>
        <v>35</v>
      </c>
      <c r="AK82" s="280">
        <f t="shared" ref="AK82" si="1910">+AJ82+1</f>
        <v>36</v>
      </c>
      <c r="AL82" s="280">
        <f t="shared" ref="AL82" si="1911">+AK82+1</f>
        <v>37</v>
      </c>
      <c r="AM82" s="280">
        <f t="shared" ref="AM82" si="1912">+AL82+1</f>
        <v>38</v>
      </c>
      <c r="AN82" s="280">
        <f t="shared" ref="AN82" si="1913">+AM82+1</f>
        <v>39</v>
      </c>
      <c r="AO82" s="280">
        <f t="shared" ref="AO82" si="1914">+AN82+1</f>
        <v>40</v>
      </c>
      <c r="AP82" s="280">
        <f t="shared" ref="AP82" si="1915">+AO82+1</f>
        <v>41</v>
      </c>
      <c r="AQ82" s="280">
        <f t="shared" ref="AQ82" si="1916">+AP82+1</f>
        <v>42</v>
      </c>
      <c r="AR82" s="280">
        <f t="shared" ref="AR82" si="1917">+AQ82+1</f>
        <v>43</v>
      </c>
      <c r="AS82" s="280">
        <f t="shared" ref="AS82" si="1918">+AR82+1</f>
        <v>44</v>
      </c>
      <c r="AT82" s="280">
        <f t="shared" ref="AT82" si="1919">+AS82+1</f>
        <v>45</v>
      </c>
      <c r="AU82" s="280">
        <f t="shared" ref="AU82" si="1920">+AT82+1</f>
        <v>46</v>
      </c>
      <c r="AV82" s="280">
        <f t="shared" ref="AV82" si="1921">+AU82+1</f>
        <v>47</v>
      </c>
      <c r="AW82" s="280">
        <f t="shared" ref="AW82" si="1922">+AV82+1</f>
        <v>48</v>
      </c>
      <c r="AX82" s="280">
        <f t="shared" ref="AX82" si="1923">+AW82+1</f>
        <v>49</v>
      </c>
      <c r="AY82" s="280">
        <f t="shared" ref="AY82" si="1924">+AX82+1</f>
        <v>50</v>
      </c>
      <c r="AZ82" s="280">
        <f t="shared" ref="AZ82" si="1925">+AY82+1</f>
        <v>51</v>
      </c>
      <c r="BA82" s="280">
        <f t="shared" ref="BA82" si="1926">+AZ82+1</f>
        <v>52</v>
      </c>
      <c r="BB82" s="280">
        <f t="shared" ref="BB82" si="1927">+BA82+1</f>
        <v>53</v>
      </c>
      <c r="BC82" s="280">
        <f t="shared" ref="BC82" si="1928">+BB82+1</f>
        <v>54</v>
      </c>
      <c r="BD82" s="280">
        <f t="shared" ref="BD82" si="1929">+BC82+1</f>
        <v>55</v>
      </c>
      <c r="BE82" s="280">
        <f t="shared" ref="BE82" si="1930">+BD82+1</f>
        <v>56</v>
      </c>
      <c r="BF82" s="280">
        <f t="shared" ref="BF82" si="1931">+BE82+1</f>
        <v>57</v>
      </c>
      <c r="BG82" s="280">
        <f t="shared" ref="BG82" si="1932">+BF82+1</f>
        <v>58</v>
      </c>
      <c r="BH82" s="280">
        <f t="shared" ref="BH82" si="1933">+BG82+1</f>
        <v>59</v>
      </c>
      <c r="BI82" s="280">
        <f t="shared" ref="BI82" si="1934">+BH82+1</f>
        <v>60</v>
      </c>
      <c r="BJ82" s="280">
        <f t="shared" ref="BJ82" si="1935">+BI82+1</f>
        <v>61</v>
      </c>
      <c r="BK82" s="280">
        <f t="shared" ref="BK82" si="1936">+BJ82+1</f>
        <v>62</v>
      </c>
      <c r="BL82" s="280">
        <f t="shared" ref="BL82" si="1937">+BK82+1</f>
        <v>63</v>
      </c>
      <c r="BM82" s="280">
        <f t="shared" ref="BM82" si="1938">+BL82+1</f>
        <v>64</v>
      </c>
      <c r="BN82" s="280">
        <f t="shared" ref="BN82" si="1939">+BM82+1</f>
        <v>65</v>
      </c>
      <c r="BO82" s="280">
        <f t="shared" ref="BO82" si="1940">+BN82+1</f>
        <v>66</v>
      </c>
      <c r="BP82" s="280">
        <f t="shared" ref="BP82" si="1941">+BO82+1</f>
        <v>67</v>
      </c>
      <c r="BQ82" s="280">
        <f t="shared" ref="BQ82" si="1942">+BP82+1</f>
        <v>68</v>
      </c>
      <c r="BR82" s="280">
        <f t="shared" ref="BR82" si="1943">+BQ82+1</f>
        <v>69</v>
      </c>
      <c r="BS82" s="280">
        <f t="shared" ref="BS82" si="1944">+BR82+1</f>
        <v>70</v>
      </c>
      <c r="BT82" s="280">
        <f t="shared" ref="BT82" si="1945">+BS82+1</f>
        <v>71</v>
      </c>
      <c r="BU82" s="280">
        <f t="shared" ref="BU82" si="1946">+BT82+1</f>
        <v>72</v>
      </c>
      <c r="BV82" s="280">
        <f t="shared" ref="BV82" si="1947">+BU82+1</f>
        <v>73</v>
      </c>
      <c r="BW82" s="280">
        <f t="shared" ref="BW82" si="1948">+BV82+1</f>
        <v>74</v>
      </c>
      <c r="BX82" s="280">
        <f t="shared" ref="BX82" si="1949">+BW82+1</f>
        <v>75</v>
      </c>
      <c r="BY82" s="280">
        <f t="shared" ref="BY82" si="1950">+BX82+1</f>
        <v>76</v>
      </c>
      <c r="BZ82" s="280">
        <f t="shared" ref="BZ82" si="1951">+BY82+1</f>
        <v>77</v>
      </c>
      <c r="CA82" s="280">
        <f t="shared" ref="CA82" si="1952">+BZ82+1</f>
        <v>78</v>
      </c>
      <c r="CB82" s="280">
        <f t="shared" ref="CB82" si="1953">+CA82+1</f>
        <v>79</v>
      </c>
      <c r="CC82" s="280">
        <f t="shared" ref="CC82" si="1954">+CB82+1</f>
        <v>80</v>
      </c>
      <c r="CD82" s="280">
        <f t="shared" ref="CD82" si="1955">+CC82+1</f>
        <v>81</v>
      </c>
      <c r="CE82" s="280">
        <f t="shared" ref="CE82" si="1956">+CD82+1</f>
        <v>82</v>
      </c>
      <c r="CF82" s="280">
        <f t="shared" ref="CF82" si="1957">+CE82+1</f>
        <v>83</v>
      </c>
      <c r="CG82" s="280">
        <f t="shared" ref="CG82" si="1958">+CF82+1</f>
        <v>84</v>
      </c>
      <c r="CH82" s="280">
        <f t="shared" ref="CH82" si="1959">+CG82+1</f>
        <v>85</v>
      </c>
      <c r="CI82" s="280">
        <f t="shared" ref="CI82" si="1960">+CH82+1</f>
        <v>86</v>
      </c>
      <c r="CJ82" s="280">
        <f t="shared" ref="CJ82" si="1961">+CI82+1</f>
        <v>87</v>
      </c>
    </row>
    <row r="83" spans="1:94" ht="15.75" x14ac:dyDescent="0.25">
      <c r="A83" s="277" t="s">
        <v>282</v>
      </c>
      <c r="G83" s="252">
        <f>'Absorción por tipo de casa'!E5</f>
        <v>1</v>
      </c>
      <c r="H83" s="252">
        <f>'Absorción por tipo de casa'!F5</f>
        <v>0</v>
      </c>
      <c r="I83" s="252">
        <f>'Absorción por tipo de casa'!G5</f>
        <v>1</v>
      </c>
      <c r="J83" s="252">
        <f>'Absorción por tipo de casa'!H5</f>
        <v>0</v>
      </c>
      <c r="K83" s="252">
        <f>'Absorción por tipo de casa'!I5</f>
        <v>1</v>
      </c>
      <c r="L83" s="252">
        <f>'Absorción por tipo de casa'!J5</f>
        <v>0</v>
      </c>
      <c r="M83" s="252">
        <f>'Absorción por tipo de casa'!K5</f>
        <v>1</v>
      </c>
      <c r="N83" s="252">
        <f>'Absorción por tipo de casa'!L5</f>
        <v>0</v>
      </c>
      <c r="O83" s="252">
        <f>'Absorción por tipo de casa'!M5</f>
        <v>1</v>
      </c>
      <c r="P83" s="252">
        <f>'Absorción por tipo de casa'!N5</f>
        <v>0</v>
      </c>
      <c r="Q83" s="252">
        <f>'Absorción por tipo de casa'!O5</f>
        <v>1</v>
      </c>
      <c r="R83" s="252">
        <f>'Absorción por tipo de casa'!P5</f>
        <v>0</v>
      </c>
      <c r="S83" s="252">
        <f>'Absorción por tipo de casa'!Q5</f>
        <v>2</v>
      </c>
      <c r="T83" s="252">
        <f>'Absorción por tipo de casa'!R5</f>
        <v>0</v>
      </c>
      <c r="U83" s="252">
        <f>'Absorción por tipo de casa'!S5</f>
        <v>2</v>
      </c>
      <c r="V83" s="252">
        <f>'Absorción por tipo de casa'!T5</f>
        <v>0</v>
      </c>
      <c r="W83" s="252">
        <f>'Absorción por tipo de casa'!U5</f>
        <v>2</v>
      </c>
      <c r="X83" s="252">
        <f>'Absorción por tipo de casa'!V5</f>
        <v>0</v>
      </c>
      <c r="Y83" s="252">
        <f>'Absorción por tipo de casa'!W5</f>
        <v>2</v>
      </c>
      <c r="Z83" s="252">
        <f>'Absorción por tipo de casa'!X5</f>
        <v>1</v>
      </c>
      <c r="AA83" s="252">
        <f>'Absorción por tipo de casa'!Y5</f>
        <v>1</v>
      </c>
      <c r="AB83" s="252">
        <f>'Absorción por tipo de casa'!Z5</f>
        <v>2</v>
      </c>
      <c r="AC83" s="252">
        <f>'Absorción por tipo de casa'!AA5</f>
        <v>0</v>
      </c>
      <c r="AD83" s="252">
        <f>'Absorción por tipo de casa'!AB5</f>
        <v>1</v>
      </c>
      <c r="AE83" s="252">
        <f>'Absorción por tipo de casa'!AC5</f>
        <v>1</v>
      </c>
      <c r="AF83" s="252">
        <f>'Absorción por tipo de casa'!AD5</f>
        <v>0</v>
      </c>
      <c r="AG83" s="252">
        <f>'Absorción por tipo de casa'!AE5</f>
        <v>2</v>
      </c>
      <c r="AH83" s="252">
        <f>'Absorción por tipo de casa'!AF5</f>
        <v>0</v>
      </c>
      <c r="AI83" s="252">
        <f>'Absorción por tipo de casa'!AG5</f>
        <v>2</v>
      </c>
      <c r="AJ83" s="252">
        <f>'Absorción por tipo de casa'!AH5</f>
        <v>1</v>
      </c>
      <c r="AK83" s="252">
        <f>'Absorción por tipo de casa'!AI5</f>
        <v>1</v>
      </c>
      <c r="AL83" s="252">
        <f>'Absorción por tipo de casa'!AJ5</f>
        <v>0</v>
      </c>
      <c r="AM83" s="252">
        <f>'Absorción por tipo de casa'!AK5</f>
        <v>1</v>
      </c>
      <c r="AN83" s="252">
        <f>'Absorción por tipo de casa'!AL5</f>
        <v>1</v>
      </c>
      <c r="AO83" s="252">
        <f>'Absorción por tipo de casa'!AM5</f>
        <v>2</v>
      </c>
      <c r="AP83" s="252">
        <f>'Absorción por tipo de casa'!AN5</f>
        <v>0</v>
      </c>
      <c r="AQ83" s="252">
        <f>'Absorción por tipo de casa'!AO5</f>
        <v>2</v>
      </c>
      <c r="AR83" s="252">
        <f>'Absorción por tipo de casa'!AP5</f>
        <v>1</v>
      </c>
      <c r="AS83" s="252">
        <f>'Absorción por tipo de casa'!AQ5</f>
        <v>0</v>
      </c>
      <c r="AT83" s="252">
        <f>'Absorción por tipo de casa'!AR5</f>
        <v>0</v>
      </c>
      <c r="AU83" s="252">
        <f>'Absorción por tipo de casa'!AS5</f>
        <v>0</v>
      </c>
      <c r="AV83" s="252">
        <f>'Absorción por tipo de casa'!AT5</f>
        <v>0</v>
      </c>
      <c r="AW83" s="252">
        <f>'Absorción por tipo de casa'!AU5</f>
        <v>0</v>
      </c>
      <c r="AX83" s="252">
        <f>'Absorción por tipo de casa'!AV5</f>
        <v>0</v>
      </c>
      <c r="AY83" s="252">
        <f>'Absorción por tipo de casa'!AW5</f>
        <v>0</v>
      </c>
      <c r="AZ83" s="252">
        <f>'Absorción por tipo de casa'!AX5</f>
        <v>0</v>
      </c>
      <c r="BA83" s="252">
        <f>'Absorción por tipo de casa'!AY5</f>
        <v>0</v>
      </c>
      <c r="BB83" s="252">
        <f>'Absorción por tipo de casa'!AZ5</f>
        <v>0</v>
      </c>
      <c r="BC83" s="252">
        <f>'Absorción por tipo de casa'!BA5</f>
        <v>0</v>
      </c>
      <c r="BD83" s="252">
        <f>'Absorción por tipo de casa'!BB5</f>
        <v>0</v>
      </c>
      <c r="BE83" s="252">
        <f>'Absorción por tipo de casa'!BC5</f>
        <v>0</v>
      </c>
      <c r="BF83" s="252">
        <f>'Absorción por tipo de casa'!BD5</f>
        <v>0</v>
      </c>
      <c r="BG83" s="252">
        <f>'Absorción por tipo de casa'!BE5</f>
        <v>0</v>
      </c>
      <c r="BH83" s="252">
        <f>'Absorción por tipo de casa'!BF5</f>
        <v>0</v>
      </c>
      <c r="BI83" s="252">
        <f>'Absorción por tipo de casa'!BG5</f>
        <v>0</v>
      </c>
      <c r="BJ83" s="252">
        <f>'Absorción por tipo de casa'!BH5</f>
        <v>0</v>
      </c>
      <c r="BK83" s="252">
        <f>'Absorción por tipo de casa'!BI5</f>
        <v>0</v>
      </c>
      <c r="BL83" s="252">
        <f>'Absorción por tipo de casa'!BJ5</f>
        <v>0</v>
      </c>
      <c r="BM83" s="252">
        <f>'Absorción por tipo de casa'!BK5</f>
        <v>0</v>
      </c>
      <c r="BN83" s="252">
        <f>'Absorción por tipo de casa'!BL5</f>
        <v>0</v>
      </c>
      <c r="BO83" s="252">
        <f>'Absorción por tipo de casa'!BM5</f>
        <v>0</v>
      </c>
      <c r="BP83" s="252">
        <f>'Absorción por tipo de casa'!BN5</f>
        <v>0</v>
      </c>
      <c r="BQ83" s="252">
        <f>'Absorción por tipo de casa'!BO5</f>
        <v>0</v>
      </c>
      <c r="BR83" s="252">
        <f>'Absorción por tipo de casa'!BP5</f>
        <v>0</v>
      </c>
      <c r="BS83" s="252">
        <f>'Absorción por tipo de casa'!BQ5</f>
        <v>0</v>
      </c>
      <c r="BT83" s="252">
        <f>'Absorción por tipo de casa'!BR5</f>
        <v>0</v>
      </c>
      <c r="BU83" s="252">
        <f>'Absorción por tipo de casa'!BS5</f>
        <v>0</v>
      </c>
      <c r="BV83" s="252">
        <f>'Absorción por tipo de casa'!BT5</f>
        <v>0</v>
      </c>
      <c r="BW83" s="252">
        <f>'Absorción por tipo de casa'!BU5</f>
        <v>0</v>
      </c>
      <c r="BX83" s="252">
        <f>'Absorción por tipo de casa'!BV5</f>
        <v>0</v>
      </c>
      <c r="BY83" s="252">
        <f>'Absorción por tipo de casa'!BW5</f>
        <v>0</v>
      </c>
      <c r="BZ83" s="252">
        <f>'Absorción por tipo de casa'!BX5</f>
        <v>0</v>
      </c>
      <c r="CA83" s="252">
        <f>'Absorción por tipo de casa'!BY5</f>
        <v>0</v>
      </c>
      <c r="CB83" s="252">
        <f>'Absorción por tipo de casa'!BZ5</f>
        <v>0</v>
      </c>
      <c r="CC83" s="252">
        <f>'Absorción por tipo de casa'!CA5</f>
        <v>0</v>
      </c>
      <c r="CD83" s="252">
        <f>'Absorción por tipo de casa'!CB5</f>
        <v>0</v>
      </c>
      <c r="CE83" s="252">
        <f>'Absorción por tipo de casa'!CC5</f>
        <v>0</v>
      </c>
      <c r="CF83" s="252">
        <f>'Absorción por tipo de casa'!CD5</f>
        <v>0</v>
      </c>
      <c r="CG83" s="277"/>
      <c r="CH83" s="277"/>
      <c r="CI83" s="277"/>
      <c r="CJ83" s="277"/>
    </row>
    <row r="84" spans="1:94" x14ac:dyDescent="0.25">
      <c r="A84" s="277" t="s">
        <v>281</v>
      </c>
      <c r="B84" s="282"/>
      <c r="C84" s="282"/>
      <c r="D84" s="282"/>
      <c r="E84" s="282"/>
      <c r="F84" s="282"/>
      <c r="G84" s="277">
        <f>F84+G83</f>
        <v>1</v>
      </c>
      <c r="H84" s="277">
        <f t="shared" ref="H84:BS84" si="1962">G84+H83</f>
        <v>1</v>
      </c>
      <c r="I84" s="277">
        <f t="shared" si="1962"/>
        <v>2</v>
      </c>
      <c r="J84" s="277">
        <f t="shared" si="1962"/>
        <v>2</v>
      </c>
      <c r="K84" s="277">
        <f t="shared" si="1962"/>
        <v>3</v>
      </c>
      <c r="L84" s="277">
        <f t="shared" si="1962"/>
        <v>3</v>
      </c>
      <c r="M84" s="277">
        <f t="shared" si="1962"/>
        <v>4</v>
      </c>
      <c r="N84" s="277">
        <f t="shared" si="1962"/>
        <v>4</v>
      </c>
      <c r="O84" s="277">
        <f t="shared" si="1962"/>
        <v>5</v>
      </c>
      <c r="P84" s="277">
        <f t="shared" si="1962"/>
        <v>5</v>
      </c>
      <c r="Q84" s="277">
        <f t="shared" si="1962"/>
        <v>6</v>
      </c>
      <c r="R84" s="277">
        <f t="shared" si="1962"/>
        <v>6</v>
      </c>
      <c r="S84" s="277">
        <f t="shared" si="1962"/>
        <v>8</v>
      </c>
      <c r="T84" s="277">
        <f t="shared" si="1962"/>
        <v>8</v>
      </c>
      <c r="U84" s="277">
        <f t="shared" si="1962"/>
        <v>10</v>
      </c>
      <c r="V84" s="277">
        <f t="shared" si="1962"/>
        <v>10</v>
      </c>
      <c r="W84" s="277">
        <f t="shared" si="1962"/>
        <v>12</v>
      </c>
      <c r="X84" s="277">
        <f t="shared" si="1962"/>
        <v>12</v>
      </c>
      <c r="Y84" s="277">
        <f t="shared" si="1962"/>
        <v>14</v>
      </c>
      <c r="Z84" s="277">
        <f t="shared" si="1962"/>
        <v>15</v>
      </c>
      <c r="AA84" s="277">
        <f t="shared" si="1962"/>
        <v>16</v>
      </c>
      <c r="AB84" s="277">
        <f t="shared" si="1962"/>
        <v>18</v>
      </c>
      <c r="AC84" s="277">
        <f t="shared" si="1962"/>
        <v>18</v>
      </c>
      <c r="AD84" s="277">
        <f t="shared" si="1962"/>
        <v>19</v>
      </c>
      <c r="AE84" s="277">
        <f t="shared" si="1962"/>
        <v>20</v>
      </c>
      <c r="AF84" s="277">
        <f t="shared" si="1962"/>
        <v>20</v>
      </c>
      <c r="AG84" s="277">
        <f t="shared" si="1962"/>
        <v>22</v>
      </c>
      <c r="AH84" s="277">
        <f t="shared" si="1962"/>
        <v>22</v>
      </c>
      <c r="AI84" s="277">
        <f t="shared" si="1962"/>
        <v>24</v>
      </c>
      <c r="AJ84" s="277">
        <f t="shared" si="1962"/>
        <v>25</v>
      </c>
      <c r="AK84" s="277">
        <f t="shared" si="1962"/>
        <v>26</v>
      </c>
      <c r="AL84" s="277">
        <f t="shared" si="1962"/>
        <v>26</v>
      </c>
      <c r="AM84" s="277">
        <f t="shared" si="1962"/>
        <v>27</v>
      </c>
      <c r="AN84" s="277">
        <f t="shared" si="1962"/>
        <v>28</v>
      </c>
      <c r="AO84" s="277">
        <f t="shared" si="1962"/>
        <v>30</v>
      </c>
      <c r="AP84" s="277">
        <f t="shared" si="1962"/>
        <v>30</v>
      </c>
      <c r="AQ84" s="277">
        <f t="shared" si="1962"/>
        <v>32</v>
      </c>
      <c r="AR84" s="277">
        <f t="shared" si="1962"/>
        <v>33</v>
      </c>
      <c r="AS84" s="277">
        <f t="shared" si="1962"/>
        <v>33</v>
      </c>
      <c r="AT84" s="277">
        <f t="shared" si="1962"/>
        <v>33</v>
      </c>
      <c r="AU84" s="277">
        <f t="shared" si="1962"/>
        <v>33</v>
      </c>
      <c r="AV84" s="277">
        <f t="shared" si="1962"/>
        <v>33</v>
      </c>
      <c r="AW84" s="277">
        <f t="shared" si="1962"/>
        <v>33</v>
      </c>
      <c r="AX84" s="277">
        <f t="shared" si="1962"/>
        <v>33</v>
      </c>
      <c r="AY84" s="277">
        <f t="shared" si="1962"/>
        <v>33</v>
      </c>
      <c r="AZ84" s="277">
        <v>0</v>
      </c>
      <c r="BA84" s="277">
        <f t="shared" si="1962"/>
        <v>0</v>
      </c>
      <c r="BB84" s="277">
        <f t="shared" si="1962"/>
        <v>0</v>
      </c>
      <c r="BC84" s="277">
        <f t="shared" si="1962"/>
        <v>0</v>
      </c>
      <c r="BD84" s="277">
        <f t="shared" si="1962"/>
        <v>0</v>
      </c>
      <c r="BE84" s="277">
        <f t="shared" si="1962"/>
        <v>0</v>
      </c>
      <c r="BF84" s="277">
        <f t="shared" si="1962"/>
        <v>0</v>
      </c>
      <c r="BG84" s="277">
        <f t="shared" si="1962"/>
        <v>0</v>
      </c>
      <c r="BH84" s="277">
        <f t="shared" si="1962"/>
        <v>0</v>
      </c>
      <c r="BI84" s="277">
        <f t="shared" si="1962"/>
        <v>0</v>
      </c>
      <c r="BJ84" s="277">
        <f t="shared" si="1962"/>
        <v>0</v>
      </c>
      <c r="BK84" s="277">
        <f t="shared" si="1962"/>
        <v>0</v>
      </c>
      <c r="BL84" s="277">
        <f t="shared" si="1962"/>
        <v>0</v>
      </c>
      <c r="BM84" s="277">
        <f t="shared" si="1962"/>
        <v>0</v>
      </c>
      <c r="BN84" s="277">
        <f t="shared" si="1962"/>
        <v>0</v>
      </c>
      <c r="BO84" s="277">
        <f t="shared" si="1962"/>
        <v>0</v>
      </c>
      <c r="BP84" s="277">
        <f t="shared" si="1962"/>
        <v>0</v>
      </c>
      <c r="BQ84" s="277">
        <f t="shared" si="1962"/>
        <v>0</v>
      </c>
      <c r="BR84" s="277">
        <f t="shared" si="1962"/>
        <v>0</v>
      </c>
      <c r="BS84" s="277">
        <f t="shared" si="1962"/>
        <v>0</v>
      </c>
      <c r="BT84" s="277">
        <f t="shared" ref="BT84:CF84" si="1963">BS84+BT83</f>
        <v>0</v>
      </c>
      <c r="BU84" s="277">
        <f t="shared" si="1963"/>
        <v>0</v>
      </c>
      <c r="BV84" s="277">
        <f t="shared" si="1963"/>
        <v>0</v>
      </c>
      <c r="BW84" s="277">
        <f t="shared" si="1963"/>
        <v>0</v>
      </c>
      <c r="BX84" s="277">
        <f t="shared" si="1963"/>
        <v>0</v>
      </c>
      <c r="BY84" s="277">
        <f t="shared" si="1963"/>
        <v>0</v>
      </c>
      <c r="BZ84" s="277">
        <f t="shared" si="1963"/>
        <v>0</v>
      </c>
      <c r="CA84" s="277">
        <f t="shared" si="1963"/>
        <v>0</v>
      </c>
      <c r="CB84" s="277">
        <f t="shared" si="1963"/>
        <v>0</v>
      </c>
      <c r="CC84" s="277">
        <f t="shared" si="1963"/>
        <v>0</v>
      </c>
      <c r="CD84" s="277">
        <f t="shared" si="1963"/>
        <v>0</v>
      </c>
      <c r="CE84" s="277">
        <f t="shared" si="1963"/>
        <v>0</v>
      </c>
      <c r="CF84" s="277">
        <f t="shared" si="1963"/>
        <v>0</v>
      </c>
      <c r="CG84" s="282"/>
      <c r="CH84" s="282"/>
      <c r="CI84" s="282"/>
      <c r="CJ84" s="282"/>
      <c r="CK84" s="348"/>
      <c r="CL84" s="348"/>
      <c r="CM84" s="348"/>
      <c r="CN84" s="348"/>
      <c r="CO84" s="348"/>
      <c r="CP84" s="348"/>
    </row>
    <row r="85" spans="1:94" x14ac:dyDescent="0.25">
      <c r="A85" s="277" t="s">
        <v>280</v>
      </c>
      <c r="B85" s="281"/>
      <c r="C85" s="281"/>
      <c r="D85" s="281"/>
      <c r="E85" s="281"/>
      <c r="F85" s="281"/>
      <c r="G85" s="344">
        <f>$B$79</f>
        <v>106692.56999662014</v>
      </c>
      <c r="H85" s="344">
        <f t="shared" ref="H85:BS85" si="1964">$B$79</f>
        <v>106692.56999662014</v>
      </c>
      <c r="I85" s="344">
        <f t="shared" si="1964"/>
        <v>106692.56999662014</v>
      </c>
      <c r="J85" s="344">
        <f t="shared" si="1964"/>
        <v>106692.56999662014</v>
      </c>
      <c r="K85" s="344">
        <f t="shared" si="1964"/>
        <v>106692.56999662014</v>
      </c>
      <c r="L85" s="344">
        <f t="shared" si="1964"/>
        <v>106692.56999662014</v>
      </c>
      <c r="M85" s="344">
        <f t="shared" si="1964"/>
        <v>106692.56999662014</v>
      </c>
      <c r="N85" s="344">
        <f t="shared" si="1964"/>
        <v>106692.56999662014</v>
      </c>
      <c r="O85" s="344">
        <f t="shared" si="1964"/>
        <v>106692.56999662014</v>
      </c>
      <c r="P85" s="344">
        <f t="shared" si="1964"/>
        <v>106692.56999662014</v>
      </c>
      <c r="Q85" s="344">
        <f t="shared" si="1964"/>
        <v>106692.56999662014</v>
      </c>
      <c r="R85" s="344">
        <f t="shared" si="1964"/>
        <v>106692.56999662014</v>
      </c>
      <c r="S85" s="344">
        <f t="shared" si="1964"/>
        <v>106692.56999662014</v>
      </c>
      <c r="T85" s="344">
        <f t="shared" si="1964"/>
        <v>106692.56999662014</v>
      </c>
      <c r="U85" s="344">
        <f t="shared" si="1964"/>
        <v>106692.56999662014</v>
      </c>
      <c r="V85" s="344">
        <f t="shared" si="1964"/>
        <v>106692.56999662014</v>
      </c>
      <c r="W85" s="344">
        <f t="shared" si="1964"/>
        <v>106692.56999662014</v>
      </c>
      <c r="X85" s="344">
        <f t="shared" si="1964"/>
        <v>106692.56999662014</v>
      </c>
      <c r="Y85" s="344">
        <f t="shared" si="1964"/>
        <v>106692.56999662014</v>
      </c>
      <c r="Z85" s="344">
        <f t="shared" si="1964"/>
        <v>106692.56999662014</v>
      </c>
      <c r="AA85" s="344">
        <f t="shared" si="1964"/>
        <v>106692.56999662014</v>
      </c>
      <c r="AB85" s="344">
        <f t="shared" si="1964"/>
        <v>106692.56999662014</v>
      </c>
      <c r="AC85" s="344">
        <f t="shared" si="1964"/>
        <v>106692.56999662014</v>
      </c>
      <c r="AD85" s="344">
        <f t="shared" si="1964"/>
        <v>106692.56999662014</v>
      </c>
      <c r="AE85" s="344">
        <f t="shared" si="1964"/>
        <v>106692.56999662014</v>
      </c>
      <c r="AF85" s="344">
        <f t="shared" si="1964"/>
        <v>106692.56999662014</v>
      </c>
      <c r="AG85" s="344">
        <f t="shared" si="1964"/>
        <v>106692.56999662014</v>
      </c>
      <c r="AH85" s="344">
        <f t="shared" si="1964"/>
        <v>106692.56999662014</v>
      </c>
      <c r="AI85" s="344">
        <f t="shared" si="1964"/>
        <v>106692.56999662014</v>
      </c>
      <c r="AJ85" s="344">
        <f t="shared" si="1964"/>
        <v>106692.56999662014</v>
      </c>
      <c r="AK85" s="344">
        <f t="shared" si="1964"/>
        <v>106692.56999662014</v>
      </c>
      <c r="AL85" s="344">
        <f t="shared" si="1964"/>
        <v>106692.56999662014</v>
      </c>
      <c r="AM85" s="344">
        <f t="shared" si="1964"/>
        <v>106692.56999662014</v>
      </c>
      <c r="AN85" s="344">
        <f t="shared" si="1964"/>
        <v>106692.56999662014</v>
      </c>
      <c r="AO85" s="344">
        <f t="shared" si="1964"/>
        <v>106692.56999662014</v>
      </c>
      <c r="AP85" s="344">
        <f t="shared" si="1964"/>
        <v>106692.56999662014</v>
      </c>
      <c r="AQ85" s="344">
        <f t="shared" si="1964"/>
        <v>106692.56999662014</v>
      </c>
      <c r="AR85" s="344">
        <f t="shared" si="1964"/>
        <v>106692.56999662014</v>
      </c>
      <c r="AS85" s="344">
        <f t="shared" si="1964"/>
        <v>106692.56999662014</v>
      </c>
      <c r="AT85" s="344">
        <f t="shared" si="1964"/>
        <v>106692.56999662014</v>
      </c>
      <c r="AU85" s="344">
        <f t="shared" si="1964"/>
        <v>106692.56999662014</v>
      </c>
      <c r="AV85" s="344">
        <f t="shared" si="1964"/>
        <v>106692.56999662014</v>
      </c>
      <c r="AW85" s="344">
        <f t="shared" si="1964"/>
        <v>106692.56999662014</v>
      </c>
      <c r="AX85" s="344">
        <f t="shared" si="1964"/>
        <v>106692.56999662014</v>
      </c>
      <c r="AY85" s="344">
        <f t="shared" si="1964"/>
        <v>106692.56999662014</v>
      </c>
      <c r="AZ85" s="344">
        <f t="shared" si="1964"/>
        <v>106692.56999662014</v>
      </c>
      <c r="BA85" s="344">
        <f t="shared" si="1964"/>
        <v>106692.56999662014</v>
      </c>
      <c r="BB85" s="344">
        <f t="shared" si="1964"/>
        <v>106692.56999662014</v>
      </c>
      <c r="BC85" s="344">
        <f t="shared" si="1964"/>
        <v>106692.56999662014</v>
      </c>
      <c r="BD85" s="344">
        <f t="shared" si="1964"/>
        <v>106692.56999662014</v>
      </c>
      <c r="BE85" s="344">
        <f t="shared" si="1964"/>
        <v>106692.56999662014</v>
      </c>
      <c r="BF85" s="344">
        <f t="shared" si="1964"/>
        <v>106692.56999662014</v>
      </c>
      <c r="BG85" s="344">
        <f t="shared" si="1964"/>
        <v>106692.56999662014</v>
      </c>
      <c r="BH85" s="344">
        <f t="shared" si="1964"/>
        <v>106692.56999662014</v>
      </c>
      <c r="BI85" s="344">
        <f t="shared" si="1964"/>
        <v>106692.56999662014</v>
      </c>
      <c r="BJ85" s="344">
        <f t="shared" si="1964"/>
        <v>106692.56999662014</v>
      </c>
      <c r="BK85" s="344">
        <f t="shared" si="1964"/>
        <v>106692.56999662014</v>
      </c>
      <c r="BL85" s="344">
        <f t="shared" si="1964"/>
        <v>106692.56999662014</v>
      </c>
      <c r="BM85" s="344">
        <f t="shared" si="1964"/>
        <v>106692.56999662014</v>
      </c>
      <c r="BN85" s="344">
        <f t="shared" si="1964"/>
        <v>106692.56999662014</v>
      </c>
      <c r="BO85" s="344">
        <f t="shared" si="1964"/>
        <v>106692.56999662014</v>
      </c>
      <c r="BP85" s="344">
        <f t="shared" si="1964"/>
        <v>106692.56999662014</v>
      </c>
      <c r="BQ85" s="344">
        <f t="shared" si="1964"/>
        <v>106692.56999662014</v>
      </c>
      <c r="BR85" s="344">
        <f t="shared" si="1964"/>
        <v>106692.56999662014</v>
      </c>
      <c r="BS85" s="344">
        <f t="shared" si="1964"/>
        <v>106692.56999662014</v>
      </c>
      <c r="BT85" s="344">
        <f t="shared" ref="BT85:CF85" si="1965">$B$79</f>
        <v>106692.56999662014</v>
      </c>
      <c r="BU85" s="344">
        <f t="shared" si="1965"/>
        <v>106692.56999662014</v>
      </c>
      <c r="BV85" s="344">
        <f t="shared" si="1965"/>
        <v>106692.56999662014</v>
      </c>
      <c r="BW85" s="344">
        <f t="shared" si="1965"/>
        <v>106692.56999662014</v>
      </c>
      <c r="BX85" s="344">
        <f t="shared" si="1965"/>
        <v>106692.56999662014</v>
      </c>
      <c r="BY85" s="344">
        <f t="shared" si="1965"/>
        <v>106692.56999662014</v>
      </c>
      <c r="BZ85" s="344">
        <f t="shared" si="1965"/>
        <v>106692.56999662014</v>
      </c>
      <c r="CA85" s="344">
        <f t="shared" si="1965"/>
        <v>106692.56999662014</v>
      </c>
      <c r="CB85" s="344">
        <f t="shared" si="1965"/>
        <v>106692.56999662014</v>
      </c>
      <c r="CC85" s="344">
        <f t="shared" si="1965"/>
        <v>106692.56999662014</v>
      </c>
      <c r="CD85" s="344">
        <f t="shared" si="1965"/>
        <v>106692.56999662014</v>
      </c>
      <c r="CE85" s="344">
        <f t="shared" si="1965"/>
        <v>106692.56999662014</v>
      </c>
      <c r="CF85" s="344">
        <f t="shared" si="1965"/>
        <v>106692.56999662014</v>
      </c>
      <c r="CG85" s="281"/>
      <c r="CH85" s="281"/>
      <c r="CI85" s="281"/>
      <c r="CJ85" s="281"/>
    </row>
    <row r="86" spans="1:94" x14ac:dyDescent="0.25">
      <c r="A86" s="281" t="s">
        <v>279</v>
      </c>
      <c r="B86" s="281"/>
      <c r="C86" s="281"/>
      <c r="D86" s="281"/>
      <c r="E86" s="281"/>
      <c r="F86" s="281"/>
      <c r="G86" s="345">
        <f>G83*G85</f>
        <v>106692.56999662014</v>
      </c>
      <c r="H86" s="345">
        <f t="shared" ref="H86" si="1966">H83*H85</f>
        <v>0</v>
      </c>
      <c r="I86" s="345">
        <f t="shared" ref="I86:BK86" si="1967">I83*I85</f>
        <v>106692.56999662014</v>
      </c>
      <c r="J86" s="345">
        <f t="shared" si="1967"/>
        <v>0</v>
      </c>
      <c r="K86" s="345">
        <f t="shared" si="1967"/>
        <v>106692.56999662014</v>
      </c>
      <c r="L86" s="345">
        <f t="shared" si="1967"/>
        <v>0</v>
      </c>
      <c r="M86" s="345">
        <f t="shared" si="1967"/>
        <v>106692.56999662014</v>
      </c>
      <c r="N86" s="345">
        <f t="shared" si="1967"/>
        <v>0</v>
      </c>
      <c r="O86" s="345">
        <f t="shared" si="1967"/>
        <v>106692.56999662014</v>
      </c>
      <c r="P86" s="345">
        <f t="shared" si="1967"/>
        <v>0</v>
      </c>
      <c r="Q86" s="345">
        <f t="shared" si="1967"/>
        <v>106692.56999662014</v>
      </c>
      <c r="R86" s="345">
        <f t="shared" si="1967"/>
        <v>0</v>
      </c>
      <c r="S86" s="345">
        <f t="shared" si="1967"/>
        <v>213385.13999324027</v>
      </c>
      <c r="T86" s="345">
        <f t="shared" si="1967"/>
        <v>0</v>
      </c>
      <c r="U86" s="345">
        <f t="shared" si="1967"/>
        <v>213385.13999324027</v>
      </c>
      <c r="V86" s="345">
        <f t="shared" si="1967"/>
        <v>0</v>
      </c>
      <c r="W86" s="345">
        <f t="shared" si="1967"/>
        <v>213385.13999324027</v>
      </c>
      <c r="X86" s="345">
        <f t="shared" si="1967"/>
        <v>0</v>
      </c>
      <c r="Y86" s="345">
        <f t="shared" si="1967"/>
        <v>213385.13999324027</v>
      </c>
      <c r="Z86" s="345">
        <f t="shared" si="1967"/>
        <v>106692.56999662014</v>
      </c>
      <c r="AA86" s="345">
        <f t="shared" si="1967"/>
        <v>106692.56999662014</v>
      </c>
      <c r="AB86" s="345">
        <f t="shared" si="1967"/>
        <v>213385.13999324027</v>
      </c>
      <c r="AC86" s="345">
        <f t="shared" si="1967"/>
        <v>0</v>
      </c>
      <c r="AD86" s="345">
        <f t="shared" si="1967"/>
        <v>106692.56999662014</v>
      </c>
      <c r="AE86" s="345">
        <f t="shared" si="1967"/>
        <v>106692.56999662014</v>
      </c>
      <c r="AF86" s="345">
        <f t="shared" si="1967"/>
        <v>0</v>
      </c>
      <c r="AG86" s="345">
        <f t="shared" si="1967"/>
        <v>213385.13999324027</v>
      </c>
      <c r="AH86" s="345">
        <f t="shared" si="1967"/>
        <v>0</v>
      </c>
      <c r="AI86" s="345">
        <f t="shared" si="1967"/>
        <v>213385.13999324027</v>
      </c>
      <c r="AJ86" s="345">
        <f t="shared" si="1967"/>
        <v>106692.56999662014</v>
      </c>
      <c r="AK86" s="345">
        <f t="shared" si="1967"/>
        <v>106692.56999662014</v>
      </c>
      <c r="AL86" s="345">
        <f t="shared" si="1967"/>
        <v>0</v>
      </c>
      <c r="AM86" s="345">
        <f t="shared" si="1967"/>
        <v>106692.56999662014</v>
      </c>
      <c r="AN86" s="345">
        <f t="shared" si="1967"/>
        <v>106692.56999662014</v>
      </c>
      <c r="AO86" s="345">
        <f t="shared" si="1967"/>
        <v>213385.13999324027</v>
      </c>
      <c r="AP86" s="345">
        <f t="shared" si="1967"/>
        <v>0</v>
      </c>
      <c r="AQ86" s="345">
        <f t="shared" si="1967"/>
        <v>213385.13999324027</v>
      </c>
      <c r="AR86" s="345">
        <f t="shared" si="1967"/>
        <v>106692.56999662014</v>
      </c>
      <c r="AS86" s="345">
        <f t="shared" si="1967"/>
        <v>0</v>
      </c>
      <c r="AT86" s="345">
        <f t="shared" si="1967"/>
        <v>0</v>
      </c>
      <c r="AU86" s="345">
        <f t="shared" si="1967"/>
        <v>0</v>
      </c>
      <c r="AV86" s="345">
        <f t="shared" si="1967"/>
        <v>0</v>
      </c>
      <c r="AW86" s="345">
        <f t="shared" si="1967"/>
        <v>0</v>
      </c>
      <c r="AX86" s="345">
        <f t="shared" si="1967"/>
        <v>0</v>
      </c>
      <c r="AY86" s="345">
        <f t="shared" si="1967"/>
        <v>0</v>
      </c>
      <c r="AZ86" s="345">
        <f t="shared" si="1967"/>
        <v>0</v>
      </c>
      <c r="BA86" s="345">
        <f t="shared" si="1967"/>
        <v>0</v>
      </c>
      <c r="BB86" s="345">
        <f t="shared" si="1967"/>
        <v>0</v>
      </c>
      <c r="BC86" s="345">
        <f t="shared" si="1967"/>
        <v>0</v>
      </c>
      <c r="BD86" s="345">
        <f t="shared" si="1967"/>
        <v>0</v>
      </c>
      <c r="BE86" s="345">
        <f t="shared" si="1967"/>
        <v>0</v>
      </c>
      <c r="BF86" s="345">
        <f t="shared" si="1967"/>
        <v>0</v>
      </c>
      <c r="BG86" s="345">
        <f t="shared" si="1967"/>
        <v>0</v>
      </c>
      <c r="BH86" s="345">
        <f t="shared" si="1967"/>
        <v>0</v>
      </c>
      <c r="BI86" s="345">
        <f t="shared" si="1967"/>
        <v>0</v>
      </c>
      <c r="BJ86" s="345">
        <f t="shared" si="1967"/>
        <v>0</v>
      </c>
      <c r="BK86" s="345">
        <f t="shared" si="1967"/>
        <v>0</v>
      </c>
      <c r="BL86" s="345">
        <f t="shared" ref="BL86:BY86" si="1968">BL83*BL85</f>
        <v>0</v>
      </c>
      <c r="BM86" s="345">
        <f t="shared" si="1968"/>
        <v>0</v>
      </c>
      <c r="BN86" s="345">
        <f t="shared" si="1968"/>
        <v>0</v>
      </c>
      <c r="BO86" s="345">
        <f t="shared" si="1968"/>
        <v>0</v>
      </c>
      <c r="BP86" s="345">
        <f t="shared" si="1968"/>
        <v>0</v>
      </c>
      <c r="BQ86" s="345">
        <f t="shared" si="1968"/>
        <v>0</v>
      </c>
      <c r="BR86" s="345">
        <f t="shared" si="1968"/>
        <v>0</v>
      </c>
      <c r="BS86" s="345">
        <f t="shared" si="1968"/>
        <v>0</v>
      </c>
      <c r="BT86" s="345">
        <f t="shared" si="1968"/>
        <v>0</v>
      </c>
      <c r="BU86" s="345">
        <f t="shared" si="1968"/>
        <v>0</v>
      </c>
      <c r="BV86" s="345">
        <f t="shared" si="1968"/>
        <v>0</v>
      </c>
      <c r="BW86" s="345">
        <f t="shared" si="1968"/>
        <v>0</v>
      </c>
      <c r="BX86" s="345">
        <f t="shared" si="1968"/>
        <v>0</v>
      </c>
      <c r="BY86" s="345">
        <f t="shared" si="1968"/>
        <v>0</v>
      </c>
      <c r="BZ86" s="345">
        <f t="shared" ref="BZ86:CF86" si="1969">BZ83*BZ85</f>
        <v>0</v>
      </c>
      <c r="CA86" s="345">
        <f t="shared" si="1969"/>
        <v>0</v>
      </c>
      <c r="CB86" s="345">
        <f t="shared" si="1969"/>
        <v>0</v>
      </c>
      <c r="CC86" s="345">
        <f t="shared" si="1969"/>
        <v>0</v>
      </c>
      <c r="CD86" s="345">
        <f t="shared" si="1969"/>
        <v>0</v>
      </c>
      <c r="CE86" s="345">
        <f t="shared" si="1969"/>
        <v>0</v>
      </c>
      <c r="CF86" s="345">
        <f t="shared" si="1969"/>
        <v>0</v>
      </c>
      <c r="CG86" s="281"/>
      <c r="CH86" s="281"/>
      <c r="CI86" s="281"/>
      <c r="CJ86" s="281"/>
    </row>
    <row r="87" spans="1:94" x14ac:dyDescent="0.25">
      <c r="G87" s="345"/>
      <c r="H87" s="345"/>
      <c r="I87" s="345"/>
      <c r="J87" s="345"/>
      <c r="K87" s="345"/>
      <c r="L87" s="345"/>
      <c r="M87" s="345"/>
      <c r="N87" s="345"/>
      <c r="O87" s="345"/>
      <c r="P87" s="345"/>
      <c r="Q87" s="345"/>
      <c r="R87" s="345"/>
      <c r="S87" s="345"/>
      <c r="T87" s="345"/>
      <c r="U87" s="345"/>
      <c r="V87" s="345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5"/>
      <c r="AH87" s="345"/>
      <c r="AI87" s="345"/>
      <c r="AJ87" s="345"/>
      <c r="AK87" s="345"/>
      <c r="AL87" s="345"/>
      <c r="AM87" s="345"/>
      <c r="AN87" s="345"/>
      <c r="AO87" s="345"/>
      <c r="AP87" s="345"/>
      <c r="AQ87" s="345"/>
      <c r="AR87" s="345"/>
      <c r="AS87" s="345"/>
      <c r="AT87" s="345"/>
      <c r="AU87" s="345"/>
      <c r="AV87" s="345"/>
      <c r="AW87" s="345"/>
      <c r="AX87" s="345"/>
      <c r="AY87" s="345"/>
      <c r="AZ87" s="345"/>
      <c r="BA87" s="345"/>
      <c r="BB87" s="345"/>
      <c r="BC87" s="345"/>
      <c r="BD87" s="345"/>
      <c r="BE87" s="345"/>
      <c r="BF87" s="345"/>
      <c r="BG87" s="345"/>
      <c r="BH87" s="345"/>
      <c r="BI87" s="345"/>
      <c r="BJ87" s="345"/>
      <c r="BK87" s="345"/>
      <c r="BL87" s="345"/>
      <c r="BM87" s="345"/>
      <c r="CD87" s="277"/>
      <c r="CE87" s="277"/>
      <c r="CF87" s="277"/>
      <c r="CG87" s="277"/>
      <c r="CH87" s="277"/>
      <c r="CI87" s="277"/>
      <c r="CJ87" s="277"/>
    </row>
    <row r="88" spans="1:94" x14ac:dyDescent="0.25">
      <c r="A88" s="277" t="s">
        <v>247</v>
      </c>
      <c r="G88" s="345">
        <f t="shared" ref="G88:BO88" si="1970">G86</f>
        <v>106692.56999662014</v>
      </c>
      <c r="H88" s="345">
        <f t="shared" si="1970"/>
        <v>0</v>
      </c>
      <c r="I88" s="345">
        <f t="shared" si="1970"/>
        <v>106692.56999662014</v>
      </c>
      <c r="J88" s="345">
        <f t="shared" si="1970"/>
        <v>0</v>
      </c>
      <c r="K88" s="345">
        <f t="shared" si="1970"/>
        <v>106692.56999662014</v>
      </c>
      <c r="L88" s="345">
        <f t="shared" si="1970"/>
        <v>0</v>
      </c>
      <c r="M88" s="345">
        <f t="shared" si="1970"/>
        <v>106692.56999662014</v>
      </c>
      <c r="N88" s="345">
        <f t="shared" si="1970"/>
        <v>0</v>
      </c>
      <c r="O88" s="345">
        <f t="shared" si="1970"/>
        <v>106692.56999662014</v>
      </c>
      <c r="P88" s="345">
        <f t="shared" si="1970"/>
        <v>0</v>
      </c>
      <c r="Q88" s="345">
        <f t="shared" si="1970"/>
        <v>106692.56999662014</v>
      </c>
      <c r="R88" s="345">
        <f t="shared" si="1970"/>
        <v>0</v>
      </c>
      <c r="S88" s="345">
        <f t="shared" si="1970"/>
        <v>213385.13999324027</v>
      </c>
      <c r="T88" s="345">
        <f t="shared" si="1970"/>
        <v>0</v>
      </c>
      <c r="U88" s="345">
        <f t="shared" si="1970"/>
        <v>213385.13999324027</v>
      </c>
      <c r="V88" s="345">
        <f t="shared" si="1970"/>
        <v>0</v>
      </c>
      <c r="W88" s="345">
        <f t="shared" si="1970"/>
        <v>213385.13999324027</v>
      </c>
      <c r="X88" s="345">
        <f t="shared" si="1970"/>
        <v>0</v>
      </c>
      <c r="Y88" s="345">
        <f t="shared" si="1970"/>
        <v>213385.13999324027</v>
      </c>
      <c r="Z88" s="345">
        <f t="shared" si="1970"/>
        <v>106692.56999662014</v>
      </c>
      <c r="AA88" s="345">
        <f t="shared" si="1970"/>
        <v>106692.56999662014</v>
      </c>
      <c r="AB88" s="345">
        <f t="shared" si="1970"/>
        <v>213385.13999324027</v>
      </c>
      <c r="AC88" s="345">
        <f t="shared" si="1970"/>
        <v>0</v>
      </c>
      <c r="AD88" s="345">
        <f t="shared" si="1970"/>
        <v>106692.56999662014</v>
      </c>
      <c r="AE88" s="345">
        <f t="shared" si="1970"/>
        <v>106692.56999662014</v>
      </c>
      <c r="AF88" s="345">
        <f t="shared" si="1970"/>
        <v>0</v>
      </c>
      <c r="AG88" s="345">
        <f t="shared" si="1970"/>
        <v>213385.13999324027</v>
      </c>
      <c r="AH88" s="345">
        <f t="shared" si="1970"/>
        <v>0</v>
      </c>
      <c r="AI88" s="345">
        <f t="shared" si="1970"/>
        <v>213385.13999324027</v>
      </c>
      <c r="AJ88" s="345">
        <f t="shared" si="1970"/>
        <v>106692.56999662014</v>
      </c>
      <c r="AK88" s="345">
        <f t="shared" si="1970"/>
        <v>106692.56999662014</v>
      </c>
      <c r="AL88" s="345">
        <f t="shared" si="1970"/>
        <v>0</v>
      </c>
      <c r="AM88" s="345">
        <f t="shared" si="1970"/>
        <v>106692.56999662014</v>
      </c>
      <c r="AN88" s="345">
        <f t="shared" si="1970"/>
        <v>106692.56999662014</v>
      </c>
      <c r="AO88" s="345">
        <f t="shared" si="1970"/>
        <v>213385.13999324027</v>
      </c>
      <c r="AP88" s="345">
        <f t="shared" si="1970"/>
        <v>0</v>
      </c>
      <c r="AQ88" s="345">
        <f t="shared" si="1970"/>
        <v>213385.13999324027</v>
      </c>
      <c r="AR88" s="345">
        <f t="shared" si="1970"/>
        <v>106692.56999662014</v>
      </c>
      <c r="AS88" s="345">
        <f t="shared" si="1970"/>
        <v>0</v>
      </c>
      <c r="AT88" s="345">
        <f t="shared" si="1970"/>
        <v>0</v>
      </c>
      <c r="AU88" s="345">
        <f t="shared" si="1970"/>
        <v>0</v>
      </c>
      <c r="AV88" s="345">
        <f t="shared" si="1970"/>
        <v>0</v>
      </c>
      <c r="AW88" s="345">
        <f t="shared" si="1970"/>
        <v>0</v>
      </c>
      <c r="AX88" s="345">
        <f t="shared" si="1970"/>
        <v>0</v>
      </c>
      <c r="AY88" s="345">
        <f t="shared" si="1970"/>
        <v>0</v>
      </c>
      <c r="AZ88" s="345">
        <f t="shared" si="1970"/>
        <v>0</v>
      </c>
      <c r="BA88" s="345">
        <f t="shared" si="1970"/>
        <v>0</v>
      </c>
      <c r="BB88" s="345">
        <f t="shared" si="1970"/>
        <v>0</v>
      </c>
      <c r="BC88" s="345">
        <f t="shared" si="1970"/>
        <v>0</v>
      </c>
      <c r="BD88" s="345">
        <f t="shared" si="1970"/>
        <v>0</v>
      </c>
      <c r="BE88" s="345">
        <f t="shared" si="1970"/>
        <v>0</v>
      </c>
      <c r="BF88" s="345">
        <f t="shared" si="1970"/>
        <v>0</v>
      </c>
      <c r="BG88" s="345">
        <f t="shared" si="1970"/>
        <v>0</v>
      </c>
      <c r="BH88" s="345">
        <f t="shared" si="1970"/>
        <v>0</v>
      </c>
      <c r="BI88" s="345">
        <f t="shared" si="1970"/>
        <v>0</v>
      </c>
      <c r="BJ88" s="345">
        <f t="shared" si="1970"/>
        <v>0</v>
      </c>
      <c r="BK88" s="345">
        <f t="shared" si="1970"/>
        <v>0</v>
      </c>
      <c r="BL88" s="345">
        <f t="shared" si="1970"/>
        <v>0</v>
      </c>
      <c r="BM88" s="345">
        <f t="shared" si="1970"/>
        <v>0</v>
      </c>
      <c r="BN88" s="345">
        <f t="shared" si="1970"/>
        <v>0</v>
      </c>
      <c r="BO88" s="345">
        <f t="shared" si="1970"/>
        <v>0</v>
      </c>
      <c r="BP88" s="345">
        <f t="shared" ref="BP88:CC88" si="1971">BP86</f>
        <v>0</v>
      </c>
      <c r="BQ88" s="345">
        <f t="shared" si="1971"/>
        <v>0</v>
      </c>
      <c r="BR88" s="345">
        <f t="shared" si="1971"/>
        <v>0</v>
      </c>
      <c r="BS88" s="345">
        <f t="shared" si="1971"/>
        <v>0</v>
      </c>
      <c r="BT88" s="345">
        <f t="shared" si="1971"/>
        <v>0</v>
      </c>
      <c r="BU88" s="345">
        <f t="shared" si="1971"/>
        <v>0</v>
      </c>
      <c r="BV88" s="345">
        <f t="shared" si="1971"/>
        <v>0</v>
      </c>
      <c r="BW88" s="345">
        <f t="shared" si="1971"/>
        <v>0</v>
      </c>
      <c r="BX88" s="345">
        <f t="shared" si="1971"/>
        <v>0</v>
      </c>
      <c r="BY88" s="345">
        <f t="shared" si="1971"/>
        <v>0</v>
      </c>
      <c r="BZ88" s="345">
        <f t="shared" si="1971"/>
        <v>0</v>
      </c>
      <c r="CA88" s="345">
        <f t="shared" si="1971"/>
        <v>0</v>
      </c>
      <c r="CB88" s="345">
        <f t="shared" si="1971"/>
        <v>0</v>
      </c>
      <c r="CC88" s="345">
        <f t="shared" si="1971"/>
        <v>0</v>
      </c>
      <c r="CD88" s="277"/>
      <c r="CE88" s="277"/>
      <c r="CF88" s="277"/>
      <c r="CG88" s="277"/>
      <c r="CH88" s="277"/>
      <c r="CI88" s="277"/>
      <c r="CJ88" s="277"/>
    </row>
    <row r="89" spans="1:94" x14ac:dyDescent="0.25">
      <c r="A89" s="277" t="s">
        <v>278</v>
      </c>
      <c r="G89" s="345"/>
      <c r="H89" s="345">
        <f t="shared" ref="H89" si="1972">G86</f>
        <v>106692.56999662014</v>
      </c>
      <c r="I89" s="345">
        <f t="shared" ref="I89" si="1973">H86</f>
        <v>0</v>
      </c>
      <c r="J89" s="345">
        <f t="shared" ref="J89" si="1974">I86</f>
        <v>106692.56999662014</v>
      </c>
      <c r="K89" s="345">
        <f t="shared" ref="K89" si="1975">J86</f>
        <v>0</v>
      </c>
      <c r="L89" s="345">
        <f t="shared" ref="L89" si="1976">K86</f>
        <v>106692.56999662014</v>
      </c>
      <c r="M89" s="345">
        <f t="shared" ref="M89" si="1977">L86</f>
        <v>0</v>
      </c>
      <c r="N89" s="345">
        <f t="shared" ref="N89" si="1978">M86</f>
        <v>106692.56999662014</v>
      </c>
      <c r="O89" s="345">
        <f t="shared" ref="O89" si="1979">N86</f>
        <v>0</v>
      </c>
      <c r="P89" s="345">
        <f t="shared" ref="P89" si="1980">O86</f>
        <v>106692.56999662014</v>
      </c>
      <c r="Q89" s="345">
        <f t="shared" ref="Q89" si="1981">P86</f>
        <v>0</v>
      </c>
      <c r="R89" s="345">
        <f t="shared" ref="R89" si="1982">Q86</f>
        <v>106692.56999662014</v>
      </c>
      <c r="S89" s="345">
        <f t="shared" ref="S89" si="1983">R86</f>
        <v>0</v>
      </c>
      <c r="T89" s="345">
        <f t="shared" ref="T89" si="1984">S86</f>
        <v>213385.13999324027</v>
      </c>
      <c r="U89" s="345">
        <f t="shared" ref="U89" si="1985">T86</f>
        <v>0</v>
      </c>
      <c r="V89" s="345">
        <f t="shared" ref="V89" si="1986">U86</f>
        <v>213385.13999324027</v>
      </c>
      <c r="W89" s="345">
        <f t="shared" ref="W89" si="1987">V86</f>
        <v>0</v>
      </c>
      <c r="X89" s="345">
        <f t="shared" ref="X89" si="1988">W86</f>
        <v>213385.13999324027</v>
      </c>
      <c r="Y89" s="345">
        <f t="shared" ref="Y89" si="1989">X86</f>
        <v>0</v>
      </c>
      <c r="Z89" s="345">
        <f t="shared" ref="Z89" si="1990">Y86</f>
        <v>213385.13999324027</v>
      </c>
      <c r="AA89" s="345">
        <f t="shared" ref="AA89" si="1991">Z86</f>
        <v>106692.56999662014</v>
      </c>
      <c r="AB89" s="345">
        <f t="shared" ref="AB89" si="1992">AA86</f>
        <v>106692.56999662014</v>
      </c>
      <c r="AC89" s="345">
        <f t="shared" ref="AC89" si="1993">AB86</f>
        <v>213385.13999324027</v>
      </c>
      <c r="AD89" s="345">
        <f t="shared" ref="AD89" si="1994">AC86</f>
        <v>0</v>
      </c>
      <c r="AE89" s="345">
        <f t="shared" ref="AE89" si="1995">AD86</f>
        <v>106692.56999662014</v>
      </c>
      <c r="AF89" s="345">
        <f t="shared" ref="AF89" si="1996">AE86</f>
        <v>106692.56999662014</v>
      </c>
      <c r="AG89" s="345">
        <f t="shared" ref="AG89" si="1997">AF86</f>
        <v>0</v>
      </c>
      <c r="AH89" s="345">
        <f t="shared" ref="AH89" si="1998">AG86</f>
        <v>213385.13999324027</v>
      </c>
      <c r="AI89" s="345">
        <f t="shared" ref="AI89" si="1999">AH86</f>
        <v>0</v>
      </c>
      <c r="AJ89" s="345">
        <f t="shared" ref="AJ89" si="2000">AI86</f>
        <v>213385.13999324027</v>
      </c>
      <c r="AK89" s="345">
        <f t="shared" ref="AK89" si="2001">AJ86</f>
        <v>106692.56999662014</v>
      </c>
      <c r="AL89" s="345">
        <f t="shared" ref="AL89" si="2002">AK86</f>
        <v>106692.56999662014</v>
      </c>
      <c r="AM89" s="345">
        <f t="shared" ref="AM89" si="2003">AL86</f>
        <v>0</v>
      </c>
      <c r="AN89" s="345">
        <f t="shared" ref="AN89" si="2004">AM86</f>
        <v>106692.56999662014</v>
      </c>
      <c r="AO89" s="345">
        <f t="shared" ref="AO89" si="2005">AN86</f>
        <v>106692.56999662014</v>
      </c>
      <c r="AP89" s="345">
        <f t="shared" ref="AP89" si="2006">AO86</f>
        <v>213385.13999324027</v>
      </c>
      <c r="AQ89" s="345">
        <f t="shared" ref="AQ89" si="2007">AP86</f>
        <v>0</v>
      </c>
      <c r="AR89" s="345">
        <f t="shared" ref="AR89" si="2008">AQ86</f>
        <v>213385.13999324027</v>
      </c>
      <c r="AS89" s="345">
        <f t="shared" ref="AS89" si="2009">AR86</f>
        <v>106692.56999662014</v>
      </c>
      <c r="AT89" s="345">
        <f t="shared" ref="AT89" si="2010">AS86</f>
        <v>0</v>
      </c>
      <c r="AU89" s="345">
        <f t="shared" ref="AU89" si="2011">AT86</f>
        <v>0</v>
      </c>
      <c r="AV89" s="345">
        <f t="shared" ref="AV89" si="2012">AU86</f>
        <v>0</v>
      </c>
      <c r="AW89" s="345">
        <f t="shared" ref="AW89" si="2013">AV86</f>
        <v>0</v>
      </c>
      <c r="AX89" s="345">
        <f t="shared" ref="AX89" si="2014">AW86</f>
        <v>0</v>
      </c>
      <c r="AY89" s="345">
        <f t="shared" ref="AY89" si="2015">AX86</f>
        <v>0</v>
      </c>
      <c r="AZ89" s="345">
        <f t="shared" ref="AZ89" si="2016">AY86</f>
        <v>0</v>
      </c>
      <c r="BA89" s="345">
        <f t="shared" ref="BA89" si="2017">AZ86</f>
        <v>0</v>
      </c>
      <c r="BB89" s="345">
        <f t="shared" ref="BB89" si="2018">BA86</f>
        <v>0</v>
      </c>
      <c r="BC89" s="345">
        <f t="shared" ref="BC89" si="2019">BB86</f>
        <v>0</v>
      </c>
      <c r="BD89" s="345">
        <f t="shared" ref="BD89" si="2020">BC86</f>
        <v>0</v>
      </c>
      <c r="BE89" s="345">
        <f t="shared" ref="BE89" si="2021">BD86</f>
        <v>0</v>
      </c>
      <c r="BF89" s="345">
        <f t="shared" ref="BF89" si="2022">BE86</f>
        <v>0</v>
      </c>
      <c r="BG89" s="345">
        <f t="shared" ref="BG89" si="2023">BF86</f>
        <v>0</v>
      </c>
      <c r="BH89" s="345">
        <f t="shared" ref="BH89" si="2024">BG86</f>
        <v>0</v>
      </c>
      <c r="BI89" s="345">
        <f t="shared" ref="BI89" si="2025">BH86</f>
        <v>0</v>
      </c>
      <c r="BJ89" s="345">
        <f t="shared" ref="BJ89" si="2026">BI86</f>
        <v>0</v>
      </c>
      <c r="BK89" s="345">
        <f t="shared" ref="BK89" si="2027">BJ86</f>
        <v>0</v>
      </c>
      <c r="BL89" s="345">
        <f t="shared" ref="BL89" si="2028">BK86</f>
        <v>0</v>
      </c>
      <c r="BM89" s="345">
        <f t="shared" ref="BM89" si="2029">BL86</f>
        <v>0</v>
      </c>
      <c r="BN89" s="345">
        <f t="shared" ref="BN89:CC89" si="2030">BM86</f>
        <v>0</v>
      </c>
      <c r="BO89" s="345">
        <f t="shared" ref="BO89" si="2031">BN86</f>
        <v>0</v>
      </c>
      <c r="BP89" s="345">
        <f t="shared" si="2030"/>
        <v>0</v>
      </c>
      <c r="BQ89" s="345">
        <f t="shared" si="2030"/>
        <v>0</v>
      </c>
      <c r="BR89" s="345">
        <f t="shared" si="2030"/>
        <v>0</v>
      </c>
      <c r="BS89" s="345">
        <f t="shared" si="2030"/>
        <v>0</v>
      </c>
      <c r="BT89" s="345">
        <f t="shared" si="2030"/>
        <v>0</v>
      </c>
      <c r="BU89" s="345">
        <f t="shared" si="2030"/>
        <v>0</v>
      </c>
      <c r="BV89" s="345">
        <f t="shared" si="2030"/>
        <v>0</v>
      </c>
      <c r="BW89" s="345">
        <f t="shared" si="2030"/>
        <v>0</v>
      </c>
      <c r="BX89" s="345">
        <f t="shared" si="2030"/>
        <v>0</v>
      </c>
      <c r="BY89" s="345">
        <f t="shared" si="2030"/>
        <v>0</v>
      </c>
      <c r="BZ89" s="345">
        <f t="shared" si="2030"/>
        <v>0</v>
      </c>
      <c r="CA89" s="345">
        <f t="shared" si="2030"/>
        <v>0</v>
      </c>
      <c r="CB89" s="345">
        <f t="shared" si="2030"/>
        <v>0</v>
      </c>
      <c r="CC89" s="345">
        <f t="shared" si="2030"/>
        <v>0</v>
      </c>
      <c r="CD89" s="277"/>
      <c r="CE89" s="277"/>
      <c r="CF89" s="277"/>
      <c r="CG89" s="277"/>
      <c r="CH89" s="277"/>
      <c r="CI89" s="277"/>
      <c r="CJ89" s="277"/>
    </row>
    <row r="90" spans="1:94" x14ac:dyDescent="0.25">
      <c r="A90" s="277" t="s">
        <v>248</v>
      </c>
      <c r="G90" s="345"/>
      <c r="H90" s="345"/>
      <c r="I90" s="345">
        <f t="shared" ref="I90" si="2032">G86</f>
        <v>106692.56999662014</v>
      </c>
      <c r="J90" s="345">
        <f t="shared" ref="J90" si="2033">H86</f>
        <v>0</v>
      </c>
      <c r="K90" s="345">
        <f t="shared" ref="K90" si="2034">I86</f>
        <v>106692.56999662014</v>
      </c>
      <c r="L90" s="345">
        <f t="shared" ref="L90" si="2035">J86</f>
        <v>0</v>
      </c>
      <c r="M90" s="345">
        <f t="shared" ref="M90" si="2036">K86</f>
        <v>106692.56999662014</v>
      </c>
      <c r="N90" s="345">
        <f t="shared" ref="N90" si="2037">L86</f>
        <v>0</v>
      </c>
      <c r="O90" s="345">
        <f t="shared" ref="O90" si="2038">M86</f>
        <v>106692.56999662014</v>
      </c>
      <c r="P90" s="345">
        <f t="shared" ref="P90" si="2039">N86</f>
        <v>0</v>
      </c>
      <c r="Q90" s="345">
        <f t="shared" ref="Q90" si="2040">O86</f>
        <v>106692.56999662014</v>
      </c>
      <c r="R90" s="345">
        <f t="shared" ref="R90" si="2041">P86</f>
        <v>0</v>
      </c>
      <c r="S90" s="345">
        <f t="shared" ref="S90" si="2042">Q86</f>
        <v>106692.56999662014</v>
      </c>
      <c r="T90" s="345">
        <f t="shared" ref="T90" si="2043">R86</f>
        <v>0</v>
      </c>
      <c r="U90" s="345">
        <f t="shared" ref="U90" si="2044">S86</f>
        <v>213385.13999324027</v>
      </c>
      <c r="V90" s="345">
        <f t="shared" ref="V90" si="2045">T86</f>
        <v>0</v>
      </c>
      <c r="W90" s="345">
        <f t="shared" ref="W90" si="2046">U86</f>
        <v>213385.13999324027</v>
      </c>
      <c r="X90" s="345">
        <f t="shared" ref="X90" si="2047">V86</f>
        <v>0</v>
      </c>
      <c r="Y90" s="345">
        <f t="shared" ref="Y90" si="2048">W86</f>
        <v>213385.13999324027</v>
      </c>
      <c r="Z90" s="345">
        <f t="shared" ref="Z90" si="2049">X86</f>
        <v>0</v>
      </c>
      <c r="AA90" s="345">
        <f t="shared" ref="AA90" si="2050">Y86</f>
        <v>213385.13999324027</v>
      </c>
      <c r="AB90" s="345">
        <f t="shared" ref="AB90" si="2051">Z86</f>
        <v>106692.56999662014</v>
      </c>
      <c r="AC90" s="345">
        <f t="shared" ref="AC90" si="2052">AA86</f>
        <v>106692.56999662014</v>
      </c>
      <c r="AD90" s="345">
        <f t="shared" ref="AD90" si="2053">AB86</f>
        <v>213385.13999324027</v>
      </c>
      <c r="AE90" s="345">
        <f t="shared" ref="AE90" si="2054">AC86</f>
        <v>0</v>
      </c>
      <c r="AF90" s="345">
        <f t="shared" ref="AF90" si="2055">AD86</f>
        <v>106692.56999662014</v>
      </c>
      <c r="AG90" s="345">
        <f t="shared" ref="AG90" si="2056">AE86</f>
        <v>106692.56999662014</v>
      </c>
      <c r="AH90" s="345">
        <f t="shared" ref="AH90" si="2057">AF86</f>
        <v>0</v>
      </c>
      <c r="AI90" s="345">
        <f t="shared" ref="AI90" si="2058">AG86</f>
        <v>213385.13999324027</v>
      </c>
      <c r="AJ90" s="345">
        <f t="shared" ref="AJ90" si="2059">AH86</f>
        <v>0</v>
      </c>
      <c r="AK90" s="345">
        <f t="shared" ref="AK90" si="2060">AI86</f>
        <v>213385.13999324027</v>
      </c>
      <c r="AL90" s="345">
        <f t="shared" ref="AL90" si="2061">AJ86</f>
        <v>106692.56999662014</v>
      </c>
      <c r="AM90" s="345">
        <f t="shared" ref="AM90" si="2062">AK86</f>
        <v>106692.56999662014</v>
      </c>
      <c r="AN90" s="345">
        <f t="shared" ref="AN90" si="2063">AL86</f>
        <v>0</v>
      </c>
      <c r="AO90" s="345">
        <f t="shared" ref="AO90" si="2064">AM86</f>
        <v>106692.56999662014</v>
      </c>
      <c r="AP90" s="345">
        <f t="shared" ref="AP90" si="2065">AN86</f>
        <v>106692.56999662014</v>
      </c>
      <c r="AQ90" s="345">
        <f t="shared" ref="AQ90" si="2066">AO86</f>
        <v>213385.13999324027</v>
      </c>
      <c r="AR90" s="345">
        <f t="shared" ref="AR90" si="2067">AP86</f>
        <v>0</v>
      </c>
      <c r="AS90" s="345">
        <f t="shared" ref="AS90" si="2068">AQ86</f>
        <v>213385.13999324027</v>
      </c>
      <c r="AT90" s="345">
        <f t="shared" ref="AT90" si="2069">AR86</f>
        <v>106692.56999662014</v>
      </c>
      <c r="AU90" s="345">
        <f t="shared" ref="AU90" si="2070">AS86</f>
        <v>0</v>
      </c>
      <c r="AV90" s="345">
        <f t="shared" ref="AV90" si="2071">AT86</f>
        <v>0</v>
      </c>
      <c r="AW90" s="345">
        <f t="shared" ref="AW90" si="2072">AU86</f>
        <v>0</v>
      </c>
      <c r="AX90" s="345">
        <f t="shared" ref="AX90" si="2073">AV86</f>
        <v>0</v>
      </c>
      <c r="AY90" s="345">
        <f t="shared" ref="AY90" si="2074">AW86</f>
        <v>0</v>
      </c>
      <c r="AZ90" s="345">
        <f t="shared" ref="AZ90" si="2075">AX86</f>
        <v>0</v>
      </c>
      <c r="BA90" s="345">
        <f t="shared" ref="BA90" si="2076">AY86</f>
        <v>0</v>
      </c>
      <c r="BB90" s="345">
        <f t="shared" ref="BB90" si="2077">AZ86</f>
        <v>0</v>
      </c>
      <c r="BC90" s="345">
        <f t="shared" ref="BC90" si="2078">BA86</f>
        <v>0</v>
      </c>
      <c r="BD90" s="345">
        <f t="shared" ref="BD90" si="2079">BB86</f>
        <v>0</v>
      </c>
      <c r="BE90" s="345">
        <f t="shared" ref="BE90" si="2080">BC86</f>
        <v>0</v>
      </c>
      <c r="BF90" s="345">
        <f t="shared" ref="BF90" si="2081">BD86</f>
        <v>0</v>
      </c>
      <c r="BG90" s="345">
        <f t="shared" ref="BG90" si="2082">BE86</f>
        <v>0</v>
      </c>
      <c r="BH90" s="345">
        <f t="shared" ref="BH90" si="2083">BF86</f>
        <v>0</v>
      </c>
      <c r="BI90" s="345">
        <f t="shared" ref="BI90" si="2084">BG86</f>
        <v>0</v>
      </c>
      <c r="BJ90" s="345">
        <f t="shared" ref="BJ90" si="2085">BH86</f>
        <v>0</v>
      </c>
      <c r="BK90" s="345">
        <f t="shared" ref="BK90" si="2086">BI86</f>
        <v>0</v>
      </c>
      <c r="BL90" s="345">
        <f t="shared" ref="BL90" si="2087">BJ86</f>
        <v>0</v>
      </c>
      <c r="BM90" s="345">
        <f t="shared" ref="BM90" si="2088">BK86</f>
        <v>0</v>
      </c>
      <c r="BN90" s="345">
        <f t="shared" ref="BN90:CC90" si="2089">BL86</f>
        <v>0</v>
      </c>
      <c r="BO90" s="345">
        <f t="shared" ref="BO90" si="2090">BM86</f>
        <v>0</v>
      </c>
      <c r="BP90" s="345">
        <f t="shared" si="2089"/>
        <v>0</v>
      </c>
      <c r="BQ90" s="345">
        <f t="shared" si="2089"/>
        <v>0</v>
      </c>
      <c r="BR90" s="345">
        <f t="shared" si="2089"/>
        <v>0</v>
      </c>
      <c r="BS90" s="345">
        <f t="shared" si="2089"/>
        <v>0</v>
      </c>
      <c r="BT90" s="345">
        <f t="shared" si="2089"/>
        <v>0</v>
      </c>
      <c r="BU90" s="345">
        <f t="shared" si="2089"/>
        <v>0</v>
      </c>
      <c r="BV90" s="345">
        <f t="shared" si="2089"/>
        <v>0</v>
      </c>
      <c r="BW90" s="345">
        <f t="shared" si="2089"/>
        <v>0</v>
      </c>
      <c r="BX90" s="345">
        <f t="shared" si="2089"/>
        <v>0</v>
      </c>
      <c r="BY90" s="345">
        <f t="shared" si="2089"/>
        <v>0</v>
      </c>
      <c r="BZ90" s="345">
        <f t="shared" si="2089"/>
        <v>0</v>
      </c>
      <c r="CA90" s="345">
        <f t="shared" si="2089"/>
        <v>0</v>
      </c>
      <c r="CB90" s="345">
        <f t="shared" si="2089"/>
        <v>0</v>
      </c>
      <c r="CC90" s="345">
        <f t="shared" si="2089"/>
        <v>0</v>
      </c>
      <c r="CD90" s="277"/>
      <c r="CE90" s="277"/>
      <c r="CF90" s="277"/>
      <c r="CG90" s="277"/>
      <c r="CH90" s="277"/>
      <c r="CI90" s="277"/>
      <c r="CJ90" s="277"/>
    </row>
    <row r="91" spans="1:94" x14ac:dyDescent="0.25">
      <c r="A91" s="277" t="s">
        <v>249</v>
      </c>
      <c r="G91" s="345"/>
      <c r="H91" s="345"/>
      <c r="I91" s="345"/>
      <c r="J91" s="345">
        <f t="shared" ref="J91" si="2091">G86</f>
        <v>106692.56999662014</v>
      </c>
      <c r="K91" s="345">
        <f t="shared" ref="K91" si="2092">H86</f>
        <v>0</v>
      </c>
      <c r="L91" s="345">
        <f t="shared" ref="L91" si="2093">I86</f>
        <v>106692.56999662014</v>
      </c>
      <c r="M91" s="345">
        <f t="shared" ref="M91" si="2094">J86</f>
        <v>0</v>
      </c>
      <c r="N91" s="345">
        <f t="shared" ref="N91" si="2095">K86</f>
        <v>106692.56999662014</v>
      </c>
      <c r="O91" s="345">
        <f t="shared" ref="O91" si="2096">L86</f>
        <v>0</v>
      </c>
      <c r="P91" s="345">
        <f t="shared" ref="P91" si="2097">M86</f>
        <v>106692.56999662014</v>
      </c>
      <c r="Q91" s="345">
        <f t="shared" ref="Q91" si="2098">N86</f>
        <v>0</v>
      </c>
      <c r="R91" s="345">
        <f t="shared" ref="R91" si="2099">O86</f>
        <v>106692.56999662014</v>
      </c>
      <c r="S91" s="345">
        <f t="shared" ref="S91" si="2100">P86</f>
        <v>0</v>
      </c>
      <c r="T91" s="345">
        <f t="shared" ref="T91" si="2101">Q86</f>
        <v>106692.56999662014</v>
      </c>
      <c r="U91" s="345">
        <f t="shared" ref="U91" si="2102">R86</f>
        <v>0</v>
      </c>
      <c r="V91" s="345">
        <f t="shared" ref="V91" si="2103">S86</f>
        <v>213385.13999324027</v>
      </c>
      <c r="W91" s="345">
        <f t="shared" ref="W91" si="2104">T86</f>
        <v>0</v>
      </c>
      <c r="X91" s="345">
        <f t="shared" ref="X91" si="2105">U86</f>
        <v>213385.13999324027</v>
      </c>
      <c r="Y91" s="345">
        <f t="shared" ref="Y91" si="2106">V86</f>
        <v>0</v>
      </c>
      <c r="Z91" s="345">
        <f t="shared" ref="Z91" si="2107">W86</f>
        <v>213385.13999324027</v>
      </c>
      <c r="AA91" s="345">
        <f t="shared" ref="AA91" si="2108">X86</f>
        <v>0</v>
      </c>
      <c r="AB91" s="345">
        <f t="shared" ref="AB91" si="2109">Y86</f>
        <v>213385.13999324027</v>
      </c>
      <c r="AC91" s="345">
        <f t="shared" ref="AC91" si="2110">Z86</f>
        <v>106692.56999662014</v>
      </c>
      <c r="AD91" s="345">
        <f t="shared" ref="AD91" si="2111">AA86</f>
        <v>106692.56999662014</v>
      </c>
      <c r="AE91" s="345">
        <f t="shared" ref="AE91" si="2112">AB86</f>
        <v>213385.13999324027</v>
      </c>
      <c r="AF91" s="345">
        <f t="shared" ref="AF91" si="2113">AC86</f>
        <v>0</v>
      </c>
      <c r="AG91" s="345">
        <f t="shared" ref="AG91" si="2114">AD86</f>
        <v>106692.56999662014</v>
      </c>
      <c r="AH91" s="345">
        <f t="shared" ref="AH91" si="2115">AE86</f>
        <v>106692.56999662014</v>
      </c>
      <c r="AI91" s="345">
        <f t="shared" ref="AI91" si="2116">AF86</f>
        <v>0</v>
      </c>
      <c r="AJ91" s="345">
        <f t="shared" ref="AJ91" si="2117">AG86</f>
        <v>213385.13999324027</v>
      </c>
      <c r="AK91" s="345">
        <f t="shared" ref="AK91" si="2118">AH86</f>
        <v>0</v>
      </c>
      <c r="AL91" s="345">
        <f t="shared" ref="AL91" si="2119">AI86</f>
        <v>213385.13999324027</v>
      </c>
      <c r="AM91" s="345">
        <f t="shared" ref="AM91" si="2120">AJ86</f>
        <v>106692.56999662014</v>
      </c>
      <c r="AN91" s="345">
        <f t="shared" ref="AN91" si="2121">AK86</f>
        <v>106692.56999662014</v>
      </c>
      <c r="AO91" s="345">
        <f t="shared" ref="AO91" si="2122">AL86</f>
        <v>0</v>
      </c>
      <c r="AP91" s="345">
        <f t="shared" ref="AP91" si="2123">AM86</f>
        <v>106692.56999662014</v>
      </c>
      <c r="AQ91" s="345">
        <f t="shared" ref="AQ91" si="2124">AN86</f>
        <v>106692.56999662014</v>
      </c>
      <c r="AR91" s="345">
        <f t="shared" ref="AR91" si="2125">AO86</f>
        <v>213385.13999324027</v>
      </c>
      <c r="AS91" s="345">
        <f t="shared" ref="AS91" si="2126">AP86</f>
        <v>0</v>
      </c>
      <c r="AT91" s="345">
        <f t="shared" ref="AT91" si="2127">AQ86</f>
        <v>213385.13999324027</v>
      </c>
      <c r="AU91" s="345">
        <f t="shared" ref="AU91" si="2128">AR86</f>
        <v>106692.56999662014</v>
      </c>
      <c r="AV91" s="345">
        <f t="shared" ref="AV91" si="2129">AS86</f>
        <v>0</v>
      </c>
      <c r="AW91" s="345">
        <f t="shared" ref="AW91" si="2130">AT86</f>
        <v>0</v>
      </c>
      <c r="AX91" s="345">
        <f t="shared" ref="AX91" si="2131">AU86</f>
        <v>0</v>
      </c>
      <c r="AY91" s="345">
        <f t="shared" ref="AY91" si="2132">AV86</f>
        <v>0</v>
      </c>
      <c r="AZ91" s="345">
        <f t="shared" ref="AZ91" si="2133">AW86</f>
        <v>0</v>
      </c>
      <c r="BA91" s="345">
        <f t="shared" ref="BA91" si="2134">AX86</f>
        <v>0</v>
      </c>
      <c r="BB91" s="345">
        <f t="shared" ref="BB91" si="2135">AY86</f>
        <v>0</v>
      </c>
      <c r="BC91" s="345">
        <f t="shared" ref="BC91" si="2136">AZ86</f>
        <v>0</v>
      </c>
      <c r="BD91" s="345">
        <f t="shared" ref="BD91" si="2137">BA86</f>
        <v>0</v>
      </c>
      <c r="BE91" s="345">
        <f t="shared" ref="BE91" si="2138">BB86</f>
        <v>0</v>
      </c>
      <c r="BF91" s="345">
        <f t="shared" ref="BF91" si="2139">BC86</f>
        <v>0</v>
      </c>
      <c r="BG91" s="345">
        <f t="shared" ref="BG91" si="2140">BD86</f>
        <v>0</v>
      </c>
      <c r="BH91" s="345">
        <f t="shared" ref="BH91" si="2141">BE86</f>
        <v>0</v>
      </c>
      <c r="BI91" s="345">
        <f t="shared" ref="BI91" si="2142">BF86</f>
        <v>0</v>
      </c>
      <c r="BJ91" s="345">
        <f t="shared" ref="BJ91" si="2143">BG86</f>
        <v>0</v>
      </c>
      <c r="BK91" s="345">
        <f t="shared" ref="BK91" si="2144">BH86</f>
        <v>0</v>
      </c>
      <c r="BL91" s="345">
        <f t="shared" ref="BL91" si="2145">BI86</f>
        <v>0</v>
      </c>
      <c r="BM91" s="345">
        <f t="shared" ref="BM91" si="2146">BJ86</f>
        <v>0</v>
      </c>
      <c r="BN91" s="345">
        <f t="shared" ref="BN91:CC91" si="2147">BK86</f>
        <v>0</v>
      </c>
      <c r="BO91" s="345">
        <f t="shared" ref="BO91" si="2148">BL86</f>
        <v>0</v>
      </c>
      <c r="BP91" s="345">
        <f t="shared" si="2147"/>
        <v>0</v>
      </c>
      <c r="BQ91" s="345">
        <f t="shared" si="2147"/>
        <v>0</v>
      </c>
      <c r="BR91" s="345">
        <f t="shared" si="2147"/>
        <v>0</v>
      </c>
      <c r="BS91" s="345">
        <f t="shared" si="2147"/>
        <v>0</v>
      </c>
      <c r="BT91" s="345">
        <f t="shared" si="2147"/>
        <v>0</v>
      </c>
      <c r="BU91" s="345">
        <f t="shared" si="2147"/>
        <v>0</v>
      </c>
      <c r="BV91" s="345">
        <f t="shared" si="2147"/>
        <v>0</v>
      </c>
      <c r="BW91" s="345">
        <f t="shared" si="2147"/>
        <v>0</v>
      </c>
      <c r="BX91" s="345">
        <f t="shared" si="2147"/>
        <v>0</v>
      </c>
      <c r="BY91" s="345">
        <f t="shared" si="2147"/>
        <v>0</v>
      </c>
      <c r="BZ91" s="345">
        <f t="shared" si="2147"/>
        <v>0</v>
      </c>
      <c r="CA91" s="345">
        <f t="shared" si="2147"/>
        <v>0</v>
      </c>
      <c r="CB91" s="345">
        <f t="shared" si="2147"/>
        <v>0</v>
      </c>
      <c r="CC91" s="345">
        <f t="shared" si="2147"/>
        <v>0</v>
      </c>
      <c r="CD91" s="277"/>
      <c r="CE91" s="277"/>
      <c r="CF91" s="277"/>
      <c r="CG91" s="277"/>
      <c r="CH91" s="277"/>
      <c r="CI91" s="277"/>
      <c r="CJ91" s="277"/>
    </row>
    <row r="92" spans="1:94" x14ac:dyDescent="0.25">
      <c r="A92" s="277" t="s">
        <v>250</v>
      </c>
      <c r="G92" s="345"/>
      <c r="H92" s="345"/>
      <c r="I92" s="345"/>
      <c r="J92" s="345"/>
      <c r="K92" s="345">
        <f t="shared" ref="K92" si="2149">G86</f>
        <v>106692.56999662014</v>
      </c>
      <c r="L92" s="345">
        <f t="shared" ref="L92" si="2150">H86</f>
        <v>0</v>
      </c>
      <c r="M92" s="345">
        <f t="shared" ref="M92" si="2151">I86</f>
        <v>106692.56999662014</v>
      </c>
      <c r="N92" s="345">
        <f t="shared" ref="N92" si="2152">J86</f>
        <v>0</v>
      </c>
      <c r="O92" s="345">
        <f t="shared" ref="O92" si="2153">K86</f>
        <v>106692.56999662014</v>
      </c>
      <c r="P92" s="345">
        <f t="shared" ref="P92" si="2154">L86</f>
        <v>0</v>
      </c>
      <c r="Q92" s="345">
        <f t="shared" ref="Q92" si="2155">M86</f>
        <v>106692.56999662014</v>
      </c>
      <c r="R92" s="345">
        <f t="shared" ref="R92" si="2156">N86</f>
        <v>0</v>
      </c>
      <c r="S92" s="345">
        <f t="shared" ref="S92" si="2157">O86</f>
        <v>106692.56999662014</v>
      </c>
      <c r="T92" s="345">
        <f t="shared" ref="T92" si="2158">P86</f>
        <v>0</v>
      </c>
      <c r="U92" s="345">
        <f t="shared" ref="U92" si="2159">Q86</f>
        <v>106692.56999662014</v>
      </c>
      <c r="V92" s="345">
        <f t="shared" ref="V92" si="2160">R86</f>
        <v>0</v>
      </c>
      <c r="W92" s="345">
        <f t="shared" ref="W92" si="2161">S86</f>
        <v>213385.13999324027</v>
      </c>
      <c r="X92" s="345">
        <f t="shared" ref="X92" si="2162">T86</f>
        <v>0</v>
      </c>
      <c r="Y92" s="345">
        <f t="shared" ref="Y92" si="2163">U86</f>
        <v>213385.13999324027</v>
      </c>
      <c r="Z92" s="345">
        <f t="shared" ref="Z92" si="2164">V86</f>
        <v>0</v>
      </c>
      <c r="AA92" s="345">
        <f t="shared" ref="AA92" si="2165">W86</f>
        <v>213385.13999324027</v>
      </c>
      <c r="AB92" s="345">
        <f t="shared" ref="AB92" si="2166">X86</f>
        <v>0</v>
      </c>
      <c r="AC92" s="345">
        <f t="shared" ref="AC92" si="2167">Y86</f>
        <v>213385.13999324027</v>
      </c>
      <c r="AD92" s="345">
        <f t="shared" ref="AD92" si="2168">Z86</f>
        <v>106692.56999662014</v>
      </c>
      <c r="AE92" s="345">
        <f t="shared" ref="AE92" si="2169">AA86</f>
        <v>106692.56999662014</v>
      </c>
      <c r="AF92" s="345">
        <f t="shared" ref="AF92" si="2170">AB86</f>
        <v>213385.13999324027</v>
      </c>
      <c r="AG92" s="345">
        <f t="shared" ref="AG92" si="2171">AC86</f>
        <v>0</v>
      </c>
      <c r="AH92" s="345">
        <f t="shared" ref="AH92" si="2172">AD86</f>
        <v>106692.56999662014</v>
      </c>
      <c r="AI92" s="345">
        <f t="shared" ref="AI92" si="2173">AE86</f>
        <v>106692.56999662014</v>
      </c>
      <c r="AJ92" s="345">
        <f t="shared" ref="AJ92" si="2174">AF86</f>
        <v>0</v>
      </c>
      <c r="AK92" s="345">
        <f t="shared" ref="AK92" si="2175">AG86</f>
        <v>213385.13999324027</v>
      </c>
      <c r="AL92" s="345">
        <f t="shared" ref="AL92" si="2176">AH86</f>
        <v>0</v>
      </c>
      <c r="AM92" s="345">
        <f t="shared" ref="AM92" si="2177">AI86</f>
        <v>213385.13999324027</v>
      </c>
      <c r="AN92" s="345">
        <f t="shared" ref="AN92" si="2178">AJ86</f>
        <v>106692.56999662014</v>
      </c>
      <c r="AO92" s="345">
        <f t="shared" ref="AO92" si="2179">AK86</f>
        <v>106692.56999662014</v>
      </c>
      <c r="AP92" s="345">
        <f t="shared" ref="AP92" si="2180">AL86</f>
        <v>0</v>
      </c>
      <c r="AQ92" s="345">
        <f t="shared" ref="AQ92" si="2181">AM86</f>
        <v>106692.56999662014</v>
      </c>
      <c r="AR92" s="345">
        <f t="shared" ref="AR92" si="2182">AN86</f>
        <v>106692.56999662014</v>
      </c>
      <c r="AS92" s="345">
        <f t="shared" ref="AS92" si="2183">AO86</f>
        <v>213385.13999324027</v>
      </c>
      <c r="AT92" s="345">
        <f t="shared" ref="AT92" si="2184">AP86</f>
        <v>0</v>
      </c>
      <c r="AU92" s="345">
        <f t="shared" ref="AU92" si="2185">AQ86</f>
        <v>213385.13999324027</v>
      </c>
      <c r="AV92" s="345">
        <f t="shared" ref="AV92" si="2186">AR86</f>
        <v>106692.56999662014</v>
      </c>
      <c r="AW92" s="345">
        <f t="shared" ref="AW92" si="2187">AS86</f>
        <v>0</v>
      </c>
      <c r="AX92" s="345">
        <f t="shared" ref="AX92" si="2188">AT86</f>
        <v>0</v>
      </c>
      <c r="AY92" s="345">
        <f t="shared" ref="AY92" si="2189">AU86</f>
        <v>0</v>
      </c>
      <c r="AZ92" s="345">
        <f t="shared" ref="AZ92" si="2190">AV86</f>
        <v>0</v>
      </c>
      <c r="BA92" s="345">
        <f t="shared" ref="BA92" si="2191">AW86</f>
        <v>0</v>
      </c>
      <c r="BB92" s="345">
        <f t="shared" ref="BB92" si="2192">AX86</f>
        <v>0</v>
      </c>
      <c r="BC92" s="345">
        <f t="shared" ref="BC92" si="2193">AY86</f>
        <v>0</v>
      </c>
      <c r="BD92" s="345">
        <f t="shared" ref="BD92" si="2194">AZ86</f>
        <v>0</v>
      </c>
      <c r="BE92" s="345">
        <f t="shared" ref="BE92" si="2195">BA86</f>
        <v>0</v>
      </c>
      <c r="BF92" s="345">
        <f t="shared" ref="BF92" si="2196">BB86</f>
        <v>0</v>
      </c>
      <c r="BG92" s="345">
        <f t="shared" ref="BG92" si="2197">BC86</f>
        <v>0</v>
      </c>
      <c r="BH92" s="345">
        <f t="shared" ref="BH92" si="2198">BD86</f>
        <v>0</v>
      </c>
      <c r="BI92" s="345">
        <f t="shared" ref="BI92" si="2199">BE86</f>
        <v>0</v>
      </c>
      <c r="BJ92" s="345">
        <f t="shared" ref="BJ92" si="2200">BF86</f>
        <v>0</v>
      </c>
      <c r="BK92" s="345">
        <f t="shared" ref="BK92" si="2201">BG86</f>
        <v>0</v>
      </c>
      <c r="BL92" s="345">
        <f t="shared" ref="BL92" si="2202">BH86</f>
        <v>0</v>
      </c>
      <c r="BM92" s="345">
        <f t="shared" ref="BM92" si="2203">BI86</f>
        <v>0</v>
      </c>
      <c r="BN92" s="345">
        <f t="shared" ref="BN92:CC92" si="2204">BJ86</f>
        <v>0</v>
      </c>
      <c r="BO92" s="345">
        <f t="shared" ref="BO92" si="2205">BK86</f>
        <v>0</v>
      </c>
      <c r="BP92" s="345">
        <f t="shared" si="2204"/>
        <v>0</v>
      </c>
      <c r="BQ92" s="345">
        <f t="shared" si="2204"/>
        <v>0</v>
      </c>
      <c r="BR92" s="345">
        <f t="shared" si="2204"/>
        <v>0</v>
      </c>
      <c r="BS92" s="345">
        <f t="shared" si="2204"/>
        <v>0</v>
      </c>
      <c r="BT92" s="345">
        <f t="shared" si="2204"/>
        <v>0</v>
      </c>
      <c r="BU92" s="345">
        <f t="shared" si="2204"/>
        <v>0</v>
      </c>
      <c r="BV92" s="345">
        <f t="shared" si="2204"/>
        <v>0</v>
      </c>
      <c r="BW92" s="345">
        <f t="shared" si="2204"/>
        <v>0</v>
      </c>
      <c r="BX92" s="345">
        <f t="shared" si="2204"/>
        <v>0</v>
      </c>
      <c r="BY92" s="345">
        <f t="shared" si="2204"/>
        <v>0</v>
      </c>
      <c r="BZ92" s="345">
        <f t="shared" si="2204"/>
        <v>0</v>
      </c>
      <c r="CA92" s="345">
        <f t="shared" si="2204"/>
        <v>0</v>
      </c>
      <c r="CB92" s="345">
        <f t="shared" si="2204"/>
        <v>0</v>
      </c>
      <c r="CC92" s="345">
        <f t="shared" si="2204"/>
        <v>0</v>
      </c>
      <c r="CD92" s="277"/>
      <c r="CE92" s="277"/>
      <c r="CF92" s="277"/>
      <c r="CG92" s="277"/>
      <c r="CH92" s="277"/>
      <c r="CI92" s="277"/>
      <c r="CJ92" s="277"/>
    </row>
    <row r="93" spans="1:94" x14ac:dyDescent="0.25">
      <c r="A93" s="277" t="s">
        <v>242</v>
      </c>
      <c r="G93" s="345"/>
      <c r="H93" s="345"/>
      <c r="I93" s="345"/>
      <c r="J93" s="345"/>
      <c r="K93" s="345"/>
      <c r="L93" s="345">
        <f t="shared" ref="L93" si="2206">G86</f>
        <v>106692.56999662014</v>
      </c>
      <c r="M93" s="345">
        <f t="shared" ref="M93" si="2207">H86</f>
        <v>0</v>
      </c>
      <c r="N93" s="345">
        <f t="shared" ref="N93" si="2208">I86</f>
        <v>106692.56999662014</v>
      </c>
      <c r="O93" s="345">
        <f t="shared" ref="O93" si="2209">J86</f>
        <v>0</v>
      </c>
      <c r="P93" s="345">
        <f t="shared" ref="P93" si="2210">K86</f>
        <v>106692.56999662014</v>
      </c>
      <c r="Q93" s="345">
        <f t="shared" ref="Q93" si="2211">L86</f>
        <v>0</v>
      </c>
      <c r="R93" s="345">
        <f t="shared" ref="R93" si="2212">M86</f>
        <v>106692.56999662014</v>
      </c>
      <c r="S93" s="345">
        <f t="shared" ref="S93" si="2213">N86</f>
        <v>0</v>
      </c>
      <c r="T93" s="345">
        <f t="shared" ref="T93" si="2214">O86</f>
        <v>106692.56999662014</v>
      </c>
      <c r="U93" s="345">
        <f t="shared" ref="U93" si="2215">P86</f>
        <v>0</v>
      </c>
      <c r="V93" s="345">
        <f t="shared" ref="V93" si="2216">Q86</f>
        <v>106692.56999662014</v>
      </c>
      <c r="W93" s="345">
        <f t="shared" ref="W93" si="2217">R86</f>
        <v>0</v>
      </c>
      <c r="X93" s="345">
        <f t="shared" ref="X93" si="2218">S86</f>
        <v>213385.13999324027</v>
      </c>
      <c r="Y93" s="345">
        <f t="shared" ref="Y93" si="2219">T86</f>
        <v>0</v>
      </c>
      <c r="Z93" s="345">
        <f t="shared" ref="Z93" si="2220">U86</f>
        <v>213385.13999324027</v>
      </c>
      <c r="AA93" s="345">
        <f t="shared" ref="AA93" si="2221">V86</f>
        <v>0</v>
      </c>
      <c r="AB93" s="345">
        <f t="shared" ref="AB93" si="2222">W86</f>
        <v>213385.13999324027</v>
      </c>
      <c r="AC93" s="345">
        <f t="shared" ref="AC93" si="2223">X86</f>
        <v>0</v>
      </c>
      <c r="AD93" s="345">
        <f t="shared" ref="AD93" si="2224">Y86</f>
        <v>213385.13999324027</v>
      </c>
      <c r="AE93" s="345">
        <f t="shared" ref="AE93" si="2225">Z86</f>
        <v>106692.56999662014</v>
      </c>
      <c r="AF93" s="345">
        <f t="shared" ref="AF93" si="2226">AA86</f>
        <v>106692.56999662014</v>
      </c>
      <c r="AG93" s="345">
        <f t="shared" ref="AG93" si="2227">AB86</f>
        <v>213385.13999324027</v>
      </c>
      <c r="AH93" s="345">
        <f t="shared" ref="AH93" si="2228">AC86</f>
        <v>0</v>
      </c>
      <c r="AI93" s="345">
        <f t="shared" ref="AI93" si="2229">AD86</f>
        <v>106692.56999662014</v>
      </c>
      <c r="AJ93" s="345">
        <f t="shared" ref="AJ93" si="2230">AE86</f>
        <v>106692.56999662014</v>
      </c>
      <c r="AK93" s="345">
        <f t="shared" ref="AK93" si="2231">AF86</f>
        <v>0</v>
      </c>
      <c r="AL93" s="345">
        <f t="shared" ref="AL93" si="2232">AG86</f>
        <v>213385.13999324027</v>
      </c>
      <c r="AM93" s="345">
        <f t="shared" ref="AM93" si="2233">AH86</f>
        <v>0</v>
      </c>
      <c r="AN93" s="345">
        <f t="shared" ref="AN93" si="2234">AI86</f>
        <v>213385.13999324027</v>
      </c>
      <c r="AO93" s="345">
        <f t="shared" ref="AO93" si="2235">AJ86</f>
        <v>106692.56999662014</v>
      </c>
      <c r="AP93" s="345">
        <f t="shared" ref="AP93" si="2236">AK86</f>
        <v>106692.56999662014</v>
      </c>
      <c r="AQ93" s="345">
        <f t="shared" ref="AQ93" si="2237">AL86</f>
        <v>0</v>
      </c>
      <c r="AR93" s="345">
        <f t="shared" ref="AR93" si="2238">AM86</f>
        <v>106692.56999662014</v>
      </c>
      <c r="AS93" s="345">
        <f t="shared" ref="AS93" si="2239">AN86</f>
        <v>106692.56999662014</v>
      </c>
      <c r="AT93" s="345">
        <f t="shared" ref="AT93" si="2240">AO86</f>
        <v>213385.13999324027</v>
      </c>
      <c r="AU93" s="345">
        <f t="shared" ref="AU93" si="2241">AP86</f>
        <v>0</v>
      </c>
      <c r="AV93" s="345">
        <f t="shared" ref="AV93" si="2242">AQ86</f>
        <v>213385.13999324027</v>
      </c>
      <c r="AW93" s="345">
        <f t="shared" ref="AW93" si="2243">AR86</f>
        <v>106692.56999662014</v>
      </c>
      <c r="AX93" s="345">
        <f t="shared" ref="AX93" si="2244">AS86</f>
        <v>0</v>
      </c>
      <c r="AY93" s="345">
        <f t="shared" ref="AY93" si="2245">AT86</f>
        <v>0</v>
      </c>
      <c r="AZ93" s="345">
        <f t="shared" ref="AZ93" si="2246">AU86</f>
        <v>0</v>
      </c>
      <c r="BA93" s="345">
        <f t="shared" ref="BA93" si="2247">AV86</f>
        <v>0</v>
      </c>
      <c r="BB93" s="345">
        <f t="shared" ref="BB93" si="2248">AW86</f>
        <v>0</v>
      </c>
      <c r="BC93" s="345">
        <f t="shared" ref="BC93" si="2249">AX86</f>
        <v>0</v>
      </c>
      <c r="BD93" s="345">
        <f t="shared" ref="BD93" si="2250">AY86</f>
        <v>0</v>
      </c>
      <c r="BE93" s="345">
        <f t="shared" ref="BE93" si="2251">AZ86</f>
        <v>0</v>
      </c>
      <c r="BF93" s="345">
        <f t="shared" ref="BF93" si="2252">BA86</f>
        <v>0</v>
      </c>
      <c r="BG93" s="345">
        <f t="shared" ref="BG93" si="2253">BB86</f>
        <v>0</v>
      </c>
      <c r="BH93" s="345">
        <f t="shared" ref="BH93" si="2254">BC86</f>
        <v>0</v>
      </c>
      <c r="BI93" s="345">
        <f t="shared" ref="BI93" si="2255">BD86</f>
        <v>0</v>
      </c>
      <c r="BJ93" s="345">
        <f t="shared" ref="BJ93" si="2256">BE86</f>
        <v>0</v>
      </c>
      <c r="BK93" s="345">
        <f t="shared" ref="BK93" si="2257">BF86</f>
        <v>0</v>
      </c>
      <c r="BL93" s="345">
        <f t="shared" ref="BL93" si="2258">BG86</f>
        <v>0</v>
      </c>
      <c r="BM93" s="345">
        <f t="shared" ref="BM93" si="2259">BH86</f>
        <v>0</v>
      </c>
      <c r="BN93" s="345">
        <f t="shared" ref="BN93:CC93" si="2260">BI86</f>
        <v>0</v>
      </c>
      <c r="BO93" s="345">
        <f t="shared" ref="BO93" si="2261">BJ86</f>
        <v>0</v>
      </c>
      <c r="BP93" s="345">
        <f t="shared" si="2260"/>
        <v>0</v>
      </c>
      <c r="BQ93" s="345">
        <f t="shared" si="2260"/>
        <v>0</v>
      </c>
      <c r="BR93" s="345">
        <f t="shared" si="2260"/>
        <v>0</v>
      </c>
      <c r="BS93" s="345">
        <f t="shared" si="2260"/>
        <v>0</v>
      </c>
      <c r="BT93" s="345">
        <f t="shared" si="2260"/>
        <v>0</v>
      </c>
      <c r="BU93" s="345">
        <f t="shared" si="2260"/>
        <v>0</v>
      </c>
      <c r="BV93" s="345">
        <f t="shared" si="2260"/>
        <v>0</v>
      </c>
      <c r="BW93" s="345">
        <f t="shared" si="2260"/>
        <v>0</v>
      </c>
      <c r="BX93" s="345">
        <f t="shared" si="2260"/>
        <v>0</v>
      </c>
      <c r="BY93" s="345">
        <f t="shared" si="2260"/>
        <v>0</v>
      </c>
      <c r="BZ93" s="345">
        <f t="shared" si="2260"/>
        <v>0</v>
      </c>
      <c r="CA93" s="345">
        <f t="shared" si="2260"/>
        <v>0</v>
      </c>
      <c r="CB93" s="345">
        <f t="shared" si="2260"/>
        <v>0</v>
      </c>
      <c r="CC93" s="345">
        <f t="shared" si="2260"/>
        <v>0</v>
      </c>
      <c r="CD93" s="277"/>
      <c r="CE93" s="277"/>
      <c r="CF93" s="277"/>
      <c r="CG93" s="277"/>
      <c r="CH93" s="277"/>
      <c r="CI93" s="277"/>
      <c r="CJ93" s="277"/>
    </row>
    <row r="94" spans="1:94" x14ac:dyDescent="0.25">
      <c r="A94" s="277" t="s">
        <v>251</v>
      </c>
      <c r="G94" s="345"/>
      <c r="H94" s="345"/>
      <c r="I94" s="345"/>
      <c r="J94" s="345"/>
      <c r="K94" s="345"/>
      <c r="L94" s="345"/>
      <c r="M94" s="345">
        <f t="shared" ref="M94" si="2262">G86</f>
        <v>106692.56999662014</v>
      </c>
      <c r="N94" s="345">
        <f t="shared" ref="N94" si="2263">H86</f>
        <v>0</v>
      </c>
      <c r="O94" s="345">
        <f t="shared" ref="O94" si="2264">I86</f>
        <v>106692.56999662014</v>
      </c>
      <c r="P94" s="345">
        <f t="shared" ref="P94" si="2265">J86</f>
        <v>0</v>
      </c>
      <c r="Q94" s="345">
        <f t="shared" ref="Q94" si="2266">K86</f>
        <v>106692.56999662014</v>
      </c>
      <c r="R94" s="345">
        <f t="shared" ref="R94" si="2267">L86</f>
        <v>0</v>
      </c>
      <c r="S94" s="345">
        <f t="shared" ref="S94" si="2268">M86</f>
        <v>106692.56999662014</v>
      </c>
      <c r="T94" s="345">
        <f t="shared" ref="T94" si="2269">N86</f>
        <v>0</v>
      </c>
      <c r="U94" s="345">
        <f t="shared" ref="U94" si="2270">O86</f>
        <v>106692.56999662014</v>
      </c>
      <c r="V94" s="345">
        <f t="shared" ref="V94" si="2271">P86</f>
        <v>0</v>
      </c>
      <c r="W94" s="345">
        <f t="shared" ref="W94" si="2272">Q86</f>
        <v>106692.56999662014</v>
      </c>
      <c r="X94" s="345">
        <f t="shared" ref="X94" si="2273">R86</f>
        <v>0</v>
      </c>
      <c r="Y94" s="345">
        <f t="shared" ref="Y94" si="2274">S86</f>
        <v>213385.13999324027</v>
      </c>
      <c r="Z94" s="345">
        <f t="shared" ref="Z94" si="2275">T86</f>
        <v>0</v>
      </c>
      <c r="AA94" s="345">
        <f t="shared" ref="AA94" si="2276">U86</f>
        <v>213385.13999324027</v>
      </c>
      <c r="AB94" s="345">
        <f t="shared" ref="AB94" si="2277">V86</f>
        <v>0</v>
      </c>
      <c r="AC94" s="345">
        <f t="shared" ref="AC94" si="2278">W86</f>
        <v>213385.13999324027</v>
      </c>
      <c r="AD94" s="345">
        <f t="shared" ref="AD94" si="2279">X86</f>
        <v>0</v>
      </c>
      <c r="AE94" s="345">
        <f t="shared" ref="AE94" si="2280">Y86</f>
        <v>213385.13999324027</v>
      </c>
      <c r="AF94" s="345">
        <f t="shared" ref="AF94" si="2281">Z86</f>
        <v>106692.56999662014</v>
      </c>
      <c r="AG94" s="345">
        <f t="shared" ref="AG94" si="2282">AA86</f>
        <v>106692.56999662014</v>
      </c>
      <c r="AH94" s="345">
        <f t="shared" ref="AH94" si="2283">AB86</f>
        <v>213385.13999324027</v>
      </c>
      <c r="AI94" s="345">
        <f t="shared" ref="AI94" si="2284">AC86</f>
        <v>0</v>
      </c>
      <c r="AJ94" s="345">
        <f t="shared" ref="AJ94" si="2285">AD86</f>
        <v>106692.56999662014</v>
      </c>
      <c r="AK94" s="345">
        <f t="shared" ref="AK94" si="2286">AE86</f>
        <v>106692.56999662014</v>
      </c>
      <c r="AL94" s="345">
        <f t="shared" ref="AL94" si="2287">AF86</f>
        <v>0</v>
      </c>
      <c r="AM94" s="345">
        <f t="shared" ref="AM94" si="2288">AG86</f>
        <v>213385.13999324027</v>
      </c>
      <c r="AN94" s="345">
        <f t="shared" ref="AN94" si="2289">AH86</f>
        <v>0</v>
      </c>
      <c r="AO94" s="345">
        <f t="shared" ref="AO94" si="2290">AI86</f>
        <v>213385.13999324027</v>
      </c>
      <c r="AP94" s="345">
        <f t="shared" ref="AP94" si="2291">AJ86</f>
        <v>106692.56999662014</v>
      </c>
      <c r="AQ94" s="345">
        <f t="shared" ref="AQ94" si="2292">AK86</f>
        <v>106692.56999662014</v>
      </c>
      <c r="AR94" s="345">
        <f t="shared" ref="AR94" si="2293">AL86</f>
        <v>0</v>
      </c>
      <c r="AS94" s="345">
        <f t="shared" ref="AS94" si="2294">AM86</f>
        <v>106692.56999662014</v>
      </c>
      <c r="AT94" s="345">
        <f t="shared" ref="AT94" si="2295">AN86</f>
        <v>106692.56999662014</v>
      </c>
      <c r="AU94" s="345">
        <f t="shared" ref="AU94" si="2296">AO86</f>
        <v>213385.13999324027</v>
      </c>
      <c r="AV94" s="345">
        <f t="shared" ref="AV94" si="2297">AP86</f>
        <v>0</v>
      </c>
      <c r="AW94" s="345">
        <f t="shared" ref="AW94" si="2298">AQ86</f>
        <v>213385.13999324027</v>
      </c>
      <c r="AX94" s="345">
        <f t="shared" ref="AX94" si="2299">AR86</f>
        <v>106692.56999662014</v>
      </c>
      <c r="AY94" s="345">
        <f t="shared" ref="AY94" si="2300">AS86</f>
        <v>0</v>
      </c>
      <c r="AZ94" s="345">
        <f t="shared" ref="AZ94" si="2301">AT86</f>
        <v>0</v>
      </c>
      <c r="BA94" s="345">
        <f t="shared" ref="BA94" si="2302">AU86</f>
        <v>0</v>
      </c>
      <c r="BB94" s="345">
        <f t="shared" ref="BB94" si="2303">AV86</f>
        <v>0</v>
      </c>
      <c r="BC94" s="345">
        <f t="shared" ref="BC94" si="2304">AW86</f>
        <v>0</v>
      </c>
      <c r="BD94" s="345">
        <f t="shared" ref="BD94" si="2305">AX86</f>
        <v>0</v>
      </c>
      <c r="BE94" s="345">
        <f t="shared" ref="BE94" si="2306">AY86</f>
        <v>0</v>
      </c>
      <c r="BF94" s="345">
        <f t="shared" ref="BF94" si="2307">AZ86</f>
        <v>0</v>
      </c>
      <c r="BG94" s="345">
        <f t="shared" ref="BG94" si="2308">BA86</f>
        <v>0</v>
      </c>
      <c r="BH94" s="345">
        <f t="shared" ref="BH94" si="2309">BB86</f>
        <v>0</v>
      </c>
      <c r="BI94" s="345">
        <f t="shared" ref="BI94" si="2310">BC86</f>
        <v>0</v>
      </c>
      <c r="BJ94" s="345">
        <f t="shared" ref="BJ94" si="2311">BD86</f>
        <v>0</v>
      </c>
      <c r="BK94" s="345">
        <f t="shared" ref="BK94" si="2312">BE86</f>
        <v>0</v>
      </c>
      <c r="BL94" s="345">
        <f t="shared" ref="BL94" si="2313">BF86</f>
        <v>0</v>
      </c>
      <c r="BM94" s="345">
        <f t="shared" ref="BM94" si="2314">BG86</f>
        <v>0</v>
      </c>
      <c r="BN94" s="345">
        <f t="shared" ref="BN94:CC94" si="2315">BH86</f>
        <v>0</v>
      </c>
      <c r="BO94" s="345">
        <f t="shared" ref="BO94" si="2316">BI86</f>
        <v>0</v>
      </c>
      <c r="BP94" s="345">
        <f t="shared" si="2315"/>
        <v>0</v>
      </c>
      <c r="BQ94" s="345">
        <f t="shared" si="2315"/>
        <v>0</v>
      </c>
      <c r="BR94" s="345">
        <f t="shared" si="2315"/>
        <v>0</v>
      </c>
      <c r="BS94" s="345">
        <f t="shared" si="2315"/>
        <v>0</v>
      </c>
      <c r="BT94" s="345">
        <f t="shared" si="2315"/>
        <v>0</v>
      </c>
      <c r="BU94" s="345">
        <f t="shared" si="2315"/>
        <v>0</v>
      </c>
      <c r="BV94" s="345">
        <f t="shared" si="2315"/>
        <v>0</v>
      </c>
      <c r="BW94" s="345">
        <f t="shared" si="2315"/>
        <v>0</v>
      </c>
      <c r="BX94" s="345">
        <f t="shared" si="2315"/>
        <v>0</v>
      </c>
      <c r="BY94" s="345">
        <f t="shared" si="2315"/>
        <v>0</v>
      </c>
      <c r="BZ94" s="345">
        <f t="shared" si="2315"/>
        <v>0</v>
      </c>
      <c r="CA94" s="345">
        <f t="shared" si="2315"/>
        <v>0</v>
      </c>
      <c r="CB94" s="345">
        <f t="shared" si="2315"/>
        <v>0</v>
      </c>
      <c r="CC94" s="345">
        <f t="shared" si="2315"/>
        <v>0</v>
      </c>
      <c r="CD94" s="277"/>
      <c r="CE94" s="277"/>
      <c r="CF94" s="277"/>
      <c r="CG94" s="277"/>
      <c r="CH94" s="277"/>
      <c r="CI94" s="277"/>
      <c r="CJ94" s="277"/>
    </row>
    <row r="95" spans="1:94" x14ac:dyDescent="0.25">
      <c r="A95" s="280" t="s">
        <v>252</v>
      </c>
      <c r="B95" s="280"/>
      <c r="C95" s="280"/>
      <c r="D95" s="280"/>
      <c r="E95" s="280"/>
      <c r="F95" s="280"/>
      <c r="G95" s="346"/>
      <c r="H95" s="346"/>
      <c r="I95" s="346"/>
      <c r="J95" s="346"/>
      <c r="K95" s="346"/>
      <c r="L95" s="346"/>
      <c r="M95" s="346"/>
      <c r="N95" s="346">
        <f t="shared" ref="N95" si="2317">G86</f>
        <v>106692.56999662014</v>
      </c>
      <c r="O95" s="346">
        <f t="shared" ref="O95" si="2318">H86</f>
        <v>0</v>
      </c>
      <c r="P95" s="346">
        <f t="shared" ref="P95" si="2319">I86</f>
        <v>106692.56999662014</v>
      </c>
      <c r="Q95" s="346">
        <f t="shared" ref="Q95" si="2320">J86</f>
        <v>0</v>
      </c>
      <c r="R95" s="346">
        <f t="shared" ref="R95" si="2321">K86</f>
        <v>106692.56999662014</v>
      </c>
      <c r="S95" s="346">
        <f t="shared" ref="S95" si="2322">L86</f>
        <v>0</v>
      </c>
      <c r="T95" s="346">
        <f t="shared" ref="T95" si="2323">M86</f>
        <v>106692.56999662014</v>
      </c>
      <c r="U95" s="346">
        <f t="shared" ref="U95" si="2324">N86</f>
        <v>0</v>
      </c>
      <c r="V95" s="346">
        <f t="shared" ref="V95" si="2325">O86</f>
        <v>106692.56999662014</v>
      </c>
      <c r="W95" s="346">
        <f t="shared" ref="W95" si="2326">P86</f>
        <v>0</v>
      </c>
      <c r="X95" s="346">
        <f t="shared" ref="X95" si="2327">Q86</f>
        <v>106692.56999662014</v>
      </c>
      <c r="Y95" s="346">
        <f t="shared" ref="Y95" si="2328">R86</f>
        <v>0</v>
      </c>
      <c r="Z95" s="346">
        <f t="shared" ref="Z95" si="2329">S86</f>
        <v>213385.13999324027</v>
      </c>
      <c r="AA95" s="346">
        <f t="shared" ref="AA95" si="2330">T86</f>
        <v>0</v>
      </c>
      <c r="AB95" s="346">
        <f t="shared" ref="AB95" si="2331">U86</f>
        <v>213385.13999324027</v>
      </c>
      <c r="AC95" s="346">
        <f t="shared" ref="AC95" si="2332">V86</f>
        <v>0</v>
      </c>
      <c r="AD95" s="346">
        <f t="shared" ref="AD95" si="2333">W86</f>
        <v>213385.13999324027</v>
      </c>
      <c r="AE95" s="346">
        <f t="shared" ref="AE95" si="2334">X86</f>
        <v>0</v>
      </c>
      <c r="AF95" s="346">
        <f t="shared" ref="AF95" si="2335">Y86</f>
        <v>213385.13999324027</v>
      </c>
      <c r="AG95" s="346">
        <f t="shared" ref="AG95" si="2336">Z86</f>
        <v>106692.56999662014</v>
      </c>
      <c r="AH95" s="346">
        <f t="shared" ref="AH95" si="2337">AA86</f>
        <v>106692.56999662014</v>
      </c>
      <c r="AI95" s="346">
        <f t="shared" ref="AI95" si="2338">AB86</f>
        <v>213385.13999324027</v>
      </c>
      <c r="AJ95" s="346">
        <f t="shared" ref="AJ95" si="2339">AC86</f>
        <v>0</v>
      </c>
      <c r="AK95" s="346">
        <f t="shared" ref="AK95" si="2340">AD86</f>
        <v>106692.56999662014</v>
      </c>
      <c r="AL95" s="346">
        <f t="shared" ref="AL95" si="2341">AE86</f>
        <v>106692.56999662014</v>
      </c>
      <c r="AM95" s="346">
        <f t="shared" ref="AM95" si="2342">AF86</f>
        <v>0</v>
      </c>
      <c r="AN95" s="346">
        <f t="shared" ref="AN95" si="2343">AG86</f>
        <v>213385.13999324027</v>
      </c>
      <c r="AO95" s="346">
        <f t="shared" ref="AO95" si="2344">AH86</f>
        <v>0</v>
      </c>
      <c r="AP95" s="346">
        <f t="shared" ref="AP95" si="2345">AI86</f>
        <v>213385.13999324027</v>
      </c>
      <c r="AQ95" s="346">
        <f t="shared" ref="AQ95" si="2346">AJ86</f>
        <v>106692.56999662014</v>
      </c>
      <c r="AR95" s="346">
        <f t="shared" ref="AR95" si="2347">AK86</f>
        <v>106692.56999662014</v>
      </c>
      <c r="AS95" s="346">
        <f t="shared" ref="AS95" si="2348">AL86</f>
        <v>0</v>
      </c>
      <c r="AT95" s="346">
        <f t="shared" ref="AT95" si="2349">AM86</f>
        <v>106692.56999662014</v>
      </c>
      <c r="AU95" s="346">
        <f t="shared" ref="AU95" si="2350">AN86</f>
        <v>106692.56999662014</v>
      </c>
      <c r="AV95" s="346">
        <f t="shared" ref="AV95" si="2351">AO86</f>
        <v>213385.13999324027</v>
      </c>
      <c r="AW95" s="346">
        <f t="shared" ref="AW95" si="2352">AP86</f>
        <v>0</v>
      </c>
      <c r="AX95" s="346">
        <f t="shared" ref="AX95" si="2353">AQ86</f>
        <v>213385.13999324027</v>
      </c>
      <c r="AY95" s="346">
        <f t="shared" ref="AY95" si="2354">AR86</f>
        <v>106692.56999662014</v>
      </c>
      <c r="AZ95" s="346">
        <f t="shared" ref="AZ95" si="2355">AS86</f>
        <v>0</v>
      </c>
      <c r="BA95" s="346">
        <f t="shared" ref="BA95" si="2356">AT86</f>
        <v>0</v>
      </c>
      <c r="BB95" s="346">
        <f t="shared" ref="BB95" si="2357">AU86</f>
        <v>0</v>
      </c>
      <c r="BC95" s="346">
        <f t="shared" ref="BC95" si="2358">AV86</f>
        <v>0</v>
      </c>
      <c r="BD95" s="346">
        <f t="shared" ref="BD95" si="2359">AW86</f>
        <v>0</v>
      </c>
      <c r="BE95" s="346">
        <f t="shared" ref="BE95" si="2360">AX86</f>
        <v>0</v>
      </c>
      <c r="BF95" s="346">
        <f t="shared" ref="BF95" si="2361">AY86</f>
        <v>0</v>
      </c>
      <c r="BG95" s="346">
        <f t="shared" ref="BG95" si="2362">AZ86</f>
        <v>0</v>
      </c>
      <c r="BH95" s="346">
        <f t="shared" ref="BH95" si="2363">BA86</f>
        <v>0</v>
      </c>
      <c r="BI95" s="346">
        <f t="shared" ref="BI95" si="2364">BB86</f>
        <v>0</v>
      </c>
      <c r="BJ95" s="346">
        <f t="shared" ref="BJ95" si="2365">BC86</f>
        <v>0</v>
      </c>
      <c r="BK95" s="346">
        <f t="shared" ref="BK95" si="2366">BD86</f>
        <v>0</v>
      </c>
      <c r="BL95" s="346">
        <f t="shared" ref="BL95" si="2367">BE86</f>
        <v>0</v>
      </c>
      <c r="BM95" s="346">
        <f t="shared" ref="BM95" si="2368">BF86</f>
        <v>0</v>
      </c>
      <c r="BN95" s="346">
        <f t="shared" ref="BN95:CC95" si="2369">BG86</f>
        <v>0</v>
      </c>
      <c r="BO95" s="346">
        <f t="shared" ref="BO95" si="2370">BH86</f>
        <v>0</v>
      </c>
      <c r="BP95" s="346">
        <f t="shared" si="2369"/>
        <v>0</v>
      </c>
      <c r="BQ95" s="346">
        <f t="shared" si="2369"/>
        <v>0</v>
      </c>
      <c r="BR95" s="346">
        <f t="shared" si="2369"/>
        <v>0</v>
      </c>
      <c r="BS95" s="346">
        <f t="shared" si="2369"/>
        <v>0</v>
      </c>
      <c r="BT95" s="346">
        <f t="shared" si="2369"/>
        <v>0</v>
      </c>
      <c r="BU95" s="346">
        <f t="shared" si="2369"/>
        <v>0</v>
      </c>
      <c r="BV95" s="346">
        <f t="shared" si="2369"/>
        <v>0</v>
      </c>
      <c r="BW95" s="346">
        <f t="shared" si="2369"/>
        <v>0</v>
      </c>
      <c r="BX95" s="346">
        <f t="shared" si="2369"/>
        <v>0</v>
      </c>
      <c r="BY95" s="346">
        <f t="shared" si="2369"/>
        <v>0</v>
      </c>
      <c r="BZ95" s="346">
        <f t="shared" si="2369"/>
        <v>0</v>
      </c>
      <c r="CA95" s="346">
        <f t="shared" si="2369"/>
        <v>0</v>
      </c>
      <c r="CB95" s="346">
        <f t="shared" si="2369"/>
        <v>0</v>
      </c>
      <c r="CC95" s="346">
        <f t="shared" si="2369"/>
        <v>0</v>
      </c>
      <c r="CD95" s="346">
        <f t="shared" ref="CD95" si="2371">BW86</f>
        <v>0</v>
      </c>
      <c r="CE95" s="346"/>
      <c r="CF95" s="346"/>
      <c r="CG95" s="280"/>
      <c r="CH95" s="280"/>
      <c r="CI95" s="280"/>
      <c r="CJ95" s="280"/>
    </row>
    <row r="96" spans="1:94" x14ac:dyDescent="0.25">
      <c r="A96" s="277" t="s">
        <v>258</v>
      </c>
      <c r="G96" s="345">
        <f>SUM(G88:G94)*$G$77/7</f>
        <v>3048.3591427605757</v>
      </c>
      <c r="H96" s="345">
        <f t="shared" ref="H96:BS96" si="2372">SUM(H88:H94)*$G$25/7</f>
        <v>3048.3591427605757</v>
      </c>
      <c r="I96" s="345">
        <f t="shared" si="2372"/>
        <v>6096.7182855211513</v>
      </c>
      <c r="J96" s="345">
        <f t="shared" si="2372"/>
        <v>6096.7182855211513</v>
      </c>
      <c r="K96" s="345">
        <f t="shared" si="2372"/>
        <v>9145.0774282817274</v>
      </c>
      <c r="L96" s="345">
        <f t="shared" si="2372"/>
        <v>9145.0774282817274</v>
      </c>
      <c r="M96" s="345">
        <f t="shared" si="2372"/>
        <v>12193.436571042303</v>
      </c>
      <c r="N96" s="345">
        <f t="shared" si="2372"/>
        <v>9145.0774282817274</v>
      </c>
      <c r="O96" s="345">
        <f t="shared" si="2372"/>
        <v>12193.436571042303</v>
      </c>
      <c r="P96" s="345">
        <f t="shared" si="2372"/>
        <v>9145.0774282817274</v>
      </c>
      <c r="Q96" s="345">
        <f t="shared" si="2372"/>
        <v>12193.436571042303</v>
      </c>
      <c r="R96" s="345">
        <f t="shared" si="2372"/>
        <v>9145.0774282817274</v>
      </c>
      <c r="S96" s="345">
        <f t="shared" si="2372"/>
        <v>15241.795713802876</v>
      </c>
      <c r="T96" s="345">
        <f t="shared" si="2372"/>
        <v>12193.436571042303</v>
      </c>
      <c r="U96" s="345">
        <f t="shared" si="2372"/>
        <v>18290.154856563455</v>
      </c>
      <c r="V96" s="345">
        <f t="shared" si="2372"/>
        <v>15241.795713802876</v>
      </c>
      <c r="W96" s="345">
        <f t="shared" si="2372"/>
        <v>21338.51399932403</v>
      </c>
      <c r="X96" s="345">
        <f t="shared" si="2372"/>
        <v>18290.154856563455</v>
      </c>
      <c r="Y96" s="345">
        <f t="shared" si="2372"/>
        <v>24386.873142084605</v>
      </c>
      <c r="Z96" s="345">
        <f t="shared" si="2372"/>
        <v>21338.513999324026</v>
      </c>
      <c r="AA96" s="345">
        <f t="shared" si="2372"/>
        <v>24386.873142084605</v>
      </c>
      <c r="AB96" s="345">
        <f t="shared" si="2372"/>
        <v>24386.873142084605</v>
      </c>
      <c r="AC96" s="345">
        <f t="shared" si="2372"/>
        <v>24386.873142084605</v>
      </c>
      <c r="AD96" s="345">
        <f t="shared" si="2372"/>
        <v>21338.513999324026</v>
      </c>
      <c r="AE96" s="345">
        <f t="shared" si="2372"/>
        <v>24386.873142084605</v>
      </c>
      <c r="AF96" s="345">
        <f t="shared" si="2372"/>
        <v>18290.154856563455</v>
      </c>
      <c r="AG96" s="345">
        <f t="shared" si="2372"/>
        <v>21338.51399932403</v>
      </c>
      <c r="AH96" s="345">
        <f t="shared" si="2372"/>
        <v>18290.154856563455</v>
      </c>
      <c r="AI96" s="345">
        <f t="shared" si="2372"/>
        <v>18290.154856563455</v>
      </c>
      <c r="AJ96" s="345">
        <f t="shared" si="2372"/>
        <v>21338.51399932403</v>
      </c>
      <c r="AK96" s="345">
        <f t="shared" si="2372"/>
        <v>21338.51399932403</v>
      </c>
      <c r="AL96" s="345">
        <f t="shared" si="2372"/>
        <v>18290.154856563455</v>
      </c>
      <c r="AM96" s="345">
        <f t="shared" si="2372"/>
        <v>21338.513999324026</v>
      </c>
      <c r="AN96" s="345">
        <f t="shared" si="2372"/>
        <v>18290.154856563455</v>
      </c>
      <c r="AO96" s="345">
        <f t="shared" si="2372"/>
        <v>24386.873142084605</v>
      </c>
      <c r="AP96" s="345">
        <f t="shared" si="2372"/>
        <v>18290.154856563455</v>
      </c>
      <c r="AQ96" s="345">
        <f t="shared" si="2372"/>
        <v>21338.51399932403</v>
      </c>
      <c r="AR96" s="345">
        <f t="shared" si="2372"/>
        <v>21338.51399932403</v>
      </c>
      <c r="AS96" s="345">
        <f t="shared" si="2372"/>
        <v>21338.51399932403</v>
      </c>
      <c r="AT96" s="345">
        <f t="shared" si="2372"/>
        <v>18290.154856563455</v>
      </c>
      <c r="AU96" s="345">
        <f t="shared" si="2372"/>
        <v>15241.795713802876</v>
      </c>
      <c r="AV96" s="345">
        <f t="shared" si="2372"/>
        <v>9145.0774282817274</v>
      </c>
      <c r="AW96" s="345">
        <f t="shared" si="2372"/>
        <v>9145.0774282817274</v>
      </c>
      <c r="AX96" s="345">
        <f t="shared" si="2372"/>
        <v>3048.3591427605757</v>
      </c>
      <c r="AY96" s="345">
        <f t="shared" si="2372"/>
        <v>0</v>
      </c>
      <c r="AZ96" s="345">
        <f t="shared" si="2372"/>
        <v>0</v>
      </c>
      <c r="BA96" s="345">
        <f t="shared" si="2372"/>
        <v>0</v>
      </c>
      <c r="BB96" s="345">
        <f t="shared" si="2372"/>
        <v>0</v>
      </c>
      <c r="BC96" s="345">
        <f t="shared" si="2372"/>
        <v>0</v>
      </c>
      <c r="BD96" s="345">
        <f t="shared" si="2372"/>
        <v>0</v>
      </c>
      <c r="BE96" s="345">
        <f t="shared" si="2372"/>
        <v>0</v>
      </c>
      <c r="BF96" s="345">
        <f t="shared" si="2372"/>
        <v>0</v>
      </c>
      <c r="BG96" s="345">
        <f t="shared" si="2372"/>
        <v>0</v>
      </c>
      <c r="BH96" s="345">
        <f t="shared" si="2372"/>
        <v>0</v>
      </c>
      <c r="BI96" s="345">
        <f t="shared" si="2372"/>
        <v>0</v>
      </c>
      <c r="BJ96" s="345">
        <f t="shared" si="2372"/>
        <v>0</v>
      </c>
      <c r="BK96" s="345">
        <f t="shared" si="2372"/>
        <v>0</v>
      </c>
      <c r="BL96" s="345">
        <f t="shared" si="2372"/>
        <v>0</v>
      </c>
      <c r="BM96" s="345">
        <f t="shared" si="2372"/>
        <v>0</v>
      </c>
      <c r="BN96" s="345">
        <f t="shared" si="2372"/>
        <v>0</v>
      </c>
      <c r="BO96" s="345">
        <f t="shared" si="2372"/>
        <v>0</v>
      </c>
      <c r="BP96" s="345">
        <f t="shared" si="2372"/>
        <v>0</v>
      </c>
      <c r="BQ96" s="345">
        <f t="shared" si="2372"/>
        <v>0</v>
      </c>
      <c r="BR96" s="345">
        <f t="shared" si="2372"/>
        <v>0</v>
      </c>
      <c r="BS96" s="345">
        <f t="shared" si="2372"/>
        <v>0</v>
      </c>
      <c r="BT96" s="345">
        <f t="shared" ref="BT96:CA96" si="2373">SUM(BT88:BT94)*$G$25/7</f>
        <v>0</v>
      </c>
      <c r="BU96" s="345">
        <f t="shared" si="2373"/>
        <v>0</v>
      </c>
      <c r="BV96" s="345">
        <f t="shared" si="2373"/>
        <v>0</v>
      </c>
      <c r="BW96" s="345">
        <f t="shared" si="2373"/>
        <v>0</v>
      </c>
      <c r="BX96" s="345">
        <f t="shared" si="2373"/>
        <v>0</v>
      </c>
      <c r="BY96" s="345">
        <f t="shared" si="2373"/>
        <v>0</v>
      </c>
      <c r="BZ96" s="345">
        <f t="shared" si="2373"/>
        <v>0</v>
      </c>
      <c r="CA96" s="345">
        <f t="shared" si="2373"/>
        <v>0</v>
      </c>
      <c r="CB96" s="345">
        <f t="shared" ref="CB96" si="2374">SUM(CB88:CB94)*$G$25/7</f>
        <v>0</v>
      </c>
      <c r="CC96" s="345">
        <f t="shared" ref="CC96" si="2375">SUM(CC88:CC94)*$G$2/7</f>
        <v>0</v>
      </c>
      <c r="CD96" s="345">
        <f t="shared" ref="CD96:CF96" si="2376">SUM(CD88:CD94)*$G$25/7</f>
        <v>0</v>
      </c>
      <c r="CE96" s="345">
        <f t="shared" si="2376"/>
        <v>0</v>
      </c>
      <c r="CF96" s="345">
        <f t="shared" si="2376"/>
        <v>0</v>
      </c>
      <c r="CG96" s="277"/>
      <c r="CH96" s="277"/>
      <c r="CI96" s="277"/>
      <c r="CJ96" s="277"/>
    </row>
    <row r="97" spans="1:94" x14ac:dyDescent="0.25">
      <c r="A97" s="277" t="s">
        <v>49</v>
      </c>
      <c r="G97" s="345">
        <f>G95*$G$78</f>
        <v>0</v>
      </c>
      <c r="H97" s="345">
        <f t="shared" ref="H97:BS97" si="2377">H95*$G$78</f>
        <v>0</v>
      </c>
      <c r="I97" s="345">
        <f t="shared" si="2377"/>
        <v>0</v>
      </c>
      <c r="J97" s="345">
        <f t="shared" si="2377"/>
        <v>0</v>
      </c>
      <c r="K97" s="345">
        <f t="shared" si="2377"/>
        <v>0</v>
      </c>
      <c r="L97" s="345">
        <f t="shared" si="2377"/>
        <v>0</v>
      </c>
      <c r="M97" s="345">
        <f t="shared" si="2377"/>
        <v>0</v>
      </c>
      <c r="N97" s="345">
        <f t="shared" si="2377"/>
        <v>85354.05599729612</v>
      </c>
      <c r="O97" s="345">
        <f t="shared" si="2377"/>
        <v>0</v>
      </c>
      <c r="P97" s="345">
        <f t="shared" si="2377"/>
        <v>85354.05599729612</v>
      </c>
      <c r="Q97" s="345">
        <f t="shared" si="2377"/>
        <v>0</v>
      </c>
      <c r="R97" s="345">
        <f t="shared" si="2377"/>
        <v>85354.05599729612</v>
      </c>
      <c r="S97" s="345">
        <f t="shared" si="2377"/>
        <v>0</v>
      </c>
      <c r="T97" s="345">
        <f t="shared" si="2377"/>
        <v>85354.05599729612</v>
      </c>
      <c r="U97" s="345">
        <f t="shared" si="2377"/>
        <v>0</v>
      </c>
      <c r="V97" s="345">
        <f t="shared" si="2377"/>
        <v>85354.05599729612</v>
      </c>
      <c r="W97" s="345">
        <f t="shared" si="2377"/>
        <v>0</v>
      </c>
      <c r="X97" s="345">
        <f t="shared" si="2377"/>
        <v>85354.05599729612</v>
      </c>
      <c r="Y97" s="345">
        <f t="shared" si="2377"/>
        <v>0</v>
      </c>
      <c r="Z97" s="345">
        <f t="shared" si="2377"/>
        <v>170708.11199459224</v>
      </c>
      <c r="AA97" s="345">
        <f t="shared" si="2377"/>
        <v>0</v>
      </c>
      <c r="AB97" s="345">
        <f t="shared" si="2377"/>
        <v>170708.11199459224</v>
      </c>
      <c r="AC97" s="345">
        <f t="shared" si="2377"/>
        <v>0</v>
      </c>
      <c r="AD97" s="345">
        <f t="shared" si="2377"/>
        <v>170708.11199459224</v>
      </c>
      <c r="AE97" s="345">
        <f t="shared" si="2377"/>
        <v>0</v>
      </c>
      <c r="AF97" s="345">
        <f t="shared" si="2377"/>
        <v>170708.11199459224</v>
      </c>
      <c r="AG97" s="345">
        <f t="shared" si="2377"/>
        <v>85354.05599729612</v>
      </c>
      <c r="AH97" s="345">
        <f t="shared" si="2377"/>
        <v>85354.05599729612</v>
      </c>
      <c r="AI97" s="345">
        <f t="shared" si="2377"/>
        <v>170708.11199459224</v>
      </c>
      <c r="AJ97" s="345">
        <f t="shared" si="2377"/>
        <v>0</v>
      </c>
      <c r="AK97" s="345">
        <f t="shared" si="2377"/>
        <v>85354.05599729612</v>
      </c>
      <c r="AL97" s="345">
        <f t="shared" si="2377"/>
        <v>85354.05599729612</v>
      </c>
      <c r="AM97" s="345">
        <f t="shared" si="2377"/>
        <v>0</v>
      </c>
      <c r="AN97" s="345">
        <f t="shared" si="2377"/>
        <v>170708.11199459224</v>
      </c>
      <c r="AO97" s="345">
        <f t="shared" si="2377"/>
        <v>0</v>
      </c>
      <c r="AP97" s="345">
        <f t="shared" si="2377"/>
        <v>170708.11199459224</v>
      </c>
      <c r="AQ97" s="345">
        <f t="shared" si="2377"/>
        <v>85354.05599729612</v>
      </c>
      <c r="AR97" s="345">
        <f t="shared" si="2377"/>
        <v>85354.05599729612</v>
      </c>
      <c r="AS97" s="345">
        <f t="shared" si="2377"/>
        <v>0</v>
      </c>
      <c r="AT97" s="345">
        <f t="shared" si="2377"/>
        <v>85354.05599729612</v>
      </c>
      <c r="AU97" s="345">
        <f t="shared" si="2377"/>
        <v>85354.05599729612</v>
      </c>
      <c r="AV97" s="345">
        <f t="shared" si="2377"/>
        <v>170708.11199459224</v>
      </c>
      <c r="AW97" s="345">
        <f t="shared" si="2377"/>
        <v>0</v>
      </c>
      <c r="AX97" s="345">
        <f t="shared" si="2377"/>
        <v>170708.11199459224</v>
      </c>
      <c r="AY97" s="345">
        <f t="shared" si="2377"/>
        <v>85354.05599729612</v>
      </c>
      <c r="AZ97" s="345">
        <f t="shared" si="2377"/>
        <v>0</v>
      </c>
      <c r="BA97" s="345">
        <f t="shared" si="2377"/>
        <v>0</v>
      </c>
      <c r="BB97" s="345">
        <f t="shared" si="2377"/>
        <v>0</v>
      </c>
      <c r="BC97" s="345">
        <f t="shared" si="2377"/>
        <v>0</v>
      </c>
      <c r="BD97" s="345">
        <f t="shared" si="2377"/>
        <v>0</v>
      </c>
      <c r="BE97" s="345">
        <f t="shared" si="2377"/>
        <v>0</v>
      </c>
      <c r="BF97" s="345">
        <f t="shared" si="2377"/>
        <v>0</v>
      </c>
      <c r="BG97" s="345">
        <f t="shared" si="2377"/>
        <v>0</v>
      </c>
      <c r="BH97" s="345">
        <f t="shared" si="2377"/>
        <v>0</v>
      </c>
      <c r="BI97" s="345">
        <f t="shared" si="2377"/>
        <v>0</v>
      </c>
      <c r="BJ97" s="345">
        <f t="shared" si="2377"/>
        <v>0</v>
      </c>
      <c r="BK97" s="345">
        <f t="shared" si="2377"/>
        <v>0</v>
      </c>
      <c r="BL97" s="345">
        <f t="shared" si="2377"/>
        <v>0</v>
      </c>
      <c r="BM97" s="345">
        <f t="shared" si="2377"/>
        <v>0</v>
      </c>
      <c r="BN97" s="345">
        <f t="shared" si="2377"/>
        <v>0</v>
      </c>
      <c r="BO97" s="345">
        <f t="shared" si="2377"/>
        <v>0</v>
      </c>
      <c r="BP97" s="345">
        <f t="shared" si="2377"/>
        <v>0</v>
      </c>
      <c r="BQ97" s="345">
        <f t="shared" si="2377"/>
        <v>0</v>
      </c>
      <c r="BR97" s="345">
        <f t="shared" si="2377"/>
        <v>0</v>
      </c>
      <c r="BS97" s="345">
        <f t="shared" si="2377"/>
        <v>0</v>
      </c>
      <c r="BT97" s="345">
        <f t="shared" ref="BT97:BY97" si="2378">BT95*$G$78</f>
        <v>0</v>
      </c>
      <c r="BU97" s="345">
        <f t="shared" si="2378"/>
        <v>0</v>
      </c>
      <c r="BV97" s="345">
        <f t="shared" si="2378"/>
        <v>0</v>
      </c>
      <c r="BW97" s="345">
        <f t="shared" si="2378"/>
        <v>0</v>
      </c>
      <c r="BX97" s="345">
        <f t="shared" si="2378"/>
        <v>0</v>
      </c>
      <c r="BY97" s="345">
        <f t="shared" si="2378"/>
        <v>0</v>
      </c>
      <c r="BZ97" s="345">
        <f t="shared" ref="BZ97:CF97" si="2379">BZ95*$G$78</f>
        <v>0</v>
      </c>
      <c r="CA97" s="345">
        <f t="shared" si="2379"/>
        <v>0</v>
      </c>
      <c r="CB97" s="345">
        <f t="shared" si="2379"/>
        <v>0</v>
      </c>
      <c r="CC97" s="345">
        <f t="shared" si="2379"/>
        <v>0</v>
      </c>
      <c r="CD97" s="345">
        <f t="shared" si="2379"/>
        <v>0</v>
      </c>
      <c r="CE97" s="345">
        <f t="shared" si="2379"/>
        <v>0</v>
      </c>
      <c r="CF97" s="345">
        <f t="shared" si="2379"/>
        <v>0</v>
      </c>
      <c r="CG97" s="277"/>
      <c r="CH97" s="277"/>
      <c r="CI97" s="277"/>
      <c r="CJ97" s="277"/>
    </row>
    <row r="98" spans="1:94" x14ac:dyDescent="0.25">
      <c r="A98" s="529" t="s">
        <v>648</v>
      </c>
      <c r="G98" s="343">
        <v>0</v>
      </c>
      <c r="H98" s="343">
        <v>0</v>
      </c>
      <c r="I98" s="343">
        <v>0</v>
      </c>
      <c r="J98" s="343">
        <v>0</v>
      </c>
      <c r="K98" s="343">
        <v>0</v>
      </c>
      <c r="L98" s="343">
        <v>0</v>
      </c>
      <c r="M98" s="343">
        <v>0</v>
      </c>
      <c r="N98" s="343">
        <v>1</v>
      </c>
      <c r="O98" s="343">
        <v>0</v>
      </c>
      <c r="P98" s="343">
        <v>1</v>
      </c>
      <c r="Q98" s="343">
        <v>0</v>
      </c>
      <c r="R98" s="343">
        <v>1</v>
      </c>
      <c r="S98" s="343">
        <v>0</v>
      </c>
      <c r="T98" s="343">
        <v>1</v>
      </c>
      <c r="U98" s="343">
        <v>0</v>
      </c>
      <c r="V98" s="343">
        <v>1</v>
      </c>
      <c r="W98" s="343">
        <v>0</v>
      </c>
      <c r="X98" s="343">
        <v>1</v>
      </c>
      <c r="Y98" s="343">
        <v>0</v>
      </c>
      <c r="Z98" s="343">
        <v>2</v>
      </c>
      <c r="AA98" s="343">
        <v>0</v>
      </c>
      <c r="AB98" s="343">
        <v>2</v>
      </c>
      <c r="AC98" s="343">
        <v>0</v>
      </c>
      <c r="AD98" s="343">
        <v>2</v>
      </c>
      <c r="AE98" s="343">
        <v>0</v>
      </c>
      <c r="AF98" s="343">
        <v>2</v>
      </c>
      <c r="AG98" s="343">
        <v>1</v>
      </c>
      <c r="AH98" s="343">
        <v>1</v>
      </c>
      <c r="AI98" s="343">
        <v>2</v>
      </c>
      <c r="AJ98" s="343">
        <v>0</v>
      </c>
      <c r="AK98" s="343">
        <v>1</v>
      </c>
      <c r="AL98" s="343">
        <v>1</v>
      </c>
      <c r="AM98" s="343">
        <v>0</v>
      </c>
      <c r="AN98" s="343">
        <v>2</v>
      </c>
      <c r="AO98" s="343">
        <v>0</v>
      </c>
      <c r="AP98" s="343">
        <v>2</v>
      </c>
      <c r="AQ98" s="343">
        <v>1</v>
      </c>
      <c r="AR98" s="343">
        <v>1</v>
      </c>
      <c r="AS98" s="343">
        <v>0</v>
      </c>
      <c r="AT98" s="343">
        <v>1</v>
      </c>
      <c r="AU98" s="343">
        <v>1</v>
      </c>
      <c r="AV98" s="343">
        <v>2</v>
      </c>
      <c r="AW98" s="343">
        <v>0</v>
      </c>
      <c r="AX98" s="343">
        <v>2</v>
      </c>
      <c r="AY98" s="343">
        <v>1</v>
      </c>
      <c r="AZ98" s="343">
        <v>0</v>
      </c>
      <c r="BA98" s="343">
        <v>0</v>
      </c>
      <c r="BB98" s="343">
        <v>0</v>
      </c>
      <c r="BC98" s="343">
        <v>0</v>
      </c>
      <c r="BD98" s="343">
        <v>0</v>
      </c>
      <c r="BE98" s="343">
        <v>0</v>
      </c>
      <c r="BF98" s="343">
        <v>0</v>
      </c>
      <c r="BG98" s="343">
        <v>0</v>
      </c>
      <c r="BH98" s="343">
        <v>0</v>
      </c>
      <c r="BI98" s="343">
        <v>0</v>
      </c>
      <c r="BJ98" s="343">
        <v>0</v>
      </c>
      <c r="BK98" s="343">
        <v>0</v>
      </c>
      <c r="BL98" s="343">
        <v>0</v>
      </c>
      <c r="BM98" s="343">
        <v>0</v>
      </c>
      <c r="BN98" s="343">
        <v>0</v>
      </c>
      <c r="BO98" s="343">
        <v>0</v>
      </c>
      <c r="BP98" s="343">
        <v>0</v>
      </c>
      <c r="BQ98" s="343">
        <v>0</v>
      </c>
      <c r="BR98" s="343">
        <v>0</v>
      </c>
      <c r="BS98" s="343">
        <v>0</v>
      </c>
      <c r="BT98" s="343">
        <v>0</v>
      </c>
      <c r="BU98" s="343">
        <v>0</v>
      </c>
      <c r="BV98" s="343">
        <v>0</v>
      </c>
      <c r="BW98" s="343">
        <v>0</v>
      </c>
      <c r="BX98" s="343">
        <v>0</v>
      </c>
      <c r="BY98" s="343">
        <v>0</v>
      </c>
      <c r="BZ98" s="343">
        <v>0</v>
      </c>
      <c r="CA98" s="343">
        <v>0</v>
      </c>
      <c r="CB98" s="296"/>
      <c r="CC98" s="296"/>
      <c r="CG98" s="277"/>
      <c r="CH98" s="277"/>
      <c r="CI98" s="277"/>
      <c r="CJ98" s="277"/>
    </row>
    <row r="99" spans="1:94" x14ac:dyDescent="0.25">
      <c r="A99" s="529" t="s">
        <v>653</v>
      </c>
      <c r="G99" s="345">
        <f>G98*$B$79</f>
        <v>0</v>
      </c>
      <c r="H99" s="345">
        <f t="shared" ref="H99:BS99" si="2380">H98*$B$79</f>
        <v>0</v>
      </c>
      <c r="I99" s="345">
        <f t="shared" si="2380"/>
        <v>0</v>
      </c>
      <c r="J99" s="345">
        <f t="shared" si="2380"/>
        <v>0</v>
      </c>
      <c r="K99" s="345">
        <f t="shared" si="2380"/>
        <v>0</v>
      </c>
      <c r="L99" s="345">
        <f t="shared" si="2380"/>
        <v>0</v>
      </c>
      <c r="M99" s="345">
        <f t="shared" si="2380"/>
        <v>0</v>
      </c>
      <c r="N99" s="345">
        <f t="shared" si="2380"/>
        <v>106692.56999662014</v>
      </c>
      <c r="O99" s="345">
        <f t="shared" si="2380"/>
        <v>0</v>
      </c>
      <c r="P99" s="345">
        <f t="shared" si="2380"/>
        <v>106692.56999662014</v>
      </c>
      <c r="Q99" s="345">
        <f t="shared" si="2380"/>
        <v>0</v>
      </c>
      <c r="R99" s="345">
        <f t="shared" si="2380"/>
        <v>106692.56999662014</v>
      </c>
      <c r="S99" s="345">
        <f t="shared" si="2380"/>
        <v>0</v>
      </c>
      <c r="T99" s="345">
        <f t="shared" si="2380"/>
        <v>106692.56999662014</v>
      </c>
      <c r="U99" s="345">
        <f t="shared" si="2380"/>
        <v>0</v>
      </c>
      <c r="V99" s="345">
        <f t="shared" si="2380"/>
        <v>106692.56999662014</v>
      </c>
      <c r="W99" s="345">
        <f t="shared" si="2380"/>
        <v>0</v>
      </c>
      <c r="X99" s="345">
        <f t="shared" si="2380"/>
        <v>106692.56999662014</v>
      </c>
      <c r="Y99" s="345">
        <f t="shared" si="2380"/>
        <v>0</v>
      </c>
      <c r="Z99" s="345">
        <f t="shared" si="2380"/>
        <v>213385.13999324027</v>
      </c>
      <c r="AA99" s="345">
        <f t="shared" si="2380"/>
        <v>0</v>
      </c>
      <c r="AB99" s="345">
        <f t="shared" si="2380"/>
        <v>213385.13999324027</v>
      </c>
      <c r="AC99" s="345">
        <f t="shared" si="2380"/>
        <v>0</v>
      </c>
      <c r="AD99" s="345">
        <f t="shared" si="2380"/>
        <v>213385.13999324027</v>
      </c>
      <c r="AE99" s="345">
        <f t="shared" si="2380"/>
        <v>0</v>
      </c>
      <c r="AF99" s="345">
        <f t="shared" si="2380"/>
        <v>213385.13999324027</v>
      </c>
      <c r="AG99" s="345">
        <f t="shared" si="2380"/>
        <v>106692.56999662014</v>
      </c>
      <c r="AH99" s="345">
        <f t="shared" si="2380"/>
        <v>106692.56999662014</v>
      </c>
      <c r="AI99" s="345">
        <f t="shared" si="2380"/>
        <v>213385.13999324027</v>
      </c>
      <c r="AJ99" s="345">
        <f t="shared" si="2380"/>
        <v>0</v>
      </c>
      <c r="AK99" s="345">
        <f t="shared" si="2380"/>
        <v>106692.56999662014</v>
      </c>
      <c r="AL99" s="345">
        <f t="shared" si="2380"/>
        <v>106692.56999662014</v>
      </c>
      <c r="AM99" s="345">
        <f t="shared" si="2380"/>
        <v>0</v>
      </c>
      <c r="AN99" s="345">
        <f t="shared" si="2380"/>
        <v>213385.13999324027</v>
      </c>
      <c r="AO99" s="345">
        <f t="shared" si="2380"/>
        <v>0</v>
      </c>
      <c r="AP99" s="345">
        <f t="shared" si="2380"/>
        <v>213385.13999324027</v>
      </c>
      <c r="AQ99" s="345">
        <f t="shared" si="2380"/>
        <v>106692.56999662014</v>
      </c>
      <c r="AR99" s="345">
        <f t="shared" si="2380"/>
        <v>106692.56999662014</v>
      </c>
      <c r="AS99" s="345">
        <f t="shared" si="2380"/>
        <v>0</v>
      </c>
      <c r="AT99" s="345">
        <f t="shared" si="2380"/>
        <v>106692.56999662014</v>
      </c>
      <c r="AU99" s="345">
        <f t="shared" si="2380"/>
        <v>106692.56999662014</v>
      </c>
      <c r="AV99" s="345">
        <f t="shared" si="2380"/>
        <v>213385.13999324027</v>
      </c>
      <c r="AW99" s="345">
        <f t="shared" si="2380"/>
        <v>0</v>
      </c>
      <c r="AX99" s="345">
        <f t="shared" si="2380"/>
        <v>213385.13999324027</v>
      </c>
      <c r="AY99" s="345">
        <f t="shared" si="2380"/>
        <v>106692.56999662014</v>
      </c>
      <c r="AZ99" s="345">
        <f t="shared" si="2380"/>
        <v>0</v>
      </c>
      <c r="BA99" s="345">
        <f t="shared" si="2380"/>
        <v>0</v>
      </c>
      <c r="BB99" s="345">
        <f t="shared" si="2380"/>
        <v>0</v>
      </c>
      <c r="BC99" s="345">
        <f t="shared" si="2380"/>
        <v>0</v>
      </c>
      <c r="BD99" s="345">
        <f t="shared" si="2380"/>
        <v>0</v>
      </c>
      <c r="BE99" s="345">
        <f t="shared" si="2380"/>
        <v>0</v>
      </c>
      <c r="BF99" s="345">
        <f t="shared" si="2380"/>
        <v>0</v>
      </c>
      <c r="BG99" s="345">
        <f t="shared" si="2380"/>
        <v>0</v>
      </c>
      <c r="BH99" s="345">
        <f t="shared" si="2380"/>
        <v>0</v>
      </c>
      <c r="BI99" s="345">
        <f t="shared" si="2380"/>
        <v>0</v>
      </c>
      <c r="BJ99" s="345">
        <f t="shared" si="2380"/>
        <v>0</v>
      </c>
      <c r="BK99" s="345">
        <f t="shared" si="2380"/>
        <v>0</v>
      </c>
      <c r="BL99" s="345">
        <f t="shared" si="2380"/>
        <v>0</v>
      </c>
      <c r="BM99" s="345">
        <f t="shared" si="2380"/>
        <v>0</v>
      </c>
      <c r="BN99" s="345">
        <f t="shared" si="2380"/>
        <v>0</v>
      </c>
      <c r="BO99" s="345">
        <f t="shared" si="2380"/>
        <v>0</v>
      </c>
      <c r="BP99" s="345">
        <f t="shared" si="2380"/>
        <v>0</v>
      </c>
      <c r="BQ99" s="345">
        <f t="shared" si="2380"/>
        <v>0</v>
      </c>
      <c r="BR99" s="345">
        <f t="shared" si="2380"/>
        <v>0</v>
      </c>
      <c r="BS99" s="345">
        <f t="shared" si="2380"/>
        <v>0</v>
      </c>
      <c r="BT99" s="345">
        <f t="shared" ref="BT99:CB99" si="2381">BT98*$B$79</f>
        <v>0</v>
      </c>
      <c r="BU99" s="345">
        <f t="shared" si="2381"/>
        <v>0</v>
      </c>
      <c r="BV99" s="345">
        <f t="shared" si="2381"/>
        <v>0</v>
      </c>
      <c r="BW99" s="345">
        <f t="shared" si="2381"/>
        <v>0</v>
      </c>
      <c r="BX99" s="345">
        <f t="shared" si="2381"/>
        <v>0</v>
      </c>
      <c r="BY99" s="345">
        <f t="shared" si="2381"/>
        <v>0</v>
      </c>
      <c r="BZ99" s="345">
        <f t="shared" si="2381"/>
        <v>0</v>
      </c>
      <c r="CA99" s="345">
        <f t="shared" si="2381"/>
        <v>0</v>
      </c>
      <c r="CB99" s="345">
        <f t="shared" si="2381"/>
        <v>0</v>
      </c>
      <c r="CC99" s="296"/>
      <c r="CG99" s="277"/>
      <c r="CH99" s="277"/>
      <c r="CI99" s="277"/>
      <c r="CJ99" s="277"/>
    </row>
    <row r="100" spans="1:94" x14ac:dyDescent="0.25">
      <c r="A100" s="632" t="s">
        <v>771</v>
      </c>
      <c r="G100" s="345">
        <v>1</v>
      </c>
      <c r="H100" s="345">
        <v>1</v>
      </c>
      <c r="I100" s="345">
        <v>2</v>
      </c>
      <c r="J100" s="345">
        <v>2</v>
      </c>
      <c r="K100" s="345">
        <v>3</v>
      </c>
      <c r="L100" s="345">
        <v>3</v>
      </c>
      <c r="M100" s="345">
        <v>4</v>
      </c>
      <c r="N100" s="345">
        <v>4</v>
      </c>
      <c r="O100" s="345">
        <v>4</v>
      </c>
      <c r="P100" s="345">
        <v>4</v>
      </c>
      <c r="Q100" s="345">
        <v>4</v>
      </c>
      <c r="R100" s="345">
        <v>4</v>
      </c>
      <c r="S100" s="345">
        <v>5</v>
      </c>
      <c r="T100" s="345">
        <v>5</v>
      </c>
      <c r="U100" s="345">
        <v>6</v>
      </c>
      <c r="V100" s="345">
        <v>6</v>
      </c>
      <c r="W100" s="345">
        <v>7</v>
      </c>
      <c r="X100" s="345">
        <v>7</v>
      </c>
      <c r="Y100" s="345">
        <v>8</v>
      </c>
      <c r="Z100" s="345">
        <v>9</v>
      </c>
      <c r="AA100" s="345">
        <v>8</v>
      </c>
      <c r="AB100" s="345">
        <v>10</v>
      </c>
      <c r="AC100" s="345">
        <v>8</v>
      </c>
      <c r="AD100" s="345">
        <v>9</v>
      </c>
      <c r="AE100" s="345">
        <v>8</v>
      </c>
      <c r="AF100" s="345">
        <v>8</v>
      </c>
      <c r="AG100" s="345">
        <v>8</v>
      </c>
      <c r="AH100" s="345">
        <v>7</v>
      </c>
      <c r="AI100" s="345">
        <v>8</v>
      </c>
      <c r="AJ100" s="345">
        <v>7</v>
      </c>
      <c r="AK100" s="345">
        <v>8</v>
      </c>
      <c r="AL100" s="345">
        <v>7</v>
      </c>
      <c r="AM100" s="345">
        <v>7</v>
      </c>
      <c r="AN100" s="345">
        <v>8</v>
      </c>
      <c r="AO100" s="345">
        <v>8</v>
      </c>
      <c r="AP100" s="345">
        <v>8</v>
      </c>
      <c r="AQ100" s="345">
        <v>8</v>
      </c>
      <c r="AR100" s="345">
        <v>8</v>
      </c>
      <c r="AS100" s="345">
        <v>7</v>
      </c>
      <c r="AT100" s="345">
        <v>7</v>
      </c>
      <c r="AU100" s="345">
        <v>6</v>
      </c>
      <c r="AV100" s="345">
        <v>5</v>
      </c>
      <c r="AW100" s="345">
        <v>3</v>
      </c>
      <c r="AX100" s="345">
        <v>3</v>
      </c>
      <c r="AY100" s="345">
        <v>1</v>
      </c>
      <c r="AZ100" s="345"/>
      <c r="BA100" s="345"/>
      <c r="BB100" s="345"/>
      <c r="BC100" s="345"/>
      <c r="BD100" s="345"/>
      <c r="BE100" s="345"/>
      <c r="BF100" s="345"/>
      <c r="BG100" s="345"/>
      <c r="BH100" s="345"/>
      <c r="BI100" s="345"/>
      <c r="BJ100" s="345"/>
      <c r="BK100" s="345"/>
      <c r="BL100" s="345"/>
      <c r="BM100" s="345"/>
      <c r="BN100" s="345"/>
      <c r="BO100" s="345"/>
      <c r="BP100" s="345"/>
      <c r="BQ100" s="345"/>
      <c r="BR100" s="345"/>
      <c r="BS100" s="345"/>
      <c r="BT100" s="345"/>
      <c r="BU100" s="345"/>
      <c r="BV100" s="345"/>
      <c r="BW100" s="345"/>
      <c r="BX100" s="345"/>
      <c r="BY100" s="345"/>
      <c r="BZ100" s="345"/>
      <c r="CA100" s="345"/>
      <c r="CB100" s="345"/>
      <c r="CC100" s="296"/>
      <c r="CG100" s="277"/>
      <c r="CH100" s="277"/>
      <c r="CI100" s="277"/>
      <c r="CJ100" s="277"/>
    </row>
    <row r="101" spans="1:94" x14ac:dyDescent="0.25">
      <c r="K101" s="345"/>
      <c r="L101" s="345"/>
      <c r="M101" s="345"/>
      <c r="N101" s="345"/>
      <c r="O101" s="345"/>
      <c r="P101" s="345"/>
      <c r="Q101" s="345"/>
      <c r="R101" s="527"/>
      <c r="S101" s="527"/>
      <c r="T101" s="527"/>
      <c r="U101" s="527"/>
      <c r="V101" s="527"/>
      <c r="W101" s="527"/>
      <c r="X101" s="527"/>
      <c r="Y101" s="527"/>
      <c r="Z101" s="527"/>
      <c r="AA101" s="527"/>
      <c r="AB101" s="527"/>
      <c r="AC101" s="527"/>
      <c r="AD101" s="527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527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345"/>
      <c r="BD101" s="345"/>
      <c r="BE101" s="345"/>
      <c r="BF101" s="345"/>
      <c r="BG101" s="345"/>
      <c r="BH101" s="345"/>
      <c r="BI101" s="345"/>
      <c r="BJ101" s="345"/>
      <c r="BK101" s="345"/>
      <c r="BL101" s="345"/>
      <c r="BM101" s="345"/>
      <c r="BN101" s="345"/>
      <c r="BO101" s="345"/>
      <c r="BP101" s="345"/>
      <c r="BQ101" s="345"/>
      <c r="BR101" s="345"/>
      <c r="BS101" s="345"/>
      <c r="BT101" s="345"/>
      <c r="BU101" s="345"/>
      <c r="BV101" s="345"/>
      <c r="BW101" s="345"/>
      <c r="BX101" s="345"/>
      <c r="BY101" s="345"/>
      <c r="BZ101" s="345"/>
      <c r="CA101" s="345"/>
      <c r="CB101" s="345"/>
      <c r="CC101" s="345"/>
    </row>
    <row r="102" spans="1:94" ht="15.75" x14ac:dyDescent="0.25">
      <c r="A102" s="341" t="s">
        <v>501</v>
      </c>
      <c r="O102" s="345"/>
      <c r="P102" s="345"/>
      <c r="Q102" s="345"/>
      <c r="R102" s="345"/>
      <c r="S102" s="345"/>
      <c r="T102" s="345"/>
      <c r="U102" s="345"/>
      <c r="V102" s="345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5"/>
      <c r="AH102" s="345"/>
      <c r="AI102" s="345"/>
      <c r="AJ102" s="345"/>
      <c r="AK102" s="345"/>
      <c r="AL102" s="345"/>
      <c r="AM102" s="345"/>
      <c r="AN102" s="345"/>
      <c r="AO102" s="345"/>
      <c r="AP102" s="345"/>
      <c r="AQ102" s="345"/>
      <c r="AR102" s="345"/>
      <c r="AS102" s="345"/>
      <c r="AT102" s="345"/>
      <c r="AU102" s="345"/>
      <c r="AV102" s="345"/>
      <c r="AW102" s="345"/>
      <c r="AX102" s="345"/>
      <c r="AY102" s="345"/>
      <c r="AZ102" s="345"/>
      <c r="BA102" s="345"/>
      <c r="BB102" s="345"/>
      <c r="BC102" s="345"/>
      <c r="BD102" s="345"/>
      <c r="BE102" s="345"/>
      <c r="BF102" s="345"/>
      <c r="BG102" s="345"/>
      <c r="BH102" s="345"/>
      <c r="BI102" s="345"/>
      <c r="BJ102" s="345"/>
      <c r="BK102" s="345"/>
      <c r="BL102" s="345"/>
      <c r="BM102" s="345"/>
      <c r="BN102" s="345"/>
      <c r="BO102" s="345"/>
      <c r="BP102" s="345"/>
      <c r="BQ102" s="345"/>
      <c r="BR102" s="345"/>
      <c r="BS102" s="345"/>
      <c r="BT102" s="345"/>
      <c r="BU102" s="345"/>
      <c r="BV102" s="345"/>
      <c r="BW102" s="345"/>
      <c r="BX102" s="345"/>
      <c r="BY102" s="345"/>
      <c r="BZ102" s="345"/>
      <c r="CA102" s="345"/>
      <c r="CB102" s="345"/>
      <c r="CC102" s="345"/>
    </row>
    <row r="103" spans="1:94" x14ac:dyDescent="0.25">
      <c r="A103" s="277" t="s">
        <v>286</v>
      </c>
      <c r="B103" s="277" t="s">
        <v>285</v>
      </c>
      <c r="G103" s="283">
        <v>0.2</v>
      </c>
      <c r="O103" s="345"/>
      <c r="P103" s="345"/>
      <c r="Q103" s="345"/>
      <c r="R103" s="345"/>
      <c r="S103" s="345"/>
      <c r="T103" s="345"/>
      <c r="U103" s="345"/>
      <c r="V103" s="345"/>
      <c r="W103" s="345"/>
      <c r="X103" s="345"/>
      <c r="Y103" s="345"/>
      <c r="Z103" s="345"/>
      <c r="AA103" s="345"/>
      <c r="AB103" s="345"/>
      <c r="AC103" s="345"/>
      <c r="AD103" s="345"/>
      <c r="AE103" s="345"/>
      <c r="AF103" s="345"/>
      <c r="AG103" s="345"/>
      <c r="AH103" s="345"/>
      <c r="AI103" s="345"/>
      <c r="AJ103" s="345"/>
      <c r="AK103" s="345"/>
      <c r="AL103" s="345"/>
      <c r="AM103" s="345"/>
      <c r="AN103" s="345"/>
      <c r="AO103" s="345"/>
      <c r="AP103" s="345"/>
      <c r="AQ103" s="345"/>
      <c r="AR103" s="345"/>
      <c r="AS103" s="345"/>
      <c r="AT103" s="345"/>
      <c r="AU103" s="345"/>
      <c r="AV103" s="345"/>
      <c r="AW103" s="345"/>
      <c r="AX103" s="345"/>
      <c r="AY103" s="345"/>
      <c r="AZ103" s="345"/>
      <c r="BA103" s="345"/>
      <c r="BB103" s="345"/>
      <c r="BC103" s="345"/>
      <c r="BD103" s="345"/>
      <c r="BE103" s="345"/>
      <c r="BF103" s="345"/>
      <c r="BG103" s="345"/>
      <c r="BH103" s="345"/>
      <c r="BI103" s="345"/>
      <c r="BJ103" s="345"/>
      <c r="BK103" s="345"/>
      <c r="BL103" s="345"/>
      <c r="BM103" s="345"/>
      <c r="BN103" s="345"/>
      <c r="BO103" s="345"/>
      <c r="BP103" s="345"/>
      <c r="BQ103" s="345"/>
      <c r="BR103" s="345"/>
      <c r="BS103" s="345"/>
      <c r="BT103" s="345"/>
      <c r="BU103" s="345"/>
      <c r="BV103" s="345"/>
      <c r="BW103" s="345"/>
      <c r="BX103" s="345"/>
      <c r="BY103" s="345"/>
      <c r="BZ103" s="345"/>
      <c r="CA103" s="345"/>
      <c r="CB103" s="345"/>
      <c r="CC103" s="345"/>
    </row>
    <row r="104" spans="1:94" x14ac:dyDescent="0.25">
      <c r="B104" s="277" t="s">
        <v>284</v>
      </c>
      <c r="G104" s="283">
        <f>1-G103</f>
        <v>0.8</v>
      </c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  <c r="AD104" s="345"/>
      <c r="AE104" s="345"/>
      <c r="AF104" s="345"/>
      <c r="AG104" s="345"/>
      <c r="AH104" s="345"/>
      <c r="AI104" s="345"/>
      <c r="AJ104" s="345"/>
      <c r="AK104" s="345"/>
      <c r="AL104" s="345"/>
      <c r="AM104" s="345"/>
      <c r="AN104" s="345"/>
      <c r="AO104" s="345"/>
      <c r="AP104" s="345"/>
      <c r="AQ104" s="345"/>
      <c r="AR104" s="345"/>
      <c r="AS104" s="345"/>
      <c r="AT104" s="345"/>
      <c r="AU104" s="345"/>
      <c r="AV104" s="345"/>
      <c r="AW104" s="345"/>
      <c r="AX104" s="345"/>
      <c r="AY104" s="345"/>
      <c r="AZ104" s="345"/>
      <c r="BA104" s="345"/>
      <c r="BB104" s="345"/>
      <c r="BC104" s="345"/>
      <c r="BD104" s="345"/>
      <c r="BE104" s="345"/>
      <c r="BF104" s="345"/>
      <c r="BG104" s="345"/>
      <c r="BH104" s="345"/>
      <c r="BI104" s="345"/>
      <c r="BJ104" s="345"/>
      <c r="BK104" s="345"/>
      <c r="BL104" s="345"/>
      <c r="BM104" s="345"/>
      <c r="BN104" s="345"/>
      <c r="BO104" s="345"/>
      <c r="BP104" s="345"/>
      <c r="BQ104" s="345"/>
      <c r="BR104" s="345"/>
      <c r="BS104" s="345"/>
      <c r="BT104" s="345"/>
      <c r="BU104" s="345"/>
      <c r="BV104" s="345"/>
      <c r="BW104" s="345"/>
      <c r="BX104" s="345"/>
      <c r="BY104" s="345"/>
      <c r="BZ104" s="345"/>
      <c r="CA104" s="345"/>
      <c r="CB104" s="345"/>
      <c r="CC104" s="345"/>
    </row>
    <row r="105" spans="1:94" x14ac:dyDescent="0.25">
      <c r="A105" s="277" t="s">
        <v>283</v>
      </c>
      <c r="B105" s="279">
        <v>0</v>
      </c>
      <c r="C105" s="343" t="s">
        <v>502</v>
      </c>
      <c r="D105" s="286"/>
      <c r="E105" s="286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5"/>
      <c r="AH105" s="345"/>
      <c r="AI105" s="345"/>
      <c r="AJ105" s="345"/>
      <c r="AK105" s="345"/>
      <c r="AL105" s="345"/>
      <c r="AM105" s="345"/>
      <c r="AN105" s="345"/>
      <c r="AO105" s="345"/>
      <c r="AP105" s="345"/>
      <c r="AQ105" s="345"/>
      <c r="AR105" s="345"/>
      <c r="AS105" s="345"/>
      <c r="AT105" s="345"/>
      <c r="AU105" s="345"/>
      <c r="AV105" s="345"/>
      <c r="AW105" s="345"/>
      <c r="AX105" s="345"/>
      <c r="AY105" s="345"/>
      <c r="AZ105" s="345"/>
      <c r="BA105" s="345"/>
      <c r="BB105" s="345"/>
      <c r="BC105" s="345"/>
      <c r="BD105" s="345"/>
      <c r="BE105" s="345"/>
      <c r="BF105" s="345"/>
      <c r="BG105" s="345"/>
      <c r="BH105" s="345"/>
      <c r="BI105" s="345"/>
      <c r="BJ105" s="345"/>
      <c r="BK105" s="345"/>
      <c r="BL105" s="345"/>
      <c r="BM105" s="345"/>
      <c r="BN105" s="345"/>
      <c r="BO105" s="345"/>
      <c r="BP105" s="345"/>
      <c r="BQ105" s="345"/>
      <c r="BR105" s="345"/>
      <c r="BS105" s="345"/>
      <c r="BT105" s="345"/>
      <c r="BU105" s="345"/>
      <c r="BV105" s="345"/>
      <c r="BW105" s="345"/>
      <c r="BX105" s="345"/>
      <c r="BY105" s="345"/>
      <c r="BZ105" s="345"/>
      <c r="CA105" s="345"/>
      <c r="CB105" s="345"/>
      <c r="CC105" s="345"/>
    </row>
    <row r="107" spans="1:94" x14ac:dyDescent="0.25">
      <c r="O107" s="278"/>
    </row>
    <row r="108" spans="1:94" x14ac:dyDescent="0.25">
      <c r="B108" s="280">
        <v>1</v>
      </c>
      <c r="C108" s="280">
        <f t="shared" ref="C108" si="2382">+B108+1</f>
        <v>2</v>
      </c>
      <c r="D108" s="280">
        <f t="shared" ref="D108" si="2383">+C108+1</f>
        <v>3</v>
      </c>
      <c r="E108" s="280">
        <f t="shared" ref="E108" si="2384">+D108+1</f>
        <v>4</v>
      </c>
      <c r="F108" s="280">
        <f t="shared" ref="F108" si="2385">+E108+1</f>
        <v>5</v>
      </c>
      <c r="G108" s="280">
        <f t="shared" ref="G108" si="2386">+F108+1</f>
        <v>6</v>
      </c>
      <c r="H108" s="280">
        <f t="shared" ref="H108" si="2387">+G108+1</f>
        <v>7</v>
      </c>
      <c r="I108" s="280">
        <f t="shared" ref="I108" si="2388">+H108+1</f>
        <v>8</v>
      </c>
      <c r="J108" s="280">
        <f t="shared" ref="J108" si="2389">+I108+1</f>
        <v>9</v>
      </c>
      <c r="K108" s="280">
        <f t="shared" ref="K108" si="2390">+J108+1</f>
        <v>10</v>
      </c>
      <c r="L108" s="280">
        <f t="shared" ref="L108" si="2391">+K108+1</f>
        <v>11</v>
      </c>
      <c r="M108" s="280">
        <f t="shared" ref="M108" si="2392">+L108+1</f>
        <v>12</v>
      </c>
      <c r="N108" s="280">
        <f t="shared" ref="N108" si="2393">+M108+1</f>
        <v>13</v>
      </c>
      <c r="O108" s="280">
        <f t="shared" ref="O108" si="2394">+N108+1</f>
        <v>14</v>
      </c>
      <c r="P108" s="280">
        <f t="shared" ref="P108" si="2395">+O108+1</f>
        <v>15</v>
      </c>
      <c r="Q108" s="280">
        <f t="shared" ref="Q108" si="2396">+P108+1</f>
        <v>16</v>
      </c>
      <c r="R108" s="280">
        <f t="shared" ref="R108" si="2397">+Q108+1</f>
        <v>17</v>
      </c>
      <c r="S108" s="280">
        <f t="shared" ref="S108" si="2398">+R108+1</f>
        <v>18</v>
      </c>
      <c r="T108" s="280">
        <f t="shared" ref="T108" si="2399">+S108+1</f>
        <v>19</v>
      </c>
      <c r="U108" s="280">
        <f t="shared" ref="U108" si="2400">+T108+1</f>
        <v>20</v>
      </c>
      <c r="V108" s="280">
        <f t="shared" ref="V108" si="2401">+U108+1</f>
        <v>21</v>
      </c>
      <c r="W108" s="280">
        <f t="shared" ref="W108" si="2402">+V108+1</f>
        <v>22</v>
      </c>
      <c r="X108" s="280">
        <f t="shared" ref="X108" si="2403">+W108+1</f>
        <v>23</v>
      </c>
      <c r="Y108" s="280">
        <f t="shared" ref="Y108" si="2404">+X108+1</f>
        <v>24</v>
      </c>
      <c r="Z108" s="280">
        <f t="shared" ref="Z108" si="2405">+Y108+1</f>
        <v>25</v>
      </c>
      <c r="AA108" s="280">
        <f t="shared" ref="AA108" si="2406">+Z108+1</f>
        <v>26</v>
      </c>
      <c r="AB108" s="280">
        <f t="shared" ref="AB108" si="2407">+AA108+1</f>
        <v>27</v>
      </c>
      <c r="AC108" s="280">
        <f t="shared" ref="AC108" si="2408">+AB108+1</f>
        <v>28</v>
      </c>
      <c r="AD108" s="280">
        <f t="shared" ref="AD108" si="2409">+AC108+1</f>
        <v>29</v>
      </c>
      <c r="AE108" s="280">
        <f t="shared" ref="AE108" si="2410">+AD108+1</f>
        <v>30</v>
      </c>
      <c r="AF108" s="280">
        <f t="shared" ref="AF108" si="2411">+AE108+1</f>
        <v>31</v>
      </c>
      <c r="AG108" s="280">
        <f t="shared" ref="AG108" si="2412">+AF108+1</f>
        <v>32</v>
      </c>
      <c r="AH108" s="280">
        <f t="shared" ref="AH108" si="2413">+AG108+1</f>
        <v>33</v>
      </c>
      <c r="AI108" s="280">
        <f t="shared" ref="AI108" si="2414">+AH108+1</f>
        <v>34</v>
      </c>
      <c r="AJ108" s="280">
        <f t="shared" ref="AJ108" si="2415">+AI108+1</f>
        <v>35</v>
      </c>
      <c r="AK108" s="280">
        <f t="shared" ref="AK108" si="2416">+AJ108+1</f>
        <v>36</v>
      </c>
      <c r="AL108" s="280">
        <f t="shared" ref="AL108" si="2417">+AK108+1</f>
        <v>37</v>
      </c>
      <c r="AM108" s="280">
        <f t="shared" ref="AM108" si="2418">+AL108+1</f>
        <v>38</v>
      </c>
      <c r="AN108" s="280">
        <f t="shared" ref="AN108" si="2419">+AM108+1</f>
        <v>39</v>
      </c>
      <c r="AO108" s="280">
        <f t="shared" ref="AO108" si="2420">+AN108+1</f>
        <v>40</v>
      </c>
      <c r="AP108" s="280">
        <f t="shared" ref="AP108" si="2421">+AO108+1</f>
        <v>41</v>
      </c>
      <c r="AQ108" s="280">
        <f t="shared" ref="AQ108" si="2422">+AP108+1</f>
        <v>42</v>
      </c>
      <c r="AR108" s="280">
        <f t="shared" ref="AR108" si="2423">+AQ108+1</f>
        <v>43</v>
      </c>
      <c r="AS108" s="280">
        <f t="shared" ref="AS108" si="2424">+AR108+1</f>
        <v>44</v>
      </c>
      <c r="AT108" s="280">
        <f t="shared" ref="AT108" si="2425">+AS108+1</f>
        <v>45</v>
      </c>
      <c r="AU108" s="280">
        <f t="shared" ref="AU108" si="2426">+AT108+1</f>
        <v>46</v>
      </c>
      <c r="AV108" s="280">
        <f t="shared" ref="AV108" si="2427">+AU108+1</f>
        <v>47</v>
      </c>
      <c r="AW108" s="280">
        <f t="shared" ref="AW108" si="2428">+AV108+1</f>
        <v>48</v>
      </c>
      <c r="AX108" s="280">
        <f t="shared" ref="AX108" si="2429">+AW108+1</f>
        <v>49</v>
      </c>
      <c r="AY108" s="280">
        <f t="shared" ref="AY108" si="2430">+AX108+1</f>
        <v>50</v>
      </c>
      <c r="AZ108" s="280">
        <f t="shared" ref="AZ108" si="2431">+AY108+1</f>
        <v>51</v>
      </c>
      <c r="BA108" s="280">
        <f t="shared" ref="BA108" si="2432">+AZ108+1</f>
        <v>52</v>
      </c>
      <c r="BB108" s="280">
        <f t="shared" ref="BB108" si="2433">+BA108+1</f>
        <v>53</v>
      </c>
      <c r="BC108" s="280">
        <f t="shared" ref="BC108" si="2434">+BB108+1</f>
        <v>54</v>
      </c>
      <c r="BD108" s="280">
        <f t="shared" ref="BD108" si="2435">+BC108+1</f>
        <v>55</v>
      </c>
      <c r="BE108" s="280">
        <f t="shared" ref="BE108" si="2436">+BD108+1</f>
        <v>56</v>
      </c>
      <c r="BF108" s="280">
        <f t="shared" ref="BF108" si="2437">+BE108+1</f>
        <v>57</v>
      </c>
      <c r="BG108" s="280">
        <f t="shared" ref="BG108" si="2438">+BF108+1</f>
        <v>58</v>
      </c>
      <c r="BH108" s="280">
        <f t="shared" ref="BH108" si="2439">+BG108+1</f>
        <v>59</v>
      </c>
      <c r="BI108" s="280">
        <f t="shared" ref="BI108" si="2440">+BH108+1</f>
        <v>60</v>
      </c>
      <c r="BJ108" s="280">
        <f t="shared" ref="BJ108" si="2441">+BI108+1</f>
        <v>61</v>
      </c>
      <c r="BK108" s="280">
        <f t="shared" ref="BK108" si="2442">+BJ108+1</f>
        <v>62</v>
      </c>
      <c r="BL108" s="280">
        <f t="shared" ref="BL108" si="2443">+BK108+1</f>
        <v>63</v>
      </c>
      <c r="BM108" s="280">
        <f t="shared" ref="BM108" si="2444">+BL108+1</f>
        <v>64</v>
      </c>
      <c r="BN108" s="280">
        <f t="shared" ref="BN108" si="2445">+BM108+1</f>
        <v>65</v>
      </c>
      <c r="BO108" s="280">
        <f t="shared" ref="BO108" si="2446">+BN108+1</f>
        <v>66</v>
      </c>
      <c r="BP108" s="280">
        <f t="shared" ref="BP108" si="2447">+BO108+1</f>
        <v>67</v>
      </c>
      <c r="BQ108" s="280">
        <f t="shared" ref="BQ108" si="2448">+BP108+1</f>
        <v>68</v>
      </c>
      <c r="BR108" s="280">
        <f t="shared" ref="BR108" si="2449">+BQ108+1</f>
        <v>69</v>
      </c>
      <c r="BS108" s="280">
        <f t="shared" ref="BS108" si="2450">+BR108+1</f>
        <v>70</v>
      </c>
      <c r="BT108" s="280">
        <f t="shared" ref="BT108" si="2451">+BS108+1</f>
        <v>71</v>
      </c>
      <c r="BU108" s="280">
        <f t="shared" ref="BU108" si="2452">+BT108+1</f>
        <v>72</v>
      </c>
      <c r="BV108" s="280">
        <f t="shared" ref="BV108" si="2453">+BU108+1</f>
        <v>73</v>
      </c>
      <c r="BW108" s="280">
        <f t="shared" ref="BW108" si="2454">+BV108+1</f>
        <v>74</v>
      </c>
      <c r="BX108" s="280">
        <f t="shared" ref="BX108" si="2455">+BW108+1</f>
        <v>75</v>
      </c>
      <c r="BY108" s="280">
        <f t="shared" ref="BY108" si="2456">+BX108+1</f>
        <v>76</v>
      </c>
      <c r="BZ108" s="280">
        <f t="shared" ref="BZ108" si="2457">+BY108+1</f>
        <v>77</v>
      </c>
      <c r="CA108" s="280">
        <f t="shared" ref="CA108" si="2458">+BZ108+1</f>
        <v>78</v>
      </c>
      <c r="CB108" s="280">
        <f t="shared" ref="CB108" si="2459">+CA108+1</f>
        <v>79</v>
      </c>
      <c r="CC108" s="280">
        <f t="shared" ref="CC108" si="2460">+CB108+1</f>
        <v>80</v>
      </c>
      <c r="CD108" s="280">
        <f t="shared" ref="CD108" si="2461">+CC108+1</f>
        <v>81</v>
      </c>
      <c r="CE108" s="280">
        <f t="shared" ref="CE108" si="2462">+CD108+1</f>
        <v>82</v>
      </c>
      <c r="CF108" s="280">
        <f t="shared" ref="CF108" si="2463">+CE108+1</f>
        <v>83</v>
      </c>
      <c r="CG108" s="280">
        <f t="shared" ref="CG108" si="2464">+CF108+1</f>
        <v>84</v>
      </c>
      <c r="CH108" s="280">
        <f t="shared" ref="CH108" si="2465">+CG108+1</f>
        <v>85</v>
      </c>
      <c r="CI108" s="280">
        <f t="shared" ref="CI108" si="2466">+CH108+1</f>
        <v>86</v>
      </c>
      <c r="CJ108" s="280">
        <f t="shared" ref="CJ108" si="2467">+CI108+1</f>
        <v>87</v>
      </c>
    </row>
    <row r="109" spans="1:94" ht="15.75" x14ac:dyDescent="0.25">
      <c r="A109" s="277" t="s">
        <v>282</v>
      </c>
      <c r="K109">
        <f>'Absorción por tipo de casa'!E6</f>
        <v>0</v>
      </c>
      <c r="L109">
        <f>'Absorción por tipo de casa'!F6</f>
        <v>0</v>
      </c>
      <c r="M109">
        <f>'Absorción por tipo de casa'!G6</f>
        <v>0</v>
      </c>
      <c r="N109">
        <f>'Absorción por tipo de casa'!H6</f>
        <v>0</v>
      </c>
      <c r="O109">
        <f>'Absorción por tipo de casa'!I6</f>
        <v>0</v>
      </c>
      <c r="P109">
        <f>'Absorción por tipo de casa'!J6</f>
        <v>0</v>
      </c>
      <c r="Q109">
        <f>'Absorción por tipo de casa'!K6</f>
        <v>0</v>
      </c>
      <c r="R109">
        <f>'Absorción por tipo de casa'!L6</f>
        <v>0</v>
      </c>
      <c r="S109">
        <f>'Absorción por tipo de casa'!M6</f>
        <v>0</v>
      </c>
      <c r="T109">
        <f>'Absorción por tipo de casa'!N6</f>
        <v>0</v>
      </c>
      <c r="U109">
        <f>'Absorción por tipo de casa'!O6</f>
        <v>0</v>
      </c>
      <c r="V109">
        <f>'Absorción por tipo de casa'!P6</f>
        <v>0</v>
      </c>
      <c r="W109">
        <f>'Absorción por tipo de casa'!Q6</f>
        <v>0</v>
      </c>
      <c r="X109">
        <f>'Absorción por tipo de casa'!R6</f>
        <v>0</v>
      </c>
      <c r="Y109">
        <f>'Absorción por tipo de casa'!S6</f>
        <v>0</v>
      </c>
      <c r="Z109">
        <f>'Absorción por tipo de casa'!T6</f>
        <v>0</v>
      </c>
      <c r="AA109">
        <f>'Absorción por tipo de casa'!U6</f>
        <v>0</v>
      </c>
      <c r="AB109">
        <f>'Absorción por tipo de casa'!V6</f>
        <v>0</v>
      </c>
      <c r="AC109">
        <f>'Absorción por tipo de casa'!W6</f>
        <v>0</v>
      </c>
      <c r="AD109">
        <f>'Absorción por tipo de casa'!X6</f>
        <v>0</v>
      </c>
      <c r="AE109">
        <f>'Absorción por tipo de casa'!Y6</f>
        <v>0</v>
      </c>
      <c r="AF109">
        <f>'Absorción por tipo de casa'!Z6</f>
        <v>0</v>
      </c>
      <c r="AG109">
        <f>'Absorción por tipo de casa'!AA6</f>
        <v>0</v>
      </c>
      <c r="AH109">
        <f>'Absorción por tipo de casa'!AB6</f>
        <v>0</v>
      </c>
      <c r="AI109">
        <f>'Absorción por tipo de casa'!AC6</f>
        <v>0</v>
      </c>
      <c r="AJ109">
        <f>'Absorción por tipo de casa'!AD6</f>
        <v>0</v>
      </c>
      <c r="AK109">
        <f>'Absorción por tipo de casa'!AE6</f>
        <v>0</v>
      </c>
      <c r="AL109">
        <f>'Absorción por tipo de casa'!AF6</f>
        <v>0</v>
      </c>
      <c r="AM109">
        <f>'Absorción por tipo de casa'!AG6</f>
        <v>0</v>
      </c>
      <c r="AN109">
        <f>'Absorción por tipo de casa'!AH6</f>
        <v>0</v>
      </c>
      <c r="AO109">
        <f>'Absorción por tipo de casa'!AI6</f>
        <v>0</v>
      </c>
      <c r="AP109">
        <f>'Absorción por tipo de casa'!AJ6</f>
        <v>0</v>
      </c>
      <c r="AQ109">
        <f>'Absorción por tipo de casa'!AK6</f>
        <v>0</v>
      </c>
      <c r="AR109">
        <f>'Absorción por tipo de casa'!AL6</f>
        <v>0</v>
      </c>
      <c r="AS109">
        <f>'Absorción por tipo de casa'!AM6</f>
        <v>0</v>
      </c>
      <c r="AT109">
        <f>'Absorción por tipo de casa'!AN6</f>
        <v>0</v>
      </c>
      <c r="AU109">
        <f>'Absorción por tipo de casa'!AO6</f>
        <v>0</v>
      </c>
      <c r="AV109">
        <f>'Absorción por tipo de casa'!AP6</f>
        <v>0</v>
      </c>
      <c r="AW109">
        <f>'Absorción por tipo de casa'!AQ6</f>
        <v>0</v>
      </c>
      <c r="AX109">
        <f>'Absorción por tipo de casa'!AR6</f>
        <v>0</v>
      </c>
      <c r="AY109">
        <f>'Absorción por tipo de casa'!AS6</f>
        <v>0</v>
      </c>
      <c r="AZ109">
        <f>'Absorción por tipo de casa'!AT6</f>
        <v>0</v>
      </c>
      <c r="BA109">
        <f>'Absorción por tipo de casa'!AU6</f>
        <v>0</v>
      </c>
      <c r="BB109">
        <f>'Absorción por tipo de casa'!AV6</f>
        <v>0</v>
      </c>
      <c r="BC109">
        <f>'Absorción por tipo de casa'!AW6</f>
        <v>0</v>
      </c>
      <c r="BD109">
        <f>'Absorción por tipo de casa'!AX6</f>
        <v>0</v>
      </c>
      <c r="BE109">
        <f>'Absorción por tipo de casa'!AY6</f>
        <v>0</v>
      </c>
      <c r="BF109">
        <f>'Absorción por tipo de casa'!AZ6</f>
        <v>0</v>
      </c>
      <c r="BG109">
        <f>'Absorción por tipo de casa'!BA6</f>
        <v>0</v>
      </c>
      <c r="BH109">
        <f>'Absorción por tipo de casa'!BB6</f>
        <v>0</v>
      </c>
      <c r="BI109">
        <f>'Absorción por tipo de casa'!BC6</f>
        <v>0</v>
      </c>
      <c r="BJ109">
        <f>'Absorción por tipo de casa'!BD6</f>
        <v>0</v>
      </c>
      <c r="BK109">
        <f>'Absorción por tipo de casa'!BE6</f>
        <v>0</v>
      </c>
      <c r="BL109">
        <f>'Absorción por tipo de casa'!BF6</f>
        <v>0</v>
      </c>
      <c r="BM109">
        <f>'Absorción por tipo de casa'!BG6</f>
        <v>0</v>
      </c>
      <c r="BN109">
        <f>'Absorción por tipo de casa'!BH6</f>
        <v>0</v>
      </c>
      <c r="BO109">
        <f>'Absorción por tipo de casa'!BI6</f>
        <v>0</v>
      </c>
      <c r="BP109">
        <f>'Absorción por tipo de casa'!BJ6</f>
        <v>0</v>
      </c>
      <c r="BQ109">
        <f>'Absorción por tipo de casa'!BK6</f>
        <v>0</v>
      </c>
      <c r="BR109">
        <f>'Absorción por tipo de casa'!BL6</f>
        <v>0</v>
      </c>
      <c r="BS109">
        <f>'Absorción por tipo de casa'!BM6</f>
        <v>0</v>
      </c>
      <c r="BT109">
        <f>'Absorción por tipo de casa'!BN6</f>
        <v>0</v>
      </c>
      <c r="BU109">
        <f>'Absorción por tipo de casa'!BO6</f>
        <v>0</v>
      </c>
      <c r="BV109">
        <f>'Absorción por tipo de casa'!BP6</f>
        <v>0</v>
      </c>
      <c r="BW109">
        <f>'Absorción por tipo de casa'!BQ6</f>
        <v>0</v>
      </c>
      <c r="BX109">
        <f>'Absorción por tipo de casa'!BR6</f>
        <v>0</v>
      </c>
      <c r="BY109">
        <f>'Absorción por tipo de casa'!BS6</f>
        <v>0</v>
      </c>
      <c r="BZ109">
        <f>'Absorción por tipo de casa'!BT6</f>
        <v>0</v>
      </c>
      <c r="CA109">
        <f>'Absorción por tipo de casa'!BU6</f>
        <v>0</v>
      </c>
      <c r="CB109">
        <f>'Absorción por tipo de casa'!BV6</f>
        <v>0</v>
      </c>
      <c r="CC109">
        <f>'Absorción por tipo de casa'!BW6</f>
        <v>0</v>
      </c>
      <c r="CD109">
        <f>'Absorción por tipo de casa'!BX6</f>
        <v>0</v>
      </c>
      <c r="CE109">
        <f>'Absorción por tipo de casa'!BY6</f>
        <v>0</v>
      </c>
      <c r="CF109">
        <f>'Absorción por tipo de casa'!BZ6</f>
        <v>0</v>
      </c>
      <c r="CG109">
        <f>'Absorción por tipo de casa'!CA6</f>
        <v>0</v>
      </c>
      <c r="CH109">
        <f>'Absorción por tipo de casa'!CB6</f>
        <v>0</v>
      </c>
      <c r="CI109">
        <f>'Absorción por tipo de casa'!CC6</f>
        <v>0</v>
      </c>
      <c r="CJ109">
        <f>'Absorción por tipo de casa'!CD6</f>
        <v>0</v>
      </c>
    </row>
    <row r="110" spans="1:94" x14ac:dyDescent="0.25">
      <c r="A110" s="277" t="s">
        <v>281</v>
      </c>
      <c r="B110" s="282"/>
      <c r="C110" s="282"/>
      <c r="D110" s="282"/>
      <c r="E110" s="282"/>
      <c r="F110" s="282"/>
      <c r="G110" s="282"/>
      <c r="H110" s="282"/>
      <c r="I110" s="282"/>
      <c r="J110" s="282"/>
      <c r="K110" s="277">
        <f>J110+K109</f>
        <v>0</v>
      </c>
      <c r="L110" s="281">
        <f>K110+L109</f>
        <v>0</v>
      </c>
      <c r="M110" s="281">
        <f t="shared" ref="M110" si="2468">L110+M109</f>
        <v>0</v>
      </c>
      <c r="N110" s="281">
        <f t="shared" ref="N110" si="2469">M110+N109</f>
        <v>0</v>
      </c>
      <c r="O110" s="281">
        <f t="shared" ref="O110" si="2470">N110+O109</f>
        <v>0</v>
      </c>
      <c r="P110" s="281">
        <f t="shared" ref="P110" si="2471">O110+P109</f>
        <v>0</v>
      </c>
      <c r="Q110" s="281">
        <f t="shared" ref="Q110" si="2472">P110+Q109</f>
        <v>0</v>
      </c>
      <c r="R110" s="281">
        <f t="shared" ref="R110" si="2473">Q110+R109</f>
        <v>0</v>
      </c>
      <c r="S110" s="281">
        <f t="shared" ref="S110" si="2474">R110+S109</f>
        <v>0</v>
      </c>
      <c r="T110" s="281">
        <f t="shared" ref="T110" si="2475">S110+T109</f>
        <v>0</v>
      </c>
      <c r="U110" s="281">
        <f t="shared" ref="U110" si="2476">T110+U109</f>
        <v>0</v>
      </c>
      <c r="V110" s="281">
        <f t="shared" ref="V110" si="2477">U110+V109</f>
        <v>0</v>
      </c>
      <c r="W110" s="281">
        <f t="shared" ref="W110" si="2478">V110+W109</f>
        <v>0</v>
      </c>
      <c r="X110" s="281">
        <f t="shared" ref="X110" si="2479">W110+X109</f>
        <v>0</v>
      </c>
      <c r="Y110" s="281">
        <f t="shared" ref="Y110" si="2480">X110+Y109</f>
        <v>0</v>
      </c>
      <c r="Z110" s="281">
        <f t="shared" ref="Z110" si="2481">Y110+Z109</f>
        <v>0</v>
      </c>
      <c r="AA110" s="281">
        <f t="shared" ref="AA110" si="2482">Z110+AA109</f>
        <v>0</v>
      </c>
      <c r="AB110" s="281">
        <f t="shared" ref="AB110" si="2483">AA110+AB109</f>
        <v>0</v>
      </c>
      <c r="AC110" s="281">
        <f t="shared" ref="AC110" si="2484">AB110+AC109</f>
        <v>0</v>
      </c>
      <c r="AD110" s="281">
        <f t="shared" ref="AD110" si="2485">AC110+AD109</f>
        <v>0</v>
      </c>
      <c r="AE110" s="281">
        <f t="shared" ref="AE110" si="2486">AD110+AE109</f>
        <v>0</v>
      </c>
      <c r="AF110" s="281">
        <f t="shared" ref="AF110" si="2487">AE110+AF109</f>
        <v>0</v>
      </c>
      <c r="AG110" s="281">
        <f t="shared" ref="AG110" si="2488">AF110+AG109</f>
        <v>0</v>
      </c>
      <c r="AH110" s="281">
        <f t="shared" ref="AH110" si="2489">AG110+AH109</f>
        <v>0</v>
      </c>
      <c r="AI110" s="281">
        <f t="shared" ref="AI110" si="2490">AH110+AI109</f>
        <v>0</v>
      </c>
      <c r="AJ110" s="281">
        <f t="shared" ref="AJ110" si="2491">AI110+AJ109</f>
        <v>0</v>
      </c>
      <c r="AK110" s="281">
        <f t="shared" ref="AK110" si="2492">AJ110+AK109</f>
        <v>0</v>
      </c>
      <c r="AL110" s="281">
        <f t="shared" ref="AL110" si="2493">AK110+AL109</f>
        <v>0</v>
      </c>
      <c r="AM110" s="281">
        <f t="shared" ref="AM110" si="2494">AL110+AM109</f>
        <v>0</v>
      </c>
      <c r="AN110" s="281">
        <f t="shared" ref="AN110" si="2495">AM110+AN109</f>
        <v>0</v>
      </c>
      <c r="AO110" s="281">
        <f t="shared" ref="AO110" si="2496">AN110+AO109</f>
        <v>0</v>
      </c>
      <c r="AP110" s="281">
        <f t="shared" ref="AP110" si="2497">AO110+AP109</f>
        <v>0</v>
      </c>
      <c r="AQ110" s="281">
        <f t="shared" ref="AQ110" si="2498">AP110+AQ109</f>
        <v>0</v>
      </c>
      <c r="AR110" s="281">
        <f t="shared" ref="AR110" si="2499">AQ110+AR109</f>
        <v>0</v>
      </c>
      <c r="AS110" s="281">
        <f t="shared" ref="AS110" si="2500">AR110+AS109</f>
        <v>0</v>
      </c>
      <c r="AT110" s="281">
        <f t="shared" ref="AT110" si="2501">AS110+AT109</f>
        <v>0</v>
      </c>
      <c r="AU110" s="281">
        <f t="shared" ref="AU110" si="2502">AT110+AU109</f>
        <v>0</v>
      </c>
      <c r="AV110" s="281">
        <f t="shared" ref="AV110" si="2503">AU110+AV109</f>
        <v>0</v>
      </c>
      <c r="AW110" s="281">
        <f t="shared" ref="AW110" si="2504">AV110+AW109</f>
        <v>0</v>
      </c>
      <c r="AX110" s="281">
        <f t="shared" ref="AX110" si="2505">AW110+AX109</f>
        <v>0</v>
      </c>
      <c r="AY110" s="281">
        <f t="shared" ref="AY110" si="2506">AX110+AY109</f>
        <v>0</v>
      </c>
      <c r="AZ110" s="281">
        <f t="shared" ref="AZ110" si="2507">AY110+AZ109</f>
        <v>0</v>
      </c>
      <c r="BA110" s="281">
        <f t="shared" ref="BA110" si="2508">AZ110+BA109</f>
        <v>0</v>
      </c>
      <c r="BB110" s="281">
        <f t="shared" ref="BB110" si="2509">BA110+BB109</f>
        <v>0</v>
      </c>
      <c r="BC110" s="281">
        <f t="shared" ref="BC110" si="2510">BB110+BC109</f>
        <v>0</v>
      </c>
      <c r="BD110" s="281">
        <f t="shared" ref="BD110" si="2511">BC110+BD109</f>
        <v>0</v>
      </c>
      <c r="BE110" s="281">
        <f t="shared" ref="BE110" si="2512">BD110+BE109</f>
        <v>0</v>
      </c>
      <c r="BF110" s="281">
        <f t="shared" ref="BF110" si="2513">BE110+BF109</f>
        <v>0</v>
      </c>
      <c r="BG110" s="281">
        <f t="shared" ref="BG110" si="2514">BF110+BG109</f>
        <v>0</v>
      </c>
      <c r="BH110" s="281">
        <f t="shared" ref="BH110" si="2515">BG110+BH109</f>
        <v>0</v>
      </c>
      <c r="BI110" s="281">
        <f t="shared" ref="BI110" si="2516">BH110+BI109</f>
        <v>0</v>
      </c>
      <c r="BJ110" s="281">
        <f t="shared" ref="BJ110" si="2517">BI110+BJ109</f>
        <v>0</v>
      </c>
      <c r="BK110" s="281">
        <f t="shared" ref="BK110" si="2518">BJ110+BK109</f>
        <v>0</v>
      </c>
      <c r="BL110" s="281">
        <f t="shared" ref="BL110" si="2519">BK110+BL109</f>
        <v>0</v>
      </c>
      <c r="BM110" s="281">
        <f t="shared" ref="BM110" si="2520">BL110+BM109</f>
        <v>0</v>
      </c>
      <c r="BN110" s="281">
        <f t="shared" ref="BN110" si="2521">BM110+BN109</f>
        <v>0</v>
      </c>
      <c r="BO110" s="281">
        <f t="shared" ref="BO110" si="2522">BN110+BO109</f>
        <v>0</v>
      </c>
      <c r="BP110" s="281">
        <f t="shared" ref="BP110" si="2523">BO110+BP109</f>
        <v>0</v>
      </c>
      <c r="BQ110" s="281">
        <f t="shared" ref="BQ110" si="2524">BP110+BQ109</f>
        <v>0</v>
      </c>
      <c r="BR110" s="281">
        <f t="shared" ref="BR110" si="2525">BQ110+BR109</f>
        <v>0</v>
      </c>
      <c r="BS110" s="281">
        <f t="shared" ref="BS110" si="2526">BR110+BS109</f>
        <v>0</v>
      </c>
      <c r="BT110" s="281">
        <f t="shared" ref="BT110" si="2527">BS110+BT109</f>
        <v>0</v>
      </c>
      <c r="BU110" s="281">
        <f t="shared" ref="BU110" si="2528">BT110+BU109</f>
        <v>0</v>
      </c>
      <c r="BV110" s="281">
        <f t="shared" ref="BV110" si="2529">BU110+BV109</f>
        <v>0</v>
      </c>
      <c r="BW110" s="281">
        <f t="shared" ref="BW110" si="2530">BV110+BW109</f>
        <v>0</v>
      </c>
      <c r="BX110" s="281">
        <f t="shared" ref="BX110" si="2531">BW110+BX109</f>
        <v>0</v>
      </c>
      <c r="BY110" s="281">
        <f t="shared" ref="BY110" si="2532">BX110+BY109</f>
        <v>0</v>
      </c>
      <c r="BZ110" s="281">
        <f t="shared" ref="BZ110" si="2533">BY110+BZ109</f>
        <v>0</v>
      </c>
      <c r="CA110" s="281">
        <f t="shared" ref="CA110" si="2534">BZ110+CA109</f>
        <v>0</v>
      </c>
      <c r="CB110" s="281">
        <f t="shared" ref="CB110" si="2535">CA110+CB109</f>
        <v>0</v>
      </c>
      <c r="CC110" s="281">
        <f t="shared" ref="CC110" si="2536">CB110+CC109</f>
        <v>0</v>
      </c>
      <c r="CD110" s="281">
        <f t="shared" ref="CD110" si="2537">CC110+CD109</f>
        <v>0</v>
      </c>
      <c r="CE110" s="281">
        <f t="shared" ref="CE110" si="2538">CD110+CE109</f>
        <v>0</v>
      </c>
      <c r="CF110" s="281">
        <f t="shared" ref="CF110" si="2539">CE110+CF109</f>
        <v>0</v>
      </c>
      <c r="CG110" s="281">
        <f t="shared" ref="CG110" si="2540">CF110+CG109</f>
        <v>0</v>
      </c>
      <c r="CH110" s="281">
        <f t="shared" ref="CH110" si="2541">CG110+CH109</f>
        <v>0</v>
      </c>
      <c r="CI110" s="281">
        <f t="shared" ref="CI110" si="2542">CH110+CI109</f>
        <v>0</v>
      </c>
      <c r="CJ110" s="281">
        <f t="shared" ref="CJ110" si="2543">CI110+CJ109</f>
        <v>0</v>
      </c>
      <c r="CK110" s="348"/>
      <c r="CL110" s="348"/>
      <c r="CM110" s="348"/>
      <c r="CN110" s="348"/>
      <c r="CO110" s="348"/>
      <c r="CP110" s="348"/>
    </row>
    <row r="111" spans="1:94" x14ac:dyDescent="0.25">
      <c r="A111" s="27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344">
        <f>B105</f>
        <v>0</v>
      </c>
      <c r="L111" s="344">
        <f>$B$105</f>
        <v>0</v>
      </c>
      <c r="M111" s="344">
        <f t="shared" ref="M111:BX111" si="2544">$B$105</f>
        <v>0</v>
      </c>
      <c r="N111" s="344">
        <f t="shared" si="2544"/>
        <v>0</v>
      </c>
      <c r="O111" s="344">
        <f t="shared" si="2544"/>
        <v>0</v>
      </c>
      <c r="P111" s="344">
        <f t="shared" si="2544"/>
        <v>0</v>
      </c>
      <c r="Q111" s="344">
        <f t="shared" si="2544"/>
        <v>0</v>
      </c>
      <c r="R111" s="344">
        <f t="shared" si="2544"/>
        <v>0</v>
      </c>
      <c r="S111" s="344">
        <f t="shared" si="2544"/>
        <v>0</v>
      </c>
      <c r="T111" s="344">
        <f t="shared" si="2544"/>
        <v>0</v>
      </c>
      <c r="U111" s="344">
        <f t="shared" si="2544"/>
        <v>0</v>
      </c>
      <c r="V111" s="344">
        <f t="shared" si="2544"/>
        <v>0</v>
      </c>
      <c r="W111" s="344">
        <f t="shared" si="2544"/>
        <v>0</v>
      </c>
      <c r="X111" s="344">
        <f t="shared" si="2544"/>
        <v>0</v>
      </c>
      <c r="Y111" s="344">
        <f t="shared" si="2544"/>
        <v>0</v>
      </c>
      <c r="Z111" s="344">
        <f t="shared" si="2544"/>
        <v>0</v>
      </c>
      <c r="AA111" s="344">
        <f t="shared" si="2544"/>
        <v>0</v>
      </c>
      <c r="AB111" s="344">
        <f t="shared" si="2544"/>
        <v>0</v>
      </c>
      <c r="AC111" s="344">
        <f t="shared" si="2544"/>
        <v>0</v>
      </c>
      <c r="AD111" s="344">
        <f t="shared" si="2544"/>
        <v>0</v>
      </c>
      <c r="AE111" s="344">
        <f t="shared" si="2544"/>
        <v>0</v>
      </c>
      <c r="AF111" s="344">
        <f t="shared" si="2544"/>
        <v>0</v>
      </c>
      <c r="AG111" s="344">
        <f t="shared" si="2544"/>
        <v>0</v>
      </c>
      <c r="AH111" s="344">
        <f t="shared" si="2544"/>
        <v>0</v>
      </c>
      <c r="AI111" s="344">
        <f t="shared" si="2544"/>
        <v>0</v>
      </c>
      <c r="AJ111" s="344">
        <f t="shared" si="2544"/>
        <v>0</v>
      </c>
      <c r="AK111" s="344">
        <f t="shared" si="2544"/>
        <v>0</v>
      </c>
      <c r="AL111" s="344">
        <f t="shared" si="2544"/>
        <v>0</v>
      </c>
      <c r="AM111" s="344">
        <f t="shared" si="2544"/>
        <v>0</v>
      </c>
      <c r="AN111" s="344">
        <f t="shared" si="2544"/>
        <v>0</v>
      </c>
      <c r="AO111" s="344">
        <f t="shared" si="2544"/>
        <v>0</v>
      </c>
      <c r="AP111" s="344">
        <f t="shared" si="2544"/>
        <v>0</v>
      </c>
      <c r="AQ111" s="344">
        <f t="shared" si="2544"/>
        <v>0</v>
      </c>
      <c r="AR111" s="344">
        <f t="shared" si="2544"/>
        <v>0</v>
      </c>
      <c r="AS111" s="344">
        <f t="shared" si="2544"/>
        <v>0</v>
      </c>
      <c r="AT111" s="344">
        <f t="shared" si="2544"/>
        <v>0</v>
      </c>
      <c r="AU111" s="344">
        <f t="shared" si="2544"/>
        <v>0</v>
      </c>
      <c r="AV111" s="344">
        <f t="shared" si="2544"/>
        <v>0</v>
      </c>
      <c r="AW111" s="344">
        <f t="shared" si="2544"/>
        <v>0</v>
      </c>
      <c r="AX111" s="344">
        <f t="shared" si="2544"/>
        <v>0</v>
      </c>
      <c r="AY111" s="344">
        <f t="shared" si="2544"/>
        <v>0</v>
      </c>
      <c r="AZ111" s="344">
        <f t="shared" si="2544"/>
        <v>0</v>
      </c>
      <c r="BA111" s="344">
        <f t="shared" si="2544"/>
        <v>0</v>
      </c>
      <c r="BB111" s="344">
        <f t="shared" si="2544"/>
        <v>0</v>
      </c>
      <c r="BC111" s="344">
        <f t="shared" si="2544"/>
        <v>0</v>
      </c>
      <c r="BD111" s="344">
        <f t="shared" si="2544"/>
        <v>0</v>
      </c>
      <c r="BE111" s="344">
        <f t="shared" si="2544"/>
        <v>0</v>
      </c>
      <c r="BF111" s="344">
        <f t="shared" si="2544"/>
        <v>0</v>
      </c>
      <c r="BG111" s="344">
        <f t="shared" si="2544"/>
        <v>0</v>
      </c>
      <c r="BH111" s="344">
        <f t="shared" si="2544"/>
        <v>0</v>
      </c>
      <c r="BI111" s="344">
        <f t="shared" si="2544"/>
        <v>0</v>
      </c>
      <c r="BJ111" s="344">
        <f t="shared" si="2544"/>
        <v>0</v>
      </c>
      <c r="BK111" s="344">
        <f t="shared" si="2544"/>
        <v>0</v>
      </c>
      <c r="BL111" s="344">
        <f t="shared" si="2544"/>
        <v>0</v>
      </c>
      <c r="BM111" s="344">
        <f t="shared" si="2544"/>
        <v>0</v>
      </c>
      <c r="BN111" s="344">
        <f t="shared" si="2544"/>
        <v>0</v>
      </c>
      <c r="BO111" s="344">
        <f t="shared" si="2544"/>
        <v>0</v>
      </c>
      <c r="BP111" s="344">
        <f t="shared" si="2544"/>
        <v>0</v>
      </c>
      <c r="BQ111" s="344">
        <f t="shared" si="2544"/>
        <v>0</v>
      </c>
      <c r="BR111" s="344">
        <f t="shared" si="2544"/>
        <v>0</v>
      </c>
      <c r="BS111" s="344">
        <f t="shared" si="2544"/>
        <v>0</v>
      </c>
      <c r="BT111" s="344">
        <f t="shared" si="2544"/>
        <v>0</v>
      </c>
      <c r="BU111" s="344">
        <f t="shared" si="2544"/>
        <v>0</v>
      </c>
      <c r="BV111" s="344">
        <f t="shared" si="2544"/>
        <v>0</v>
      </c>
      <c r="BW111" s="344">
        <f t="shared" si="2544"/>
        <v>0</v>
      </c>
      <c r="BX111" s="344">
        <f t="shared" si="2544"/>
        <v>0</v>
      </c>
      <c r="BY111" s="344">
        <f t="shared" ref="BY111:CJ111" si="2545">$B$105</f>
        <v>0</v>
      </c>
      <c r="BZ111" s="344">
        <f t="shared" si="2545"/>
        <v>0</v>
      </c>
      <c r="CA111" s="344">
        <f t="shared" si="2545"/>
        <v>0</v>
      </c>
      <c r="CB111" s="344">
        <f t="shared" si="2545"/>
        <v>0</v>
      </c>
      <c r="CC111" s="344">
        <f t="shared" si="2545"/>
        <v>0</v>
      </c>
      <c r="CD111" s="344">
        <f t="shared" si="2545"/>
        <v>0</v>
      </c>
      <c r="CE111" s="344">
        <f t="shared" si="2545"/>
        <v>0</v>
      </c>
      <c r="CF111" s="344">
        <f t="shared" si="2545"/>
        <v>0</v>
      </c>
      <c r="CG111" s="344">
        <f t="shared" si="2545"/>
        <v>0</v>
      </c>
      <c r="CH111" s="344">
        <f t="shared" si="2545"/>
        <v>0</v>
      </c>
      <c r="CI111" s="344">
        <f t="shared" si="2545"/>
        <v>0</v>
      </c>
      <c r="CJ111" s="344">
        <f t="shared" si="2545"/>
        <v>0</v>
      </c>
    </row>
    <row r="112" spans="1:94" x14ac:dyDescent="0.25">
      <c r="A112" s="281" t="s">
        <v>279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345">
        <f>K109*K111</f>
        <v>0</v>
      </c>
      <c r="L112" s="345">
        <f t="shared" ref="L112" si="2546">L109*L111</f>
        <v>0</v>
      </c>
      <c r="M112" s="345">
        <f t="shared" ref="M112:BX112" si="2547">M109*M111</f>
        <v>0</v>
      </c>
      <c r="N112" s="345">
        <f t="shared" si="2547"/>
        <v>0</v>
      </c>
      <c r="O112" s="345">
        <f t="shared" si="2547"/>
        <v>0</v>
      </c>
      <c r="P112" s="345">
        <f t="shared" si="2547"/>
        <v>0</v>
      </c>
      <c r="Q112" s="345">
        <f t="shared" si="2547"/>
        <v>0</v>
      </c>
      <c r="R112" s="345">
        <f t="shared" si="2547"/>
        <v>0</v>
      </c>
      <c r="S112" s="345">
        <f t="shared" si="2547"/>
        <v>0</v>
      </c>
      <c r="T112" s="345">
        <f t="shared" si="2547"/>
        <v>0</v>
      </c>
      <c r="U112" s="345">
        <f t="shared" si="2547"/>
        <v>0</v>
      </c>
      <c r="V112" s="345">
        <f t="shared" si="2547"/>
        <v>0</v>
      </c>
      <c r="W112" s="345">
        <f t="shared" si="2547"/>
        <v>0</v>
      </c>
      <c r="X112" s="345">
        <f t="shared" si="2547"/>
        <v>0</v>
      </c>
      <c r="Y112" s="345">
        <f t="shared" si="2547"/>
        <v>0</v>
      </c>
      <c r="Z112" s="345">
        <f t="shared" si="2547"/>
        <v>0</v>
      </c>
      <c r="AA112" s="345">
        <f t="shared" si="2547"/>
        <v>0</v>
      </c>
      <c r="AB112" s="345">
        <f t="shared" si="2547"/>
        <v>0</v>
      </c>
      <c r="AC112" s="345">
        <f t="shared" si="2547"/>
        <v>0</v>
      </c>
      <c r="AD112" s="345">
        <f t="shared" si="2547"/>
        <v>0</v>
      </c>
      <c r="AE112" s="345">
        <f t="shared" si="2547"/>
        <v>0</v>
      </c>
      <c r="AF112" s="345">
        <f t="shared" si="2547"/>
        <v>0</v>
      </c>
      <c r="AG112" s="345">
        <f t="shared" si="2547"/>
        <v>0</v>
      </c>
      <c r="AH112" s="345">
        <f t="shared" si="2547"/>
        <v>0</v>
      </c>
      <c r="AI112" s="345">
        <f t="shared" si="2547"/>
        <v>0</v>
      </c>
      <c r="AJ112" s="345">
        <f t="shared" si="2547"/>
        <v>0</v>
      </c>
      <c r="AK112" s="345">
        <f t="shared" si="2547"/>
        <v>0</v>
      </c>
      <c r="AL112" s="345">
        <f t="shared" si="2547"/>
        <v>0</v>
      </c>
      <c r="AM112" s="345">
        <f t="shared" si="2547"/>
        <v>0</v>
      </c>
      <c r="AN112" s="345">
        <f t="shared" si="2547"/>
        <v>0</v>
      </c>
      <c r="AO112" s="345">
        <f t="shared" si="2547"/>
        <v>0</v>
      </c>
      <c r="AP112" s="345">
        <f t="shared" si="2547"/>
        <v>0</v>
      </c>
      <c r="AQ112" s="345">
        <f t="shared" si="2547"/>
        <v>0</v>
      </c>
      <c r="AR112" s="345">
        <f t="shared" si="2547"/>
        <v>0</v>
      </c>
      <c r="AS112" s="345">
        <f t="shared" si="2547"/>
        <v>0</v>
      </c>
      <c r="AT112" s="345">
        <f t="shared" si="2547"/>
        <v>0</v>
      </c>
      <c r="AU112" s="345">
        <f t="shared" si="2547"/>
        <v>0</v>
      </c>
      <c r="AV112" s="345">
        <f t="shared" si="2547"/>
        <v>0</v>
      </c>
      <c r="AW112" s="345">
        <f t="shared" si="2547"/>
        <v>0</v>
      </c>
      <c r="AX112" s="345">
        <f t="shared" si="2547"/>
        <v>0</v>
      </c>
      <c r="AY112" s="345">
        <f t="shared" si="2547"/>
        <v>0</v>
      </c>
      <c r="AZ112" s="345">
        <f t="shared" si="2547"/>
        <v>0</v>
      </c>
      <c r="BA112" s="345">
        <f t="shared" si="2547"/>
        <v>0</v>
      </c>
      <c r="BB112" s="345">
        <f t="shared" si="2547"/>
        <v>0</v>
      </c>
      <c r="BC112" s="345">
        <f t="shared" si="2547"/>
        <v>0</v>
      </c>
      <c r="BD112" s="345">
        <f t="shared" si="2547"/>
        <v>0</v>
      </c>
      <c r="BE112" s="345">
        <f t="shared" si="2547"/>
        <v>0</v>
      </c>
      <c r="BF112" s="345">
        <f t="shared" si="2547"/>
        <v>0</v>
      </c>
      <c r="BG112" s="345">
        <f t="shared" si="2547"/>
        <v>0</v>
      </c>
      <c r="BH112" s="345">
        <f t="shared" si="2547"/>
        <v>0</v>
      </c>
      <c r="BI112" s="345">
        <f t="shared" si="2547"/>
        <v>0</v>
      </c>
      <c r="BJ112" s="345">
        <f t="shared" si="2547"/>
        <v>0</v>
      </c>
      <c r="BK112" s="345">
        <f t="shared" si="2547"/>
        <v>0</v>
      </c>
      <c r="BL112" s="345">
        <f t="shared" si="2547"/>
        <v>0</v>
      </c>
      <c r="BM112" s="345">
        <f t="shared" si="2547"/>
        <v>0</v>
      </c>
      <c r="BN112" s="345">
        <f t="shared" si="2547"/>
        <v>0</v>
      </c>
      <c r="BO112" s="345">
        <f t="shared" si="2547"/>
        <v>0</v>
      </c>
      <c r="BP112" s="345">
        <f t="shared" si="2547"/>
        <v>0</v>
      </c>
      <c r="BQ112" s="345">
        <f t="shared" si="2547"/>
        <v>0</v>
      </c>
      <c r="BR112" s="345">
        <f t="shared" si="2547"/>
        <v>0</v>
      </c>
      <c r="BS112" s="345">
        <f t="shared" si="2547"/>
        <v>0</v>
      </c>
      <c r="BT112" s="345">
        <f t="shared" si="2547"/>
        <v>0</v>
      </c>
      <c r="BU112" s="345">
        <f t="shared" si="2547"/>
        <v>0</v>
      </c>
      <c r="BV112" s="345">
        <f t="shared" si="2547"/>
        <v>0</v>
      </c>
      <c r="BW112" s="345">
        <f t="shared" si="2547"/>
        <v>0</v>
      </c>
      <c r="BX112" s="345">
        <f t="shared" si="2547"/>
        <v>0</v>
      </c>
      <c r="BY112" s="345">
        <f t="shared" ref="BY112:CC112" si="2548">BY109*BY111</f>
        <v>0</v>
      </c>
      <c r="BZ112" s="345">
        <f t="shared" si="2548"/>
        <v>0</v>
      </c>
      <c r="CA112" s="345">
        <f t="shared" si="2548"/>
        <v>0</v>
      </c>
      <c r="CB112" s="345">
        <f t="shared" si="2548"/>
        <v>0</v>
      </c>
      <c r="CC112" s="345">
        <f t="shared" si="2548"/>
        <v>0</v>
      </c>
      <c r="CD112" s="345">
        <f t="shared" ref="CD112:CJ112" si="2549">CD109*CD111</f>
        <v>0</v>
      </c>
      <c r="CE112" s="345">
        <f t="shared" si="2549"/>
        <v>0</v>
      </c>
      <c r="CF112" s="345">
        <f t="shared" si="2549"/>
        <v>0</v>
      </c>
      <c r="CG112" s="345">
        <f t="shared" si="2549"/>
        <v>0</v>
      </c>
      <c r="CH112" s="345">
        <f t="shared" si="2549"/>
        <v>0</v>
      </c>
      <c r="CI112" s="345">
        <f t="shared" si="2549"/>
        <v>0</v>
      </c>
      <c r="CJ112" s="345">
        <f t="shared" si="2549"/>
        <v>0</v>
      </c>
    </row>
    <row r="113" spans="1:88" x14ac:dyDescent="0.25">
      <c r="K113" s="345"/>
      <c r="L113" s="345"/>
      <c r="M113" s="345"/>
      <c r="N113" s="345"/>
      <c r="O113" s="345"/>
      <c r="P113" s="345"/>
      <c r="Q113" s="345"/>
      <c r="R113" s="345"/>
      <c r="S113" s="345"/>
      <c r="T113" s="345"/>
      <c r="U113" s="345"/>
      <c r="V113" s="345"/>
      <c r="W113" s="345"/>
      <c r="X113" s="345"/>
      <c r="Y113" s="345"/>
      <c r="Z113" s="345"/>
      <c r="AA113" s="345"/>
      <c r="AB113" s="345"/>
      <c r="AC113" s="345"/>
      <c r="AD113" s="345"/>
      <c r="AE113" s="345"/>
      <c r="AF113" s="345"/>
      <c r="AG113" s="345"/>
      <c r="AH113" s="345"/>
      <c r="AI113" s="345"/>
      <c r="AJ113" s="345"/>
      <c r="AK113" s="345"/>
      <c r="AL113" s="345"/>
      <c r="AM113" s="345"/>
      <c r="AN113" s="345"/>
      <c r="AO113" s="345"/>
      <c r="AP113" s="345"/>
      <c r="AQ113" s="345"/>
      <c r="AR113" s="345"/>
      <c r="AS113" s="345"/>
      <c r="AT113" s="345"/>
      <c r="AU113" s="345"/>
      <c r="AV113" s="345"/>
      <c r="AW113" s="345"/>
      <c r="AX113" s="345"/>
      <c r="AY113" s="345"/>
      <c r="AZ113" s="345"/>
      <c r="BA113" s="345"/>
      <c r="BB113" s="345"/>
      <c r="BC113" s="345"/>
      <c r="BD113" s="345"/>
      <c r="BE113" s="345"/>
      <c r="BF113" s="345"/>
      <c r="BG113" s="345"/>
      <c r="BH113" s="345"/>
      <c r="BI113" s="345"/>
      <c r="BJ113" s="345"/>
      <c r="BK113" s="345"/>
      <c r="BL113" s="345"/>
      <c r="BM113" s="345"/>
      <c r="BN113" s="345"/>
      <c r="BO113" s="345"/>
      <c r="BP113" s="345"/>
      <c r="BQ113" s="345"/>
      <c r="CD113" s="277"/>
      <c r="CE113" s="277"/>
      <c r="CF113" s="277"/>
      <c r="CG113" s="277"/>
      <c r="CH113" s="277"/>
      <c r="CI113" s="277"/>
      <c r="CJ113" s="277"/>
    </row>
    <row r="114" spans="1:88" x14ac:dyDescent="0.25">
      <c r="A114" s="277" t="s">
        <v>247</v>
      </c>
      <c r="K114" s="345">
        <f t="shared" ref="K114:BS114" si="2550">K112</f>
        <v>0</v>
      </c>
      <c r="L114" s="345">
        <f t="shared" si="2550"/>
        <v>0</v>
      </c>
      <c r="M114" s="345">
        <f t="shared" si="2550"/>
        <v>0</v>
      </c>
      <c r="N114" s="345">
        <f t="shared" si="2550"/>
        <v>0</v>
      </c>
      <c r="O114" s="345">
        <f t="shared" si="2550"/>
        <v>0</v>
      </c>
      <c r="P114" s="345">
        <f t="shared" si="2550"/>
        <v>0</v>
      </c>
      <c r="Q114" s="345">
        <f t="shared" si="2550"/>
        <v>0</v>
      </c>
      <c r="R114" s="345">
        <f t="shared" si="2550"/>
        <v>0</v>
      </c>
      <c r="S114" s="345">
        <f t="shared" si="2550"/>
        <v>0</v>
      </c>
      <c r="T114" s="345">
        <f t="shared" si="2550"/>
        <v>0</v>
      </c>
      <c r="U114" s="345">
        <f t="shared" si="2550"/>
        <v>0</v>
      </c>
      <c r="V114" s="345">
        <f t="shared" si="2550"/>
        <v>0</v>
      </c>
      <c r="W114" s="345">
        <f t="shared" si="2550"/>
        <v>0</v>
      </c>
      <c r="X114" s="345">
        <f t="shared" si="2550"/>
        <v>0</v>
      </c>
      <c r="Y114" s="345">
        <f t="shared" si="2550"/>
        <v>0</v>
      </c>
      <c r="Z114" s="345">
        <f t="shared" si="2550"/>
        <v>0</v>
      </c>
      <c r="AA114" s="345">
        <f t="shared" si="2550"/>
        <v>0</v>
      </c>
      <c r="AB114" s="345">
        <f t="shared" si="2550"/>
        <v>0</v>
      </c>
      <c r="AC114" s="345">
        <f t="shared" si="2550"/>
        <v>0</v>
      </c>
      <c r="AD114" s="345">
        <f t="shared" si="2550"/>
        <v>0</v>
      </c>
      <c r="AE114" s="345">
        <f t="shared" si="2550"/>
        <v>0</v>
      </c>
      <c r="AF114" s="345">
        <f t="shared" si="2550"/>
        <v>0</v>
      </c>
      <c r="AG114" s="345">
        <f t="shared" si="2550"/>
        <v>0</v>
      </c>
      <c r="AH114" s="345">
        <f t="shared" si="2550"/>
        <v>0</v>
      </c>
      <c r="AI114" s="345">
        <f t="shared" si="2550"/>
        <v>0</v>
      </c>
      <c r="AJ114" s="345">
        <f t="shared" si="2550"/>
        <v>0</v>
      </c>
      <c r="AK114" s="345">
        <f t="shared" si="2550"/>
        <v>0</v>
      </c>
      <c r="AL114" s="345">
        <f t="shared" si="2550"/>
        <v>0</v>
      </c>
      <c r="AM114" s="345">
        <f t="shared" si="2550"/>
        <v>0</v>
      </c>
      <c r="AN114" s="345">
        <f t="shared" si="2550"/>
        <v>0</v>
      </c>
      <c r="AO114" s="345">
        <f t="shared" si="2550"/>
        <v>0</v>
      </c>
      <c r="AP114" s="345">
        <f t="shared" si="2550"/>
        <v>0</v>
      </c>
      <c r="AQ114" s="345">
        <f t="shared" si="2550"/>
        <v>0</v>
      </c>
      <c r="AR114" s="345">
        <f t="shared" si="2550"/>
        <v>0</v>
      </c>
      <c r="AS114" s="345">
        <f t="shared" si="2550"/>
        <v>0</v>
      </c>
      <c r="AT114" s="345">
        <f t="shared" si="2550"/>
        <v>0</v>
      </c>
      <c r="AU114" s="345">
        <f t="shared" si="2550"/>
        <v>0</v>
      </c>
      <c r="AV114" s="345">
        <f t="shared" si="2550"/>
        <v>0</v>
      </c>
      <c r="AW114" s="345">
        <f t="shared" si="2550"/>
        <v>0</v>
      </c>
      <c r="AX114" s="345">
        <f t="shared" si="2550"/>
        <v>0</v>
      </c>
      <c r="AY114" s="345">
        <f t="shared" si="2550"/>
        <v>0</v>
      </c>
      <c r="AZ114" s="345">
        <f t="shared" si="2550"/>
        <v>0</v>
      </c>
      <c r="BA114" s="345">
        <f t="shared" si="2550"/>
        <v>0</v>
      </c>
      <c r="BB114" s="345">
        <f t="shared" si="2550"/>
        <v>0</v>
      </c>
      <c r="BC114" s="345">
        <f t="shared" si="2550"/>
        <v>0</v>
      </c>
      <c r="BD114" s="345">
        <f t="shared" si="2550"/>
        <v>0</v>
      </c>
      <c r="BE114" s="345">
        <f t="shared" si="2550"/>
        <v>0</v>
      </c>
      <c r="BF114" s="345">
        <f t="shared" si="2550"/>
        <v>0</v>
      </c>
      <c r="BG114" s="345">
        <f t="shared" si="2550"/>
        <v>0</v>
      </c>
      <c r="BH114" s="345">
        <f t="shared" si="2550"/>
        <v>0</v>
      </c>
      <c r="BI114" s="345">
        <f t="shared" si="2550"/>
        <v>0</v>
      </c>
      <c r="BJ114" s="345">
        <f t="shared" si="2550"/>
        <v>0</v>
      </c>
      <c r="BK114" s="345">
        <f t="shared" si="2550"/>
        <v>0</v>
      </c>
      <c r="BL114" s="345">
        <f t="shared" si="2550"/>
        <v>0</v>
      </c>
      <c r="BM114" s="345">
        <f t="shared" si="2550"/>
        <v>0</v>
      </c>
      <c r="BN114" s="345">
        <f t="shared" si="2550"/>
        <v>0</v>
      </c>
      <c r="BO114" s="345">
        <f t="shared" si="2550"/>
        <v>0</v>
      </c>
      <c r="BP114" s="345">
        <f t="shared" si="2550"/>
        <v>0</v>
      </c>
      <c r="BQ114" s="345">
        <f t="shared" si="2550"/>
        <v>0</v>
      </c>
      <c r="BR114" s="345">
        <f t="shared" si="2550"/>
        <v>0</v>
      </c>
      <c r="BS114" s="345">
        <f t="shared" si="2550"/>
        <v>0</v>
      </c>
      <c r="BT114" s="345">
        <f t="shared" ref="BT114:CC114" si="2551">BT112</f>
        <v>0</v>
      </c>
      <c r="BU114" s="345">
        <f t="shared" si="2551"/>
        <v>0</v>
      </c>
      <c r="BV114" s="345">
        <f t="shared" si="2551"/>
        <v>0</v>
      </c>
      <c r="BW114" s="345">
        <f t="shared" si="2551"/>
        <v>0</v>
      </c>
      <c r="BX114" s="345">
        <f t="shared" si="2551"/>
        <v>0</v>
      </c>
      <c r="BY114" s="345">
        <f t="shared" si="2551"/>
        <v>0</v>
      </c>
      <c r="BZ114" s="345">
        <f t="shared" si="2551"/>
        <v>0</v>
      </c>
      <c r="CA114" s="345">
        <f t="shared" si="2551"/>
        <v>0</v>
      </c>
      <c r="CB114" s="345">
        <f t="shared" si="2551"/>
        <v>0</v>
      </c>
      <c r="CC114" s="345">
        <f t="shared" si="2551"/>
        <v>0</v>
      </c>
      <c r="CD114" s="345">
        <f t="shared" ref="CD114:CJ114" si="2552">CD112</f>
        <v>0</v>
      </c>
      <c r="CE114" s="345">
        <f t="shared" si="2552"/>
        <v>0</v>
      </c>
      <c r="CF114" s="345">
        <f t="shared" si="2552"/>
        <v>0</v>
      </c>
      <c r="CG114" s="345">
        <f t="shared" si="2552"/>
        <v>0</v>
      </c>
      <c r="CH114" s="345">
        <f t="shared" si="2552"/>
        <v>0</v>
      </c>
      <c r="CI114" s="345">
        <f t="shared" si="2552"/>
        <v>0</v>
      </c>
      <c r="CJ114" s="345">
        <f t="shared" si="2552"/>
        <v>0</v>
      </c>
    </row>
    <row r="115" spans="1:88" x14ac:dyDescent="0.25">
      <c r="A115" s="277" t="s">
        <v>278</v>
      </c>
      <c r="K115" s="345"/>
      <c r="L115" s="345">
        <f t="shared" ref="L115" si="2553">K112</f>
        <v>0</v>
      </c>
      <c r="M115" s="345">
        <f t="shared" ref="M115" si="2554">L112</f>
        <v>0</v>
      </c>
      <c r="N115" s="345">
        <f t="shared" ref="N115" si="2555">M112</f>
        <v>0</v>
      </c>
      <c r="O115" s="345">
        <f t="shared" ref="O115" si="2556">N112</f>
        <v>0</v>
      </c>
      <c r="P115" s="345">
        <f t="shared" ref="P115" si="2557">O112</f>
        <v>0</v>
      </c>
      <c r="Q115" s="345">
        <f t="shared" ref="Q115" si="2558">P112</f>
        <v>0</v>
      </c>
      <c r="R115" s="345">
        <f t="shared" ref="R115" si="2559">Q112</f>
        <v>0</v>
      </c>
      <c r="S115" s="345">
        <f t="shared" ref="S115" si="2560">R112</f>
        <v>0</v>
      </c>
      <c r="T115" s="345">
        <f t="shared" ref="T115" si="2561">S112</f>
        <v>0</v>
      </c>
      <c r="U115" s="345">
        <f t="shared" ref="U115" si="2562">T112</f>
        <v>0</v>
      </c>
      <c r="V115" s="345">
        <f t="shared" ref="V115" si="2563">U112</f>
        <v>0</v>
      </c>
      <c r="W115" s="345">
        <f t="shared" ref="W115" si="2564">V112</f>
        <v>0</v>
      </c>
      <c r="X115" s="345">
        <f t="shared" ref="X115" si="2565">W112</f>
        <v>0</v>
      </c>
      <c r="Y115" s="345">
        <f t="shared" ref="Y115" si="2566">X112</f>
        <v>0</v>
      </c>
      <c r="Z115" s="345">
        <f t="shared" ref="Z115" si="2567">Y112</f>
        <v>0</v>
      </c>
      <c r="AA115" s="345">
        <f t="shared" ref="AA115" si="2568">Z112</f>
        <v>0</v>
      </c>
      <c r="AB115" s="345">
        <f t="shared" ref="AB115" si="2569">AA112</f>
        <v>0</v>
      </c>
      <c r="AC115" s="345">
        <f t="shared" ref="AC115" si="2570">AB112</f>
        <v>0</v>
      </c>
      <c r="AD115" s="345">
        <f t="shared" ref="AD115" si="2571">AC112</f>
        <v>0</v>
      </c>
      <c r="AE115" s="345">
        <f t="shared" ref="AE115" si="2572">AD112</f>
        <v>0</v>
      </c>
      <c r="AF115" s="345">
        <f t="shared" ref="AF115" si="2573">AE112</f>
        <v>0</v>
      </c>
      <c r="AG115" s="345">
        <f t="shared" ref="AG115" si="2574">AF112</f>
        <v>0</v>
      </c>
      <c r="AH115" s="345">
        <f t="shared" ref="AH115" si="2575">AG112</f>
        <v>0</v>
      </c>
      <c r="AI115" s="345">
        <f t="shared" ref="AI115" si="2576">AH112</f>
        <v>0</v>
      </c>
      <c r="AJ115" s="345">
        <f t="shared" ref="AJ115" si="2577">AI112</f>
        <v>0</v>
      </c>
      <c r="AK115" s="345">
        <f t="shared" ref="AK115" si="2578">AJ112</f>
        <v>0</v>
      </c>
      <c r="AL115" s="345">
        <f t="shared" ref="AL115" si="2579">AK112</f>
        <v>0</v>
      </c>
      <c r="AM115" s="345">
        <f t="shared" ref="AM115" si="2580">AL112</f>
        <v>0</v>
      </c>
      <c r="AN115" s="345">
        <f t="shared" ref="AN115" si="2581">AM112</f>
        <v>0</v>
      </c>
      <c r="AO115" s="345">
        <f t="shared" ref="AO115" si="2582">AN112</f>
        <v>0</v>
      </c>
      <c r="AP115" s="345">
        <f t="shared" ref="AP115" si="2583">AO112</f>
        <v>0</v>
      </c>
      <c r="AQ115" s="345">
        <f t="shared" ref="AQ115" si="2584">AP112</f>
        <v>0</v>
      </c>
      <c r="AR115" s="345">
        <f t="shared" ref="AR115" si="2585">AQ112</f>
        <v>0</v>
      </c>
      <c r="AS115" s="345">
        <f t="shared" ref="AS115" si="2586">AR112</f>
        <v>0</v>
      </c>
      <c r="AT115" s="345">
        <f t="shared" ref="AT115" si="2587">AS112</f>
        <v>0</v>
      </c>
      <c r="AU115" s="345">
        <f t="shared" ref="AU115" si="2588">AT112</f>
        <v>0</v>
      </c>
      <c r="AV115" s="345">
        <f t="shared" ref="AV115" si="2589">AU112</f>
        <v>0</v>
      </c>
      <c r="AW115" s="345">
        <f t="shared" ref="AW115" si="2590">AV112</f>
        <v>0</v>
      </c>
      <c r="AX115" s="345">
        <f t="shared" ref="AX115" si="2591">AW112</f>
        <v>0</v>
      </c>
      <c r="AY115" s="345">
        <f t="shared" ref="AY115" si="2592">AX112</f>
        <v>0</v>
      </c>
      <c r="AZ115" s="345">
        <f t="shared" ref="AZ115" si="2593">AY112</f>
        <v>0</v>
      </c>
      <c r="BA115" s="345">
        <f t="shared" ref="BA115" si="2594">AZ112</f>
        <v>0</v>
      </c>
      <c r="BB115" s="345">
        <f t="shared" ref="BB115" si="2595">BA112</f>
        <v>0</v>
      </c>
      <c r="BC115" s="345">
        <f t="shared" ref="BC115" si="2596">BB112</f>
        <v>0</v>
      </c>
      <c r="BD115" s="345">
        <f t="shared" ref="BD115" si="2597">BC112</f>
        <v>0</v>
      </c>
      <c r="BE115" s="345">
        <f t="shared" ref="BE115" si="2598">BD112</f>
        <v>0</v>
      </c>
      <c r="BF115" s="345">
        <f t="shared" ref="BF115" si="2599">BE112</f>
        <v>0</v>
      </c>
      <c r="BG115" s="345">
        <f t="shared" ref="BG115" si="2600">BF112</f>
        <v>0</v>
      </c>
      <c r="BH115" s="345">
        <f t="shared" ref="BH115" si="2601">BG112</f>
        <v>0</v>
      </c>
      <c r="BI115" s="345">
        <f t="shared" ref="BI115" si="2602">BH112</f>
        <v>0</v>
      </c>
      <c r="BJ115" s="345">
        <f t="shared" ref="BJ115" si="2603">BI112</f>
        <v>0</v>
      </c>
      <c r="BK115" s="345">
        <f t="shared" ref="BK115" si="2604">BJ112</f>
        <v>0</v>
      </c>
      <c r="BL115" s="345">
        <f t="shared" ref="BL115" si="2605">BK112</f>
        <v>0</v>
      </c>
      <c r="BM115" s="345">
        <f t="shared" ref="BM115" si="2606">BL112</f>
        <v>0</v>
      </c>
      <c r="BN115" s="345">
        <f t="shared" ref="BN115" si="2607">BM112</f>
        <v>0</v>
      </c>
      <c r="BO115" s="345">
        <f t="shared" ref="BO115" si="2608">BN112</f>
        <v>0</v>
      </c>
      <c r="BP115" s="345">
        <f t="shared" ref="BP115" si="2609">BO112</f>
        <v>0</v>
      </c>
      <c r="BQ115" s="345">
        <f t="shared" ref="BQ115" si="2610">BP112</f>
        <v>0</v>
      </c>
      <c r="BR115" s="345">
        <f t="shared" ref="BR115" si="2611">BQ112</f>
        <v>0</v>
      </c>
      <c r="BS115" s="345">
        <f t="shared" ref="BS115" si="2612">BR112</f>
        <v>0</v>
      </c>
      <c r="BT115" s="345">
        <f t="shared" ref="BT115" si="2613">BS112</f>
        <v>0</v>
      </c>
      <c r="BU115" s="345">
        <f t="shared" ref="BU115" si="2614">BT112</f>
        <v>0</v>
      </c>
      <c r="BV115" s="345">
        <f t="shared" ref="BV115" si="2615">BU112</f>
        <v>0</v>
      </c>
      <c r="BW115" s="345">
        <f t="shared" ref="BW115" si="2616">BV112</f>
        <v>0</v>
      </c>
      <c r="BX115" s="345">
        <f t="shared" ref="BX115" si="2617">BW112</f>
        <v>0</v>
      </c>
      <c r="BY115" s="345">
        <f t="shared" ref="BY115" si="2618">BX112</f>
        <v>0</v>
      </c>
      <c r="BZ115" s="345">
        <f t="shared" ref="BZ115" si="2619">BY112</f>
        <v>0</v>
      </c>
      <c r="CA115" s="345">
        <f t="shared" ref="CA115" si="2620">BZ112</f>
        <v>0</v>
      </c>
      <c r="CB115" s="345">
        <f t="shared" ref="CB115" si="2621">CA112</f>
        <v>0</v>
      </c>
      <c r="CC115" s="345">
        <f t="shared" ref="CC115" si="2622">CB112</f>
        <v>0</v>
      </c>
      <c r="CD115" s="345">
        <f t="shared" ref="CD115" si="2623">CC112</f>
        <v>0</v>
      </c>
      <c r="CE115" s="345">
        <f t="shared" ref="CE115" si="2624">CD112</f>
        <v>0</v>
      </c>
      <c r="CF115" s="345">
        <f t="shared" ref="CF115" si="2625">CE112</f>
        <v>0</v>
      </c>
      <c r="CG115" s="345">
        <f t="shared" ref="CG115" si="2626">CF112</f>
        <v>0</v>
      </c>
      <c r="CH115" s="345">
        <f t="shared" ref="CH115" si="2627">CG112</f>
        <v>0</v>
      </c>
      <c r="CI115" s="345">
        <f t="shared" ref="CI115" si="2628">CH112</f>
        <v>0</v>
      </c>
      <c r="CJ115" s="345">
        <f t="shared" ref="CJ115" si="2629">CI112</f>
        <v>0</v>
      </c>
    </row>
    <row r="116" spans="1:88" x14ac:dyDescent="0.25">
      <c r="A116" s="277" t="s">
        <v>248</v>
      </c>
      <c r="K116" s="345"/>
      <c r="L116" s="345"/>
      <c r="M116" s="345">
        <f t="shared" ref="M116" si="2630">K112</f>
        <v>0</v>
      </c>
      <c r="N116" s="345">
        <f t="shared" ref="N116" si="2631">L112</f>
        <v>0</v>
      </c>
      <c r="O116" s="345">
        <f t="shared" ref="O116" si="2632">M112</f>
        <v>0</v>
      </c>
      <c r="P116" s="345">
        <f t="shared" ref="P116" si="2633">N112</f>
        <v>0</v>
      </c>
      <c r="Q116" s="345">
        <f t="shared" ref="Q116" si="2634">O112</f>
        <v>0</v>
      </c>
      <c r="R116" s="345">
        <f t="shared" ref="R116" si="2635">P112</f>
        <v>0</v>
      </c>
      <c r="S116" s="345">
        <f t="shared" ref="S116" si="2636">Q112</f>
        <v>0</v>
      </c>
      <c r="T116" s="345">
        <f t="shared" ref="T116" si="2637">R112</f>
        <v>0</v>
      </c>
      <c r="U116" s="345">
        <f t="shared" ref="U116" si="2638">S112</f>
        <v>0</v>
      </c>
      <c r="V116" s="345">
        <f t="shared" ref="V116" si="2639">T112</f>
        <v>0</v>
      </c>
      <c r="W116" s="345">
        <f t="shared" ref="W116" si="2640">U112</f>
        <v>0</v>
      </c>
      <c r="X116" s="345">
        <f t="shared" ref="X116" si="2641">V112</f>
        <v>0</v>
      </c>
      <c r="Y116" s="345">
        <f t="shared" ref="Y116" si="2642">W112</f>
        <v>0</v>
      </c>
      <c r="Z116" s="345">
        <f t="shared" ref="Z116" si="2643">X112</f>
        <v>0</v>
      </c>
      <c r="AA116" s="345">
        <f t="shared" ref="AA116" si="2644">Y112</f>
        <v>0</v>
      </c>
      <c r="AB116" s="345">
        <f t="shared" ref="AB116" si="2645">Z112</f>
        <v>0</v>
      </c>
      <c r="AC116" s="345">
        <f t="shared" ref="AC116" si="2646">AA112</f>
        <v>0</v>
      </c>
      <c r="AD116" s="345">
        <f t="shared" ref="AD116" si="2647">AB112</f>
        <v>0</v>
      </c>
      <c r="AE116" s="345">
        <f t="shared" ref="AE116" si="2648">AC112</f>
        <v>0</v>
      </c>
      <c r="AF116" s="345">
        <f t="shared" ref="AF116" si="2649">AD112</f>
        <v>0</v>
      </c>
      <c r="AG116" s="345">
        <f t="shared" ref="AG116" si="2650">AE112</f>
        <v>0</v>
      </c>
      <c r="AH116" s="345">
        <f t="shared" ref="AH116" si="2651">AF112</f>
        <v>0</v>
      </c>
      <c r="AI116" s="345">
        <f t="shared" ref="AI116" si="2652">AG112</f>
        <v>0</v>
      </c>
      <c r="AJ116" s="345">
        <f t="shared" ref="AJ116" si="2653">AH112</f>
        <v>0</v>
      </c>
      <c r="AK116" s="345">
        <f t="shared" ref="AK116" si="2654">AI112</f>
        <v>0</v>
      </c>
      <c r="AL116" s="345">
        <f t="shared" ref="AL116" si="2655">AJ112</f>
        <v>0</v>
      </c>
      <c r="AM116" s="345">
        <f t="shared" ref="AM116" si="2656">AK112</f>
        <v>0</v>
      </c>
      <c r="AN116" s="345">
        <f t="shared" ref="AN116" si="2657">AL112</f>
        <v>0</v>
      </c>
      <c r="AO116" s="345">
        <f t="shared" ref="AO116" si="2658">AM112</f>
        <v>0</v>
      </c>
      <c r="AP116" s="345">
        <f t="shared" ref="AP116" si="2659">AN112</f>
        <v>0</v>
      </c>
      <c r="AQ116" s="345">
        <f t="shared" ref="AQ116" si="2660">AO112</f>
        <v>0</v>
      </c>
      <c r="AR116" s="345">
        <f t="shared" ref="AR116" si="2661">AP112</f>
        <v>0</v>
      </c>
      <c r="AS116" s="345">
        <f t="shared" ref="AS116" si="2662">AQ112</f>
        <v>0</v>
      </c>
      <c r="AT116" s="345">
        <f t="shared" ref="AT116" si="2663">AR112</f>
        <v>0</v>
      </c>
      <c r="AU116" s="345">
        <f t="shared" ref="AU116" si="2664">AS112</f>
        <v>0</v>
      </c>
      <c r="AV116" s="345">
        <f t="shared" ref="AV116" si="2665">AT112</f>
        <v>0</v>
      </c>
      <c r="AW116" s="345">
        <f t="shared" ref="AW116" si="2666">AU112</f>
        <v>0</v>
      </c>
      <c r="AX116" s="345">
        <f t="shared" ref="AX116" si="2667">AV112</f>
        <v>0</v>
      </c>
      <c r="AY116" s="345">
        <f t="shared" ref="AY116" si="2668">AW112</f>
        <v>0</v>
      </c>
      <c r="AZ116" s="345">
        <f t="shared" ref="AZ116" si="2669">AX112</f>
        <v>0</v>
      </c>
      <c r="BA116" s="345">
        <f t="shared" ref="BA116" si="2670">AY112</f>
        <v>0</v>
      </c>
      <c r="BB116" s="345">
        <f t="shared" ref="BB116" si="2671">AZ112</f>
        <v>0</v>
      </c>
      <c r="BC116" s="345">
        <f t="shared" ref="BC116" si="2672">BA112</f>
        <v>0</v>
      </c>
      <c r="BD116" s="345">
        <f t="shared" ref="BD116" si="2673">BB112</f>
        <v>0</v>
      </c>
      <c r="BE116" s="345">
        <f t="shared" ref="BE116" si="2674">BC112</f>
        <v>0</v>
      </c>
      <c r="BF116" s="345">
        <f t="shared" ref="BF116" si="2675">BD112</f>
        <v>0</v>
      </c>
      <c r="BG116" s="345">
        <f t="shared" ref="BG116" si="2676">BE112</f>
        <v>0</v>
      </c>
      <c r="BH116" s="345">
        <f t="shared" ref="BH116" si="2677">BF112</f>
        <v>0</v>
      </c>
      <c r="BI116" s="345">
        <f t="shared" ref="BI116" si="2678">BG112</f>
        <v>0</v>
      </c>
      <c r="BJ116" s="345">
        <f t="shared" ref="BJ116" si="2679">BH112</f>
        <v>0</v>
      </c>
      <c r="BK116" s="345">
        <f t="shared" ref="BK116" si="2680">BI112</f>
        <v>0</v>
      </c>
      <c r="BL116" s="345">
        <f t="shared" ref="BL116" si="2681">BJ112</f>
        <v>0</v>
      </c>
      <c r="BM116" s="345">
        <f t="shared" ref="BM116" si="2682">BK112</f>
        <v>0</v>
      </c>
      <c r="BN116" s="345">
        <f t="shared" ref="BN116" si="2683">BL112</f>
        <v>0</v>
      </c>
      <c r="BO116" s="345">
        <f t="shared" ref="BO116" si="2684">BM112</f>
        <v>0</v>
      </c>
      <c r="BP116" s="345">
        <f t="shared" ref="BP116" si="2685">BN112</f>
        <v>0</v>
      </c>
      <c r="BQ116" s="345">
        <f t="shared" ref="BQ116" si="2686">BO112</f>
        <v>0</v>
      </c>
      <c r="BR116" s="345">
        <f t="shared" ref="BR116" si="2687">BP112</f>
        <v>0</v>
      </c>
      <c r="BS116" s="345">
        <f t="shared" ref="BS116" si="2688">BQ112</f>
        <v>0</v>
      </c>
      <c r="BT116" s="345">
        <f t="shared" ref="BT116" si="2689">BR112</f>
        <v>0</v>
      </c>
      <c r="BU116" s="345">
        <f t="shared" ref="BU116" si="2690">BS112</f>
        <v>0</v>
      </c>
      <c r="BV116" s="345">
        <f t="shared" ref="BV116" si="2691">BT112</f>
        <v>0</v>
      </c>
      <c r="BW116" s="345">
        <f t="shared" ref="BW116" si="2692">BU112</f>
        <v>0</v>
      </c>
      <c r="BX116" s="345">
        <f t="shared" ref="BX116" si="2693">BV112</f>
        <v>0</v>
      </c>
      <c r="BY116" s="345">
        <f t="shared" ref="BY116" si="2694">BW112</f>
        <v>0</v>
      </c>
      <c r="BZ116" s="345">
        <f t="shared" ref="BZ116" si="2695">BX112</f>
        <v>0</v>
      </c>
      <c r="CA116" s="345">
        <f t="shared" ref="CA116" si="2696">BY112</f>
        <v>0</v>
      </c>
      <c r="CB116" s="345">
        <f t="shared" ref="CB116" si="2697">BZ112</f>
        <v>0</v>
      </c>
      <c r="CC116" s="345">
        <f t="shared" ref="CC116" si="2698">CA112</f>
        <v>0</v>
      </c>
      <c r="CD116" s="345">
        <f t="shared" ref="CD116" si="2699">CB112</f>
        <v>0</v>
      </c>
      <c r="CE116" s="345">
        <f t="shared" ref="CE116" si="2700">CC112</f>
        <v>0</v>
      </c>
      <c r="CF116" s="345">
        <f t="shared" ref="CF116" si="2701">CD112</f>
        <v>0</v>
      </c>
      <c r="CG116" s="345">
        <f t="shared" ref="CG116" si="2702">CE112</f>
        <v>0</v>
      </c>
      <c r="CH116" s="345">
        <f t="shared" ref="CH116" si="2703">CF112</f>
        <v>0</v>
      </c>
      <c r="CI116" s="345">
        <f t="shared" ref="CI116" si="2704">CG112</f>
        <v>0</v>
      </c>
      <c r="CJ116" s="345">
        <f t="shared" ref="CJ116" si="2705">CH112</f>
        <v>0</v>
      </c>
    </row>
    <row r="117" spans="1:88" x14ac:dyDescent="0.25">
      <c r="A117" s="277" t="s">
        <v>249</v>
      </c>
      <c r="K117" s="345"/>
      <c r="L117" s="345"/>
      <c r="M117" s="345"/>
      <c r="N117" s="345">
        <f t="shared" ref="N117" si="2706">K112</f>
        <v>0</v>
      </c>
      <c r="O117" s="345">
        <f t="shared" ref="O117" si="2707">L112</f>
        <v>0</v>
      </c>
      <c r="P117" s="345">
        <f t="shared" ref="P117" si="2708">M112</f>
        <v>0</v>
      </c>
      <c r="Q117" s="345">
        <f t="shared" ref="Q117" si="2709">N112</f>
        <v>0</v>
      </c>
      <c r="R117" s="345">
        <f t="shared" ref="R117" si="2710">O112</f>
        <v>0</v>
      </c>
      <c r="S117" s="345">
        <f t="shared" ref="S117" si="2711">P112</f>
        <v>0</v>
      </c>
      <c r="T117" s="345">
        <f t="shared" ref="T117" si="2712">Q112</f>
        <v>0</v>
      </c>
      <c r="U117" s="345">
        <f t="shared" ref="U117" si="2713">R112</f>
        <v>0</v>
      </c>
      <c r="V117" s="345">
        <f t="shared" ref="V117" si="2714">S112</f>
        <v>0</v>
      </c>
      <c r="W117" s="345">
        <f t="shared" ref="W117" si="2715">T112</f>
        <v>0</v>
      </c>
      <c r="X117" s="345">
        <f t="shared" ref="X117" si="2716">U112</f>
        <v>0</v>
      </c>
      <c r="Y117" s="345">
        <f t="shared" ref="Y117" si="2717">V112</f>
        <v>0</v>
      </c>
      <c r="Z117" s="345">
        <f t="shared" ref="Z117" si="2718">W112</f>
        <v>0</v>
      </c>
      <c r="AA117" s="345">
        <f t="shared" ref="AA117" si="2719">X112</f>
        <v>0</v>
      </c>
      <c r="AB117" s="345">
        <f t="shared" ref="AB117" si="2720">Y112</f>
        <v>0</v>
      </c>
      <c r="AC117" s="345">
        <f t="shared" ref="AC117" si="2721">Z112</f>
        <v>0</v>
      </c>
      <c r="AD117" s="345">
        <f t="shared" ref="AD117" si="2722">AA112</f>
        <v>0</v>
      </c>
      <c r="AE117" s="345">
        <f t="shared" ref="AE117" si="2723">AB112</f>
        <v>0</v>
      </c>
      <c r="AF117" s="345">
        <f t="shared" ref="AF117" si="2724">AC112</f>
        <v>0</v>
      </c>
      <c r="AG117" s="345">
        <f t="shared" ref="AG117" si="2725">AD112</f>
        <v>0</v>
      </c>
      <c r="AH117" s="345">
        <f t="shared" ref="AH117" si="2726">AE112</f>
        <v>0</v>
      </c>
      <c r="AI117" s="345">
        <f t="shared" ref="AI117" si="2727">AF112</f>
        <v>0</v>
      </c>
      <c r="AJ117" s="345">
        <f t="shared" ref="AJ117" si="2728">AG112</f>
        <v>0</v>
      </c>
      <c r="AK117" s="345">
        <f t="shared" ref="AK117" si="2729">AH112</f>
        <v>0</v>
      </c>
      <c r="AL117" s="345">
        <f t="shared" ref="AL117" si="2730">AI112</f>
        <v>0</v>
      </c>
      <c r="AM117" s="345">
        <f t="shared" ref="AM117" si="2731">AJ112</f>
        <v>0</v>
      </c>
      <c r="AN117" s="345">
        <f t="shared" ref="AN117" si="2732">AK112</f>
        <v>0</v>
      </c>
      <c r="AO117" s="345">
        <f t="shared" ref="AO117" si="2733">AL112</f>
        <v>0</v>
      </c>
      <c r="AP117" s="345">
        <f t="shared" ref="AP117" si="2734">AM112</f>
        <v>0</v>
      </c>
      <c r="AQ117" s="345">
        <f t="shared" ref="AQ117" si="2735">AN112</f>
        <v>0</v>
      </c>
      <c r="AR117" s="345">
        <f t="shared" ref="AR117" si="2736">AO112</f>
        <v>0</v>
      </c>
      <c r="AS117" s="345">
        <f t="shared" ref="AS117" si="2737">AP112</f>
        <v>0</v>
      </c>
      <c r="AT117" s="345">
        <f t="shared" ref="AT117" si="2738">AQ112</f>
        <v>0</v>
      </c>
      <c r="AU117" s="345">
        <f t="shared" ref="AU117" si="2739">AR112</f>
        <v>0</v>
      </c>
      <c r="AV117" s="345">
        <f t="shared" ref="AV117" si="2740">AS112</f>
        <v>0</v>
      </c>
      <c r="AW117" s="345">
        <f t="shared" ref="AW117" si="2741">AT112</f>
        <v>0</v>
      </c>
      <c r="AX117" s="345">
        <f t="shared" ref="AX117" si="2742">AU112</f>
        <v>0</v>
      </c>
      <c r="AY117" s="345">
        <f t="shared" ref="AY117" si="2743">AV112</f>
        <v>0</v>
      </c>
      <c r="AZ117" s="345">
        <f t="shared" ref="AZ117" si="2744">AW112</f>
        <v>0</v>
      </c>
      <c r="BA117" s="345">
        <f t="shared" ref="BA117" si="2745">AX112</f>
        <v>0</v>
      </c>
      <c r="BB117" s="345">
        <f t="shared" ref="BB117" si="2746">AY112</f>
        <v>0</v>
      </c>
      <c r="BC117" s="345">
        <f t="shared" ref="BC117" si="2747">AZ112</f>
        <v>0</v>
      </c>
      <c r="BD117" s="345">
        <f t="shared" ref="BD117" si="2748">BA112</f>
        <v>0</v>
      </c>
      <c r="BE117" s="345">
        <f t="shared" ref="BE117" si="2749">BB112</f>
        <v>0</v>
      </c>
      <c r="BF117" s="345">
        <f t="shared" ref="BF117" si="2750">BC112</f>
        <v>0</v>
      </c>
      <c r="BG117" s="345">
        <f t="shared" ref="BG117" si="2751">BD112</f>
        <v>0</v>
      </c>
      <c r="BH117" s="345">
        <f t="shared" ref="BH117" si="2752">BE112</f>
        <v>0</v>
      </c>
      <c r="BI117" s="345">
        <f t="shared" ref="BI117" si="2753">BF112</f>
        <v>0</v>
      </c>
      <c r="BJ117" s="345">
        <f t="shared" ref="BJ117" si="2754">BG112</f>
        <v>0</v>
      </c>
      <c r="BK117" s="345">
        <f t="shared" ref="BK117" si="2755">BH112</f>
        <v>0</v>
      </c>
      <c r="BL117" s="345">
        <f t="shared" ref="BL117" si="2756">BI112</f>
        <v>0</v>
      </c>
      <c r="BM117" s="345">
        <f t="shared" ref="BM117" si="2757">BJ112</f>
        <v>0</v>
      </c>
      <c r="BN117" s="345">
        <f t="shared" ref="BN117" si="2758">BK112</f>
        <v>0</v>
      </c>
      <c r="BO117" s="345">
        <f t="shared" ref="BO117" si="2759">BL112</f>
        <v>0</v>
      </c>
      <c r="BP117" s="345">
        <f t="shared" ref="BP117" si="2760">BM112</f>
        <v>0</v>
      </c>
      <c r="BQ117" s="345">
        <f t="shared" ref="BQ117" si="2761">BN112</f>
        <v>0</v>
      </c>
      <c r="BR117" s="345">
        <f t="shared" ref="BR117" si="2762">BO112</f>
        <v>0</v>
      </c>
      <c r="BS117" s="345">
        <f t="shared" ref="BS117" si="2763">BP112</f>
        <v>0</v>
      </c>
      <c r="BT117" s="345">
        <f t="shared" ref="BT117" si="2764">BQ112</f>
        <v>0</v>
      </c>
      <c r="BU117" s="345">
        <f t="shared" ref="BU117" si="2765">BR112</f>
        <v>0</v>
      </c>
      <c r="BV117" s="345">
        <f t="shared" ref="BV117" si="2766">BS112</f>
        <v>0</v>
      </c>
      <c r="BW117" s="345">
        <f t="shared" ref="BW117" si="2767">BT112</f>
        <v>0</v>
      </c>
      <c r="BX117" s="345">
        <f t="shared" ref="BX117" si="2768">BU112</f>
        <v>0</v>
      </c>
      <c r="BY117" s="345">
        <f t="shared" ref="BY117" si="2769">BV112</f>
        <v>0</v>
      </c>
      <c r="BZ117" s="345">
        <f t="shared" ref="BZ117" si="2770">BW112</f>
        <v>0</v>
      </c>
      <c r="CA117" s="345">
        <f t="shared" ref="CA117" si="2771">BX112</f>
        <v>0</v>
      </c>
      <c r="CB117" s="345">
        <f t="shared" ref="CB117" si="2772">BY112</f>
        <v>0</v>
      </c>
      <c r="CC117" s="345">
        <f t="shared" ref="CC117" si="2773">BZ112</f>
        <v>0</v>
      </c>
      <c r="CD117" s="345">
        <f t="shared" ref="CD117" si="2774">CA112</f>
        <v>0</v>
      </c>
      <c r="CE117" s="345">
        <f t="shared" ref="CE117" si="2775">CB112</f>
        <v>0</v>
      </c>
      <c r="CF117" s="345">
        <f t="shared" ref="CF117" si="2776">CC112</f>
        <v>0</v>
      </c>
      <c r="CG117" s="345">
        <f t="shared" ref="CG117" si="2777">CD112</f>
        <v>0</v>
      </c>
      <c r="CH117" s="345">
        <f t="shared" ref="CH117" si="2778">CE112</f>
        <v>0</v>
      </c>
      <c r="CI117" s="345">
        <f t="shared" ref="CI117" si="2779">CF112</f>
        <v>0</v>
      </c>
      <c r="CJ117" s="345">
        <f t="shared" ref="CJ117" si="2780">CG112</f>
        <v>0</v>
      </c>
    </row>
    <row r="118" spans="1:88" x14ac:dyDescent="0.25">
      <c r="A118" s="277" t="s">
        <v>250</v>
      </c>
      <c r="K118" s="345"/>
      <c r="L118" s="345"/>
      <c r="M118" s="345"/>
      <c r="N118" s="345"/>
      <c r="O118" s="345">
        <f t="shared" ref="O118" si="2781">K112</f>
        <v>0</v>
      </c>
      <c r="P118" s="345">
        <f t="shared" ref="P118" si="2782">L112</f>
        <v>0</v>
      </c>
      <c r="Q118" s="345">
        <f t="shared" ref="Q118" si="2783">M112</f>
        <v>0</v>
      </c>
      <c r="R118" s="345">
        <f t="shared" ref="R118" si="2784">N112</f>
        <v>0</v>
      </c>
      <c r="S118" s="345">
        <f t="shared" ref="S118" si="2785">O112</f>
        <v>0</v>
      </c>
      <c r="T118" s="345">
        <f t="shared" ref="T118" si="2786">P112</f>
        <v>0</v>
      </c>
      <c r="U118" s="345">
        <f t="shared" ref="U118" si="2787">Q112</f>
        <v>0</v>
      </c>
      <c r="V118" s="345">
        <f t="shared" ref="V118" si="2788">R112</f>
        <v>0</v>
      </c>
      <c r="W118" s="345">
        <f t="shared" ref="W118" si="2789">S112</f>
        <v>0</v>
      </c>
      <c r="X118" s="345">
        <f t="shared" ref="X118" si="2790">T112</f>
        <v>0</v>
      </c>
      <c r="Y118" s="345">
        <f t="shared" ref="Y118" si="2791">U112</f>
        <v>0</v>
      </c>
      <c r="Z118" s="345">
        <f t="shared" ref="Z118" si="2792">V112</f>
        <v>0</v>
      </c>
      <c r="AA118" s="345">
        <f t="shared" ref="AA118" si="2793">W112</f>
        <v>0</v>
      </c>
      <c r="AB118" s="345">
        <f t="shared" ref="AB118" si="2794">X112</f>
        <v>0</v>
      </c>
      <c r="AC118" s="345">
        <f t="shared" ref="AC118" si="2795">Y112</f>
        <v>0</v>
      </c>
      <c r="AD118" s="345">
        <f t="shared" ref="AD118" si="2796">Z112</f>
        <v>0</v>
      </c>
      <c r="AE118" s="345">
        <f t="shared" ref="AE118" si="2797">AA112</f>
        <v>0</v>
      </c>
      <c r="AF118" s="345">
        <f t="shared" ref="AF118" si="2798">AB112</f>
        <v>0</v>
      </c>
      <c r="AG118" s="345">
        <f t="shared" ref="AG118" si="2799">AC112</f>
        <v>0</v>
      </c>
      <c r="AH118" s="345">
        <f t="shared" ref="AH118" si="2800">AD112</f>
        <v>0</v>
      </c>
      <c r="AI118" s="345">
        <f t="shared" ref="AI118" si="2801">AE112</f>
        <v>0</v>
      </c>
      <c r="AJ118" s="345">
        <f t="shared" ref="AJ118" si="2802">AF112</f>
        <v>0</v>
      </c>
      <c r="AK118" s="345">
        <f t="shared" ref="AK118" si="2803">AG112</f>
        <v>0</v>
      </c>
      <c r="AL118" s="345">
        <f t="shared" ref="AL118" si="2804">AH112</f>
        <v>0</v>
      </c>
      <c r="AM118" s="345">
        <f t="shared" ref="AM118" si="2805">AI112</f>
        <v>0</v>
      </c>
      <c r="AN118" s="345">
        <f t="shared" ref="AN118" si="2806">AJ112</f>
        <v>0</v>
      </c>
      <c r="AO118" s="345">
        <f t="shared" ref="AO118" si="2807">AK112</f>
        <v>0</v>
      </c>
      <c r="AP118" s="345">
        <f t="shared" ref="AP118" si="2808">AL112</f>
        <v>0</v>
      </c>
      <c r="AQ118" s="345">
        <f t="shared" ref="AQ118" si="2809">AM112</f>
        <v>0</v>
      </c>
      <c r="AR118" s="345">
        <f t="shared" ref="AR118" si="2810">AN112</f>
        <v>0</v>
      </c>
      <c r="AS118" s="345">
        <f t="shared" ref="AS118" si="2811">AO112</f>
        <v>0</v>
      </c>
      <c r="AT118" s="345">
        <f t="shared" ref="AT118" si="2812">AP112</f>
        <v>0</v>
      </c>
      <c r="AU118" s="345">
        <f t="shared" ref="AU118" si="2813">AQ112</f>
        <v>0</v>
      </c>
      <c r="AV118" s="345">
        <f t="shared" ref="AV118" si="2814">AR112</f>
        <v>0</v>
      </c>
      <c r="AW118" s="345">
        <f t="shared" ref="AW118" si="2815">AS112</f>
        <v>0</v>
      </c>
      <c r="AX118" s="345">
        <f t="shared" ref="AX118" si="2816">AT112</f>
        <v>0</v>
      </c>
      <c r="AY118" s="345">
        <f t="shared" ref="AY118" si="2817">AU112</f>
        <v>0</v>
      </c>
      <c r="AZ118" s="345">
        <f t="shared" ref="AZ118" si="2818">AV112</f>
        <v>0</v>
      </c>
      <c r="BA118" s="345">
        <f t="shared" ref="BA118" si="2819">AW112</f>
        <v>0</v>
      </c>
      <c r="BB118" s="345">
        <f t="shared" ref="BB118" si="2820">AX112</f>
        <v>0</v>
      </c>
      <c r="BC118" s="345">
        <f t="shared" ref="BC118" si="2821">AY112</f>
        <v>0</v>
      </c>
      <c r="BD118" s="345">
        <f t="shared" ref="BD118" si="2822">AZ112</f>
        <v>0</v>
      </c>
      <c r="BE118" s="345">
        <f t="shared" ref="BE118" si="2823">BA112</f>
        <v>0</v>
      </c>
      <c r="BF118" s="345">
        <f t="shared" ref="BF118" si="2824">BB112</f>
        <v>0</v>
      </c>
      <c r="BG118" s="345">
        <f t="shared" ref="BG118" si="2825">BC112</f>
        <v>0</v>
      </c>
      <c r="BH118" s="345">
        <f t="shared" ref="BH118" si="2826">BD112</f>
        <v>0</v>
      </c>
      <c r="BI118" s="345">
        <f t="shared" ref="BI118" si="2827">BE112</f>
        <v>0</v>
      </c>
      <c r="BJ118" s="345">
        <f t="shared" ref="BJ118" si="2828">BF112</f>
        <v>0</v>
      </c>
      <c r="BK118" s="345">
        <f t="shared" ref="BK118" si="2829">BG112</f>
        <v>0</v>
      </c>
      <c r="BL118" s="345">
        <f t="shared" ref="BL118" si="2830">BH112</f>
        <v>0</v>
      </c>
      <c r="BM118" s="345">
        <f t="shared" ref="BM118" si="2831">BI112</f>
        <v>0</v>
      </c>
      <c r="BN118" s="345">
        <f t="shared" ref="BN118" si="2832">BJ112</f>
        <v>0</v>
      </c>
      <c r="BO118" s="345">
        <f t="shared" ref="BO118" si="2833">BK112</f>
        <v>0</v>
      </c>
      <c r="BP118" s="345">
        <f t="shared" ref="BP118" si="2834">BL112</f>
        <v>0</v>
      </c>
      <c r="BQ118" s="345">
        <f t="shared" ref="BQ118" si="2835">BM112</f>
        <v>0</v>
      </c>
      <c r="BR118" s="345">
        <f t="shared" ref="BR118" si="2836">BN112</f>
        <v>0</v>
      </c>
      <c r="BS118" s="345">
        <f t="shared" ref="BS118" si="2837">BO112</f>
        <v>0</v>
      </c>
      <c r="BT118" s="345">
        <f t="shared" ref="BT118" si="2838">BP112</f>
        <v>0</v>
      </c>
      <c r="BU118" s="345">
        <f t="shared" ref="BU118" si="2839">BQ112</f>
        <v>0</v>
      </c>
      <c r="BV118" s="345">
        <f t="shared" ref="BV118" si="2840">BR112</f>
        <v>0</v>
      </c>
      <c r="BW118" s="345">
        <f t="shared" ref="BW118" si="2841">BS112</f>
        <v>0</v>
      </c>
      <c r="BX118" s="345">
        <f t="shared" ref="BX118" si="2842">BT112</f>
        <v>0</v>
      </c>
      <c r="BY118" s="345">
        <f t="shared" ref="BY118" si="2843">BU112</f>
        <v>0</v>
      </c>
      <c r="BZ118" s="345">
        <f t="shared" ref="BZ118" si="2844">BV112</f>
        <v>0</v>
      </c>
      <c r="CA118" s="345">
        <f t="shared" ref="CA118" si="2845">BW112</f>
        <v>0</v>
      </c>
      <c r="CB118" s="345">
        <f t="shared" ref="CB118" si="2846">BX112</f>
        <v>0</v>
      </c>
      <c r="CC118" s="345">
        <f t="shared" ref="CC118" si="2847">BY112</f>
        <v>0</v>
      </c>
      <c r="CD118" s="345">
        <f t="shared" ref="CD118" si="2848">BZ112</f>
        <v>0</v>
      </c>
      <c r="CE118" s="345">
        <f t="shared" ref="CE118" si="2849">CA112</f>
        <v>0</v>
      </c>
      <c r="CF118" s="345">
        <f t="shared" ref="CF118" si="2850">CB112</f>
        <v>0</v>
      </c>
      <c r="CG118" s="345">
        <f t="shared" ref="CG118" si="2851">CC112</f>
        <v>0</v>
      </c>
      <c r="CH118" s="345">
        <f t="shared" ref="CH118" si="2852">CD112</f>
        <v>0</v>
      </c>
      <c r="CI118" s="345">
        <f t="shared" ref="CI118" si="2853">CE112</f>
        <v>0</v>
      </c>
      <c r="CJ118" s="345">
        <f t="shared" ref="CJ118" si="2854">CF112</f>
        <v>0</v>
      </c>
    </row>
    <row r="119" spans="1:88" x14ac:dyDescent="0.25">
      <c r="A119" s="277" t="s">
        <v>242</v>
      </c>
      <c r="K119" s="345"/>
      <c r="L119" s="345"/>
      <c r="M119" s="345"/>
      <c r="N119" s="345"/>
      <c r="O119" s="345"/>
      <c r="P119" s="345">
        <f t="shared" ref="P119" si="2855">K112</f>
        <v>0</v>
      </c>
      <c r="Q119" s="345">
        <f t="shared" ref="Q119" si="2856">L112</f>
        <v>0</v>
      </c>
      <c r="R119" s="345">
        <f t="shared" ref="R119" si="2857">M112</f>
        <v>0</v>
      </c>
      <c r="S119" s="345">
        <f t="shared" ref="S119" si="2858">N112</f>
        <v>0</v>
      </c>
      <c r="T119" s="345">
        <f t="shared" ref="T119" si="2859">O112</f>
        <v>0</v>
      </c>
      <c r="U119" s="345">
        <f t="shared" ref="U119" si="2860">P112</f>
        <v>0</v>
      </c>
      <c r="V119" s="345">
        <f t="shared" ref="V119" si="2861">Q112</f>
        <v>0</v>
      </c>
      <c r="W119" s="345">
        <f t="shared" ref="W119" si="2862">R112</f>
        <v>0</v>
      </c>
      <c r="X119" s="345">
        <f t="shared" ref="X119" si="2863">S112</f>
        <v>0</v>
      </c>
      <c r="Y119" s="345">
        <f t="shared" ref="Y119" si="2864">T112</f>
        <v>0</v>
      </c>
      <c r="Z119" s="345">
        <f t="shared" ref="Z119" si="2865">U112</f>
        <v>0</v>
      </c>
      <c r="AA119" s="345">
        <f t="shared" ref="AA119" si="2866">V112</f>
        <v>0</v>
      </c>
      <c r="AB119" s="345">
        <f t="shared" ref="AB119" si="2867">W112</f>
        <v>0</v>
      </c>
      <c r="AC119" s="345">
        <f t="shared" ref="AC119" si="2868">X112</f>
        <v>0</v>
      </c>
      <c r="AD119" s="345">
        <f t="shared" ref="AD119" si="2869">Y112</f>
        <v>0</v>
      </c>
      <c r="AE119" s="345">
        <f t="shared" ref="AE119" si="2870">Z112</f>
        <v>0</v>
      </c>
      <c r="AF119" s="345">
        <f t="shared" ref="AF119" si="2871">AA112</f>
        <v>0</v>
      </c>
      <c r="AG119" s="345">
        <f t="shared" ref="AG119" si="2872">AB112</f>
        <v>0</v>
      </c>
      <c r="AH119" s="345">
        <f t="shared" ref="AH119" si="2873">AC112</f>
        <v>0</v>
      </c>
      <c r="AI119" s="345">
        <f t="shared" ref="AI119" si="2874">AD112</f>
        <v>0</v>
      </c>
      <c r="AJ119" s="345">
        <f t="shared" ref="AJ119" si="2875">AE112</f>
        <v>0</v>
      </c>
      <c r="AK119" s="345">
        <f t="shared" ref="AK119" si="2876">AF112</f>
        <v>0</v>
      </c>
      <c r="AL119" s="345">
        <f t="shared" ref="AL119" si="2877">AG112</f>
        <v>0</v>
      </c>
      <c r="AM119" s="345">
        <f t="shared" ref="AM119" si="2878">AH112</f>
        <v>0</v>
      </c>
      <c r="AN119" s="345">
        <f t="shared" ref="AN119" si="2879">AI112</f>
        <v>0</v>
      </c>
      <c r="AO119" s="345">
        <f t="shared" ref="AO119" si="2880">AJ112</f>
        <v>0</v>
      </c>
      <c r="AP119" s="345">
        <f t="shared" ref="AP119" si="2881">AK112</f>
        <v>0</v>
      </c>
      <c r="AQ119" s="345">
        <f t="shared" ref="AQ119" si="2882">AL112</f>
        <v>0</v>
      </c>
      <c r="AR119" s="345">
        <f t="shared" ref="AR119" si="2883">AM112</f>
        <v>0</v>
      </c>
      <c r="AS119" s="345">
        <f t="shared" ref="AS119" si="2884">AN112</f>
        <v>0</v>
      </c>
      <c r="AT119" s="345">
        <f t="shared" ref="AT119" si="2885">AO112</f>
        <v>0</v>
      </c>
      <c r="AU119" s="345">
        <f t="shared" ref="AU119" si="2886">AP112</f>
        <v>0</v>
      </c>
      <c r="AV119" s="345">
        <f t="shared" ref="AV119" si="2887">AQ112</f>
        <v>0</v>
      </c>
      <c r="AW119" s="345">
        <f t="shared" ref="AW119" si="2888">AR112</f>
        <v>0</v>
      </c>
      <c r="AX119" s="345">
        <f t="shared" ref="AX119" si="2889">AS112</f>
        <v>0</v>
      </c>
      <c r="AY119" s="345">
        <f t="shared" ref="AY119" si="2890">AT112</f>
        <v>0</v>
      </c>
      <c r="AZ119" s="345">
        <f t="shared" ref="AZ119" si="2891">AU112</f>
        <v>0</v>
      </c>
      <c r="BA119" s="345">
        <f t="shared" ref="BA119" si="2892">AV112</f>
        <v>0</v>
      </c>
      <c r="BB119" s="345">
        <f t="shared" ref="BB119" si="2893">AW112</f>
        <v>0</v>
      </c>
      <c r="BC119" s="345">
        <f t="shared" ref="BC119" si="2894">AX112</f>
        <v>0</v>
      </c>
      <c r="BD119" s="345">
        <f t="shared" ref="BD119" si="2895">AY112</f>
        <v>0</v>
      </c>
      <c r="BE119" s="345">
        <f t="shared" ref="BE119" si="2896">AZ112</f>
        <v>0</v>
      </c>
      <c r="BF119" s="345">
        <f t="shared" ref="BF119" si="2897">BA112</f>
        <v>0</v>
      </c>
      <c r="BG119" s="345">
        <f t="shared" ref="BG119" si="2898">BB112</f>
        <v>0</v>
      </c>
      <c r="BH119" s="345">
        <f t="shared" ref="BH119" si="2899">BC112</f>
        <v>0</v>
      </c>
      <c r="BI119" s="345">
        <f t="shared" ref="BI119" si="2900">BD112</f>
        <v>0</v>
      </c>
      <c r="BJ119" s="345">
        <f t="shared" ref="BJ119" si="2901">BE112</f>
        <v>0</v>
      </c>
      <c r="BK119" s="345">
        <f t="shared" ref="BK119" si="2902">BF112</f>
        <v>0</v>
      </c>
      <c r="BL119" s="345">
        <f t="shared" ref="BL119" si="2903">BG112</f>
        <v>0</v>
      </c>
      <c r="BM119" s="345">
        <f t="shared" ref="BM119" si="2904">BH112</f>
        <v>0</v>
      </c>
      <c r="BN119" s="345">
        <f t="shared" ref="BN119" si="2905">BI112</f>
        <v>0</v>
      </c>
      <c r="BO119" s="345">
        <f t="shared" ref="BO119" si="2906">BJ112</f>
        <v>0</v>
      </c>
      <c r="BP119" s="345">
        <f t="shared" ref="BP119" si="2907">BK112</f>
        <v>0</v>
      </c>
      <c r="BQ119" s="345">
        <f t="shared" ref="BQ119" si="2908">BL112</f>
        <v>0</v>
      </c>
      <c r="BR119" s="345">
        <f t="shared" ref="BR119" si="2909">BM112</f>
        <v>0</v>
      </c>
      <c r="BS119" s="345">
        <f t="shared" ref="BS119" si="2910">BN112</f>
        <v>0</v>
      </c>
      <c r="BT119" s="345">
        <f t="shared" ref="BT119" si="2911">BO112</f>
        <v>0</v>
      </c>
      <c r="BU119" s="345">
        <f t="shared" ref="BU119" si="2912">BP112</f>
        <v>0</v>
      </c>
      <c r="BV119" s="345">
        <f t="shared" ref="BV119" si="2913">BQ112</f>
        <v>0</v>
      </c>
      <c r="BW119" s="345">
        <f t="shared" ref="BW119" si="2914">BR112</f>
        <v>0</v>
      </c>
      <c r="BX119" s="345">
        <f t="shared" ref="BX119" si="2915">BS112</f>
        <v>0</v>
      </c>
      <c r="BY119" s="345">
        <f t="shared" ref="BY119" si="2916">BT112</f>
        <v>0</v>
      </c>
      <c r="BZ119" s="345">
        <f t="shared" ref="BZ119" si="2917">BU112</f>
        <v>0</v>
      </c>
      <c r="CA119" s="345">
        <f t="shared" ref="CA119" si="2918">BV112</f>
        <v>0</v>
      </c>
      <c r="CB119" s="345">
        <f t="shared" ref="CB119" si="2919">BW112</f>
        <v>0</v>
      </c>
      <c r="CC119" s="345">
        <f t="shared" ref="CC119" si="2920">BX112</f>
        <v>0</v>
      </c>
      <c r="CD119" s="345">
        <f t="shared" ref="CD119" si="2921">BY112</f>
        <v>0</v>
      </c>
      <c r="CE119" s="345">
        <f t="shared" ref="CE119" si="2922">BZ112</f>
        <v>0</v>
      </c>
      <c r="CF119" s="345">
        <f t="shared" ref="CF119" si="2923">CA112</f>
        <v>0</v>
      </c>
      <c r="CG119" s="345">
        <f t="shared" ref="CG119" si="2924">CB112</f>
        <v>0</v>
      </c>
      <c r="CH119" s="345">
        <f t="shared" ref="CH119" si="2925">CC112</f>
        <v>0</v>
      </c>
      <c r="CI119" s="345">
        <f t="shared" ref="CI119" si="2926">CD112</f>
        <v>0</v>
      </c>
      <c r="CJ119" s="345">
        <f t="shared" ref="CJ119" si="2927">CE112</f>
        <v>0</v>
      </c>
    </row>
    <row r="120" spans="1:88" x14ac:dyDescent="0.25">
      <c r="A120" s="277" t="s">
        <v>251</v>
      </c>
      <c r="K120" s="345"/>
      <c r="L120" s="345"/>
      <c r="M120" s="345"/>
      <c r="N120" s="345"/>
      <c r="O120" s="345"/>
      <c r="P120" s="345"/>
      <c r="Q120" s="345">
        <f t="shared" ref="Q120" si="2928">K112</f>
        <v>0</v>
      </c>
      <c r="R120" s="345">
        <f t="shared" ref="R120" si="2929">L112</f>
        <v>0</v>
      </c>
      <c r="S120" s="345">
        <f t="shared" ref="S120" si="2930">M112</f>
        <v>0</v>
      </c>
      <c r="T120" s="345">
        <f t="shared" ref="T120" si="2931">N112</f>
        <v>0</v>
      </c>
      <c r="U120" s="345">
        <f t="shared" ref="U120" si="2932">O112</f>
        <v>0</v>
      </c>
      <c r="V120" s="345">
        <f t="shared" ref="V120" si="2933">P112</f>
        <v>0</v>
      </c>
      <c r="W120" s="345">
        <f t="shared" ref="W120" si="2934">Q112</f>
        <v>0</v>
      </c>
      <c r="X120" s="345">
        <f t="shared" ref="X120" si="2935">R112</f>
        <v>0</v>
      </c>
      <c r="Y120" s="345">
        <f t="shared" ref="Y120" si="2936">S112</f>
        <v>0</v>
      </c>
      <c r="Z120" s="345">
        <f t="shared" ref="Z120" si="2937">T112</f>
        <v>0</v>
      </c>
      <c r="AA120" s="345">
        <f t="shared" ref="AA120" si="2938">U112</f>
        <v>0</v>
      </c>
      <c r="AB120" s="345">
        <f t="shared" ref="AB120" si="2939">V112</f>
        <v>0</v>
      </c>
      <c r="AC120" s="345">
        <f t="shared" ref="AC120" si="2940">W112</f>
        <v>0</v>
      </c>
      <c r="AD120" s="345">
        <f t="shared" ref="AD120" si="2941">X112</f>
        <v>0</v>
      </c>
      <c r="AE120" s="345">
        <f t="shared" ref="AE120" si="2942">Y112</f>
        <v>0</v>
      </c>
      <c r="AF120" s="345">
        <f t="shared" ref="AF120" si="2943">Z112</f>
        <v>0</v>
      </c>
      <c r="AG120" s="345">
        <f t="shared" ref="AG120" si="2944">AA112</f>
        <v>0</v>
      </c>
      <c r="AH120" s="345">
        <f t="shared" ref="AH120" si="2945">AB112</f>
        <v>0</v>
      </c>
      <c r="AI120" s="345">
        <f t="shared" ref="AI120" si="2946">AC112</f>
        <v>0</v>
      </c>
      <c r="AJ120" s="345">
        <f t="shared" ref="AJ120" si="2947">AD112</f>
        <v>0</v>
      </c>
      <c r="AK120" s="345">
        <f t="shared" ref="AK120" si="2948">AE112</f>
        <v>0</v>
      </c>
      <c r="AL120" s="345">
        <f t="shared" ref="AL120" si="2949">AF112</f>
        <v>0</v>
      </c>
      <c r="AM120" s="345">
        <f t="shared" ref="AM120" si="2950">AG112</f>
        <v>0</v>
      </c>
      <c r="AN120" s="345">
        <f t="shared" ref="AN120" si="2951">AH112</f>
        <v>0</v>
      </c>
      <c r="AO120" s="345">
        <f t="shared" ref="AO120" si="2952">AI112</f>
        <v>0</v>
      </c>
      <c r="AP120" s="345">
        <f t="shared" ref="AP120" si="2953">AJ112</f>
        <v>0</v>
      </c>
      <c r="AQ120" s="345">
        <f t="shared" ref="AQ120" si="2954">AK112</f>
        <v>0</v>
      </c>
      <c r="AR120" s="345">
        <f t="shared" ref="AR120" si="2955">AL112</f>
        <v>0</v>
      </c>
      <c r="AS120" s="345">
        <f t="shared" ref="AS120" si="2956">AM112</f>
        <v>0</v>
      </c>
      <c r="AT120" s="345">
        <f t="shared" ref="AT120" si="2957">AN112</f>
        <v>0</v>
      </c>
      <c r="AU120" s="345">
        <f t="shared" ref="AU120" si="2958">AO112</f>
        <v>0</v>
      </c>
      <c r="AV120" s="345">
        <f t="shared" ref="AV120" si="2959">AP112</f>
        <v>0</v>
      </c>
      <c r="AW120" s="345">
        <f t="shared" ref="AW120" si="2960">AQ112</f>
        <v>0</v>
      </c>
      <c r="AX120" s="345">
        <f t="shared" ref="AX120" si="2961">AR112</f>
        <v>0</v>
      </c>
      <c r="AY120" s="345">
        <f t="shared" ref="AY120" si="2962">AS112</f>
        <v>0</v>
      </c>
      <c r="AZ120" s="345">
        <f t="shared" ref="AZ120" si="2963">AT112</f>
        <v>0</v>
      </c>
      <c r="BA120" s="345">
        <f t="shared" ref="BA120" si="2964">AU112</f>
        <v>0</v>
      </c>
      <c r="BB120" s="345">
        <f t="shared" ref="BB120" si="2965">AV112</f>
        <v>0</v>
      </c>
      <c r="BC120" s="345">
        <f t="shared" ref="BC120" si="2966">AW112</f>
        <v>0</v>
      </c>
      <c r="BD120" s="345">
        <f t="shared" ref="BD120" si="2967">AX112</f>
        <v>0</v>
      </c>
      <c r="BE120" s="345">
        <f t="shared" ref="BE120" si="2968">AY112</f>
        <v>0</v>
      </c>
      <c r="BF120" s="345">
        <f t="shared" ref="BF120" si="2969">AZ112</f>
        <v>0</v>
      </c>
      <c r="BG120" s="345">
        <f t="shared" ref="BG120" si="2970">BA112</f>
        <v>0</v>
      </c>
      <c r="BH120" s="345">
        <f t="shared" ref="BH120" si="2971">BB112</f>
        <v>0</v>
      </c>
      <c r="BI120" s="345">
        <f t="shared" ref="BI120" si="2972">BC112</f>
        <v>0</v>
      </c>
      <c r="BJ120" s="345">
        <f t="shared" ref="BJ120" si="2973">BD112</f>
        <v>0</v>
      </c>
      <c r="BK120" s="345">
        <f t="shared" ref="BK120" si="2974">BE112</f>
        <v>0</v>
      </c>
      <c r="BL120" s="345">
        <f t="shared" ref="BL120" si="2975">BF112</f>
        <v>0</v>
      </c>
      <c r="BM120" s="345">
        <f t="shared" ref="BM120" si="2976">BG112</f>
        <v>0</v>
      </c>
      <c r="BN120" s="345">
        <f t="shared" ref="BN120" si="2977">BH112</f>
        <v>0</v>
      </c>
      <c r="BO120" s="345">
        <f t="shared" ref="BO120" si="2978">BI112</f>
        <v>0</v>
      </c>
      <c r="BP120" s="345">
        <f t="shared" ref="BP120" si="2979">BJ112</f>
        <v>0</v>
      </c>
      <c r="BQ120" s="345">
        <f t="shared" ref="BQ120" si="2980">BK112</f>
        <v>0</v>
      </c>
      <c r="BR120" s="345">
        <f t="shared" ref="BR120" si="2981">BL112</f>
        <v>0</v>
      </c>
      <c r="BS120" s="345">
        <f t="shared" ref="BS120" si="2982">BM112</f>
        <v>0</v>
      </c>
      <c r="BT120" s="345">
        <f t="shared" ref="BT120" si="2983">BN112</f>
        <v>0</v>
      </c>
      <c r="BU120" s="345">
        <f t="shared" ref="BU120" si="2984">BO112</f>
        <v>0</v>
      </c>
      <c r="BV120" s="345">
        <f t="shared" ref="BV120" si="2985">BP112</f>
        <v>0</v>
      </c>
      <c r="BW120" s="345">
        <f t="shared" ref="BW120" si="2986">BQ112</f>
        <v>0</v>
      </c>
      <c r="BX120" s="345">
        <f t="shared" ref="BX120" si="2987">BR112</f>
        <v>0</v>
      </c>
      <c r="BY120" s="345">
        <f t="shared" ref="BY120" si="2988">BS112</f>
        <v>0</v>
      </c>
      <c r="BZ120" s="345">
        <f t="shared" ref="BZ120" si="2989">BT112</f>
        <v>0</v>
      </c>
      <c r="CA120" s="345">
        <f t="shared" ref="CA120" si="2990">BU112</f>
        <v>0</v>
      </c>
      <c r="CB120" s="345">
        <f t="shared" ref="CB120" si="2991">BV112</f>
        <v>0</v>
      </c>
      <c r="CC120" s="345">
        <f t="shared" ref="CC120" si="2992">BW112</f>
        <v>0</v>
      </c>
      <c r="CD120" s="345">
        <f t="shared" ref="CD120" si="2993">BX112</f>
        <v>0</v>
      </c>
      <c r="CE120" s="345">
        <f t="shared" ref="CE120" si="2994">BY112</f>
        <v>0</v>
      </c>
      <c r="CF120" s="345">
        <f t="shared" ref="CF120" si="2995">BZ112</f>
        <v>0</v>
      </c>
      <c r="CG120" s="345">
        <f t="shared" ref="CG120" si="2996">CA112</f>
        <v>0</v>
      </c>
      <c r="CH120" s="345">
        <f t="shared" ref="CH120" si="2997">CB112</f>
        <v>0</v>
      </c>
      <c r="CI120" s="345">
        <f t="shared" ref="CI120" si="2998">CC112</f>
        <v>0</v>
      </c>
      <c r="CJ120" s="345">
        <f t="shared" ref="CJ120" si="2999">CD112</f>
        <v>0</v>
      </c>
    </row>
    <row r="121" spans="1:88" x14ac:dyDescent="0.25">
      <c r="A121" s="280" t="s">
        <v>252</v>
      </c>
      <c r="B121" s="280"/>
      <c r="C121" s="280"/>
      <c r="D121" s="280"/>
      <c r="E121" s="280"/>
      <c r="F121" s="280"/>
      <c r="G121" s="280"/>
      <c r="H121" s="280"/>
      <c r="I121" s="280"/>
      <c r="J121" s="280"/>
      <c r="K121" s="346"/>
      <c r="L121" s="346"/>
      <c r="M121" s="346"/>
      <c r="N121" s="346"/>
      <c r="O121" s="346"/>
      <c r="P121" s="346"/>
      <c r="Q121" s="346"/>
      <c r="R121" s="346">
        <f t="shared" ref="R121" si="3000">K112</f>
        <v>0</v>
      </c>
      <c r="S121" s="346">
        <f t="shared" ref="S121" si="3001">L112</f>
        <v>0</v>
      </c>
      <c r="T121" s="346">
        <f t="shared" ref="T121" si="3002">M112</f>
        <v>0</v>
      </c>
      <c r="U121" s="346">
        <f t="shared" ref="U121" si="3003">N112</f>
        <v>0</v>
      </c>
      <c r="V121" s="346">
        <f t="shared" ref="V121" si="3004">O112</f>
        <v>0</v>
      </c>
      <c r="W121" s="346">
        <f t="shared" ref="W121" si="3005">P112</f>
        <v>0</v>
      </c>
      <c r="X121" s="346">
        <f t="shared" ref="X121" si="3006">Q112</f>
        <v>0</v>
      </c>
      <c r="Y121" s="346">
        <f t="shared" ref="Y121" si="3007">R112</f>
        <v>0</v>
      </c>
      <c r="Z121" s="346">
        <f t="shared" ref="Z121" si="3008">S112</f>
        <v>0</v>
      </c>
      <c r="AA121" s="346">
        <f t="shared" ref="AA121" si="3009">T112</f>
        <v>0</v>
      </c>
      <c r="AB121" s="346">
        <f t="shared" ref="AB121" si="3010">U112</f>
        <v>0</v>
      </c>
      <c r="AC121" s="346">
        <f t="shared" ref="AC121" si="3011">V112</f>
        <v>0</v>
      </c>
      <c r="AD121" s="346">
        <f t="shared" ref="AD121" si="3012">W112</f>
        <v>0</v>
      </c>
      <c r="AE121" s="346">
        <f t="shared" ref="AE121" si="3013">X112</f>
        <v>0</v>
      </c>
      <c r="AF121" s="346">
        <f t="shared" ref="AF121" si="3014">Y112</f>
        <v>0</v>
      </c>
      <c r="AG121" s="346">
        <f t="shared" ref="AG121" si="3015">Z112</f>
        <v>0</v>
      </c>
      <c r="AH121" s="346">
        <f t="shared" ref="AH121" si="3016">AA112</f>
        <v>0</v>
      </c>
      <c r="AI121" s="346">
        <f t="shared" ref="AI121" si="3017">AB112</f>
        <v>0</v>
      </c>
      <c r="AJ121" s="346">
        <f t="shared" ref="AJ121" si="3018">AC112</f>
        <v>0</v>
      </c>
      <c r="AK121" s="346">
        <f t="shared" ref="AK121" si="3019">AD112</f>
        <v>0</v>
      </c>
      <c r="AL121" s="346">
        <f t="shared" ref="AL121" si="3020">AE112</f>
        <v>0</v>
      </c>
      <c r="AM121" s="346">
        <f t="shared" ref="AM121" si="3021">AF112</f>
        <v>0</v>
      </c>
      <c r="AN121" s="346">
        <f t="shared" ref="AN121" si="3022">AG112</f>
        <v>0</v>
      </c>
      <c r="AO121" s="346">
        <f t="shared" ref="AO121" si="3023">AH112</f>
        <v>0</v>
      </c>
      <c r="AP121" s="346">
        <f t="shared" ref="AP121" si="3024">AI112</f>
        <v>0</v>
      </c>
      <c r="AQ121" s="346">
        <f t="shared" ref="AQ121" si="3025">AJ112</f>
        <v>0</v>
      </c>
      <c r="AR121" s="346">
        <f t="shared" ref="AR121" si="3026">AK112</f>
        <v>0</v>
      </c>
      <c r="AS121" s="346">
        <f t="shared" ref="AS121" si="3027">AL112</f>
        <v>0</v>
      </c>
      <c r="AT121" s="346">
        <f t="shared" ref="AT121" si="3028">AM112</f>
        <v>0</v>
      </c>
      <c r="AU121" s="346">
        <f t="shared" ref="AU121" si="3029">AN112</f>
        <v>0</v>
      </c>
      <c r="AV121" s="346">
        <f t="shared" ref="AV121" si="3030">AO112</f>
        <v>0</v>
      </c>
      <c r="AW121" s="346">
        <f t="shared" ref="AW121" si="3031">AP112</f>
        <v>0</v>
      </c>
      <c r="AX121" s="346">
        <f t="shared" ref="AX121" si="3032">AQ112</f>
        <v>0</v>
      </c>
      <c r="AY121" s="346">
        <f t="shared" ref="AY121" si="3033">AR112</f>
        <v>0</v>
      </c>
      <c r="AZ121" s="346">
        <f t="shared" ref="AZ121" si="3034">AS112</f>
        <v>0</v>
      </c>
      <c r="BA121" s="346">
        <f t="shared" ref="BA121" si="3035">AT112</f>
        <v>0</v>
      </c>
      <c r="BB121" s="346">
        <f t="shared" ref="BB121" si="3036">AU112</f>
        <v>0</v>
      </c>
      <c r="BC121" s="346">
        <f t="shared" ref="BC121" si="3037">AV112</f>
        <v>0</v>
      </c>
      <c r="BD121" s="346">
        <f t="shared" ref="BD121" si="3038">AW112</f>
        <v>0</v>
      </c>
      <c r="BE121" s="346">
        <f t="shared" ref="BE121" si="3039">AX112</f>
        <v>0</v>
      </c>
      <c r="BF121" s="346">
        <f t="shared" ref="BF121" si="3040">AY112</f>
        <v>0</v>
      </c>
      <c r="BG121" s="346">
        <f t="shared" ref="BG121" si="3041">AZ112</f>
        <v>0</v>
      </c>
      <c r="BH121" s="346">
        <f t="shared" ref="BH121" si="3042">BA112</f>
        <v>0</v>
      </c>
      <c r="BI121" s="346">
        <f t="shared" ref="BI121" si="3043">BB112</f>
        <v>0</v>
      </c>
      <c r="BJ121" s="346">
        <f t="shared" ref="BJ121" si="3044">BC112</f>
        <v>0</v>
      </c>
      <c r="BK121" s="346">
        <f t="shared" ref="BK121" si="3045">BD112</f>
        <v>0</v>
      </c>
      <c r="BL121" s="346">
        <f t="shared" ref="BL121" si="3046">BE112</f>
        <v>0</v>
      </c>
      <c r="BM121" s="346">
        <f t="shared" ref="BM121" si="3047">BF112</f>
        <v>0</v>
      </c>
      <c r="BN121" s="346">
        <f t="shared" ref="BN121" si="3048">BG112</f>
        <v>0</v>
      </c>
      <c r="BO121" s="346">
        <f t="shared" ref="BO121" si="3049">BH112</f>
        <v>0</v>
      </c>
      <c r="BP121" s="346">
        <f t="shared" ref="BP121" si="3050">BI112</f>
        <v>0</v>
      </c>
      <c r="BQ121" s="346">
        <f t="shared" ref="BQ121" si="3051">BJ112</f>
        <v>0</v>
      </c>
      <c r="BR121" s="346">
        <f t="shared" ref="BR121" si="3052">BK112</f>
        <v>0</v>
      </c>
      <c r="BS121" s="346">
        <f t="shared" ref="BS121" si="3053">BL112</f>
        <v>0</v>
      </c>
      <c r="BT121" s="346">
        <f t="shared" ref="BT121" si="3054">BM112</f>
        <v>0</v>
      </c>
      <c r="BU121" s="346">
        <f t="shared" ref="BU121" si="3055">BN112</f>
        <v>0</v>
      </c>
      <c r="BV121" s="346">
        <f t="shared" ref="BV121" si="3056">BO112</f>
        <v>0</v>
      </c>
      <c r="BW121" s="346">
        <f t="shared" ref="BW121" si="3057">BP112</f>
        <v>0</v>
      </c>
      <c r="BX121" s="346">
        <f t="shared" ref="BX121" si="3058">BQ112</f>
        <v>0</v>
      </c>
      <c r="BY121" s="346">
        <f t="shared" ref="BY121" si="3059">BR112</f>
        <v>0</v>
      </c>
      <c r="BZ121" s="346">
        <f t="shared" ref="BZ121" si="3060">BS112</f>
        <v>0</v>
      </c>
      <c r="CA121" s="346">
        <f t="shared" ref="CA121" si="3061">BT112</f>
        <v>0</v>
      </c>
      <c r="CB121" s="346">
        <f t="shared" ref="CB121" si="3062">BU112</f>
        <v>0</v>
      </c>
      <c r="CC121" s="346">
        <f t="shared" ref="CC121" si="3063">BV112</f>
        <v>0</v>
      </c>
      <c r="CD121" s="346">
        <f t="shared" ref="CD121" si="3064">BW112</f>
        <v>0</v>
      </c>
      <c r="CE121" s="346">
        <f t="shared" ref="CE121" si="3065">BX112</f>
        <v>0</v>
      </c>
      <c r="CF121" s="346">
        <f t="shared" ref="CF121" si="3066">BY112</f>
        <v>0</v>
      </c>
      <c r="CG121" s="346">
        <f t="shared" ref="CG121" si="3067">BZ112</f>
        <v>0</v>
      </c>
      <c r="CH121" s="346">
        <f t="shared" ref="CH121" si="3068">CA112</f>
        <v>0</v>
      </c>
      <c r="CI121" s="346">
        <f t="shared" ref="CI121" si="3069">CB112</f>
        <v>0</v>
      </c>
      <c r="CJ121" s="346">
        <f t="shared" ref="CJ121" si="3070">CC112</f>
        <v>0</v>
      </c>
    </row>
    <row r="122" spans="1:88" x14ac:dyDescent="0.25">
      <c r="A122" s="277" t="s">
        <v>258</v>
      </c>
      <c r="K122" s="345">
        <f>SUM(K114:K120)*$G$25/7</f>
        <v>0</v>
      </c>
      <c r="L122" s="345">
        <f t="shared" ref="L122:BW122" si="3071">SUM(L114:L120)*$G$25/7</f>
        <v>0</v>
      </c>
      <c r="M122" s="345">
        <f t="shared" si="3071"/>
        <v>0</v>
      </c>
      <c r="N122" s="345">
        <f t="shared" si="3071"/>
        <v>0</v>
      </c>
      <c r="O122" s="345">
        <f t="shared" si="3071"/>
        <v>0</v>
      </c>
      <c r="P122" s="345">
        <f t="shared" si="3071"/>
        <v>0</v>
      </c>
      <c r="Q122" s="345">
        <f t="shared" si="3071"/>
        <v>0</v>
      </c>
      <c r="R122" s="345">
        <f t="shared" si="3071"/>
        <v>0</v>
      </c>
      <c r="S122" s="345">
        <f t="shared" si="3071"/>
        <v>0</v>
      </c>
      <c r="T122" s="345">
        <f t="shared" si="3071"/>
        <v>0</v>
      </c>
      <c r="U122" s="345">
        <f t="shared" si="3071"/>
        <v>0</v>
      </c>
      <c r="V122" s="345">
        <f t="shared" si="3071"/>
        <v>0</v>
      </c>
      <c r="W122" s="345">
        <f t="shared" si="3071"/>
        <v>0</v>
      </c>
      <c r="X122" s="345">
        <f t="shared" si="3071"/>
        <v>0</v>
      </c>
      <c r="Y122" s="345">
        <f t="shared" si="3071"/>
        <v>0</v>
      </c>
      <c r="Z122" s="345">
        <f t="shared" si="3071"/>
        <v>0</v>
      </c>
      <c r="AA122" s="345">
        <f t="shared" si="3071"/>
        <v>0</v>
      </c>
      <c r="AB122" s="345">
        <f t="shared" si="3071"/>
        <v>0</v>
      </c>
      <c r="AC122" s="345">
        <f t="shared" si="3071"/>
        <v>0</v>
      </c>
      <c r="AD122" s="345">
        <f t="shared" si="3071"/>
        <v>0</v>
      </c>
      <c r="AE122" s="345">
        <f t="shared" si="3071"/>
        <v>0</v>
      </c>
      <c r="AF122" s="345">
        <f t="shared" si="3071"/>
        <v>0</v>
      </c>
      <c r="AG122" s="345">
        <f t="shared" si="3071"/>
        <v>0</v>
      </c>
      <c r="AH122" s="345">
        <f t="shared" si="3071"/>
        <v>0</v>
      </c>
      <c r="AI122" s="345">
        <f t="shared" si="3071"/>
        <v>0</v>
      </c>
      <c r="AJ122" s="345">
        <f t="shared" si="3071"/>
        <v>0</v>
      </c>
      <c r="AK122" s="345">
        <f t="shared" si="3071"/>
        <v>0</v>
      </c>
      <c r="AL122" s="345">
        <f t="shared" si="3071"/>
        <v>0</v>
      </c>
      <c r="AM122" s="345">
        <f t="shared" si="3071"/>
        <v>0</v>
      </c>
      <c r="AN122" s="345">
        <f t="shared" si="3071"/>
        <v>0</v>
      </c>
      <c r="AO122" s="345">
        <f t="shared" si="3071"/>
        <v>0</v>
      </c>
      <c r="AP122" s="345">
        <f t="shared" si="3071"/>
        <v>0</v>
      </c>
      <c r="AQ122" s="345">
        <f t="shared" si="3071"/>
        <v>0</v>
      </c>
      <c r="AR122" s="345">
        <f t="shared" si="3071"/>
        <v>0</v>
      </c>
      <c r="AS122" s="345">
        <f t="shared" si="3071"/>
        <v>0</v>
      </c>
      <c r="AT122" s="345">
        <f t="shared" si="3071"/>
        <v>0</v>
      </c>
      <c r="AU122" s="345">
        <f t="shared" si="3071"/>
        <v>0</v>
      </c>
      <c r="AV122" s="345">
        <f t="shared" si="3071"/>
        <v>0</v>
      </c>
      <c r="AW122" s="345">
        <f t="shared" si="3071"/>
        <v>0</v>
      </c>
      <c r="AX122" s="345">
        <f t="shared" si="3071"/>
        <v>0</v>
      </c>
      <c r="AY122" s="345">
        <f t="shared" si="3071"/>
        <v>0</v>
      </c>
      <c r="AZ122" s="345">
        <f t="shared" si="3071"/>
        <v>0</v>
      </c>
      <c r="BA122" s="345">
        <f t="shared" si="3071"/>
        <v>0</v>
      </c>
      <c r="BB122" s="345">
        <f t="shared" si="3071"/>
        <v>0</v>
      </c>
      <c r="BC122" s="345">
        <f t="shared" si="3071"/>
        <v>0</v>
      </c>
      <c r="BD122" s="345">
        <f t="shared" si="3071"/>
        <v>0</v>
      </c>
      <c r="BE122" s="345">
        <f t="shared" si="3071"/>
        <v>0</v>
      </c>
      <c r="BF122" s="345">
        <f t="shared" si="3071"/>
        <v>0</v>
      </c>
      <c r="BG122" s="345">
        <f t="shared" si="3071"/>
        <v>0</v>
      </c>
      <c r="BH122" s="345">
        <f t="shared" si="3071"/>
        <v>0</v>
      </c>
      <c r="BI122" s="345">
        <f t="shared" si="3071"/>
        <v>0</v>
      </c>
      <c r="BJ122" s="345">
        <f t="shared" si="3071"/>
        <v>0</v>
      </c>
      <c r="BK122" s="345">
        <f t="shared" si="3071"/>
        <v>0</v>
      </c>
      <c r="BL122" s="345">
        <f t="shared" si="3071"/>
        <v>0</v>
      </c>
      <c r="BM122" s="345">
        <f t="shared" si="3071"/>
        <v>0</v>
      </c>
      <c r="BN122" s="345">
        <f t="shared" si="3071"/>
        <v>0</v>
      </c>
      <c r="BO122" s="345">
        <f t="shared" si="3071"/>
        <v>0</v>
      </c>
      <c r="BP122" s="345">
        <f t="shared" si="3071"/>
        <v>0</v>
      </c>
      <c r="BQ122" s="345">
        <f t="shared" si="3071"/>
        <v>0</v>
      </c>
      <c r="BR122" s="345">
        <f t="shared" si="3071"/>
        <v>0</v>
      </c>
      <c r="BS122" s="345">
        <f t="shared" si="3071"/>
        <v>0</v>
      </c>
      <c r="BT122" s="345">
        <f t="shared" si="3071"/>
        <v>0</v>
      </c>
      <c r="BU122" s="345">
        <f t="shared" si="3071"/>
        <v>0</v>
      </c>
      <c r="BV122" s="345">
        <f t="shared" si="3071"/>
        <v>0</v>
      </c>
      <c r="BW122" s="345">
        <f t="shared" si="3071"/>
        <v>0</v>
      </c>
      <c r="BX122" s="345">
        <f t="shared" ref="BX122:CB122" si="3072">SUM(BX114:BX120)*$G$25/7</f>
        <v>0</v>
      </c>
      <c r="BY122" s="345">
        <f t="shared" si="3072"/>
        <v>0</v>
      </c>
      <c r="BZ122" s="345">
        <f t="shared" si="3072"/>
        <v>0</v>
      </c>
      <c r="CA122" s="345">
        <f t="shared" si="3072"/>
        <v>0</v>
      </c>
      <c r="CB122" s="345">
        <f t="shared" si="3072"/>
        <v>0</v>
      </c>
      <c r="CC122" s="345">
        <f t="shared" ref="CC122" si="3073">SUM(CC114:CC120)*$G$2/7</f>
        <v>0</v>
      </c>
      <c r="CD122" s="345">
        <f t="shared" ref="CD122:CF122" si="3074">SUM(CD114:CD120)*$G$25/7</f>
        <v>0</v>
      </c>
      <c r="CE122" s="345">
        <f t="shared" si="3074"/>
        <v>0</v>
      </c>
      <c r="CF122" s="345">
        <f t="shared" si="3074"/>
        <v>0</v>
      </c>
      <c r="CG122" s="345">
        <f t="shared" ref="CG122" si="3075">SUM(CG114:CG120)*$G$2/7</f>
        <v>0</v>
      </c>
      <c r="CH122" s="345">
        <f t="shared" ref="CH122:CJ122" si="3076">SUM(CH114:CH120)*$G$25/7</f>
        <v>0</v>
      </c>
      <c r="CI122" s="345">
        <f t="shared" si="3076"/>
        <v>0</v>
      </c>
      <c r="CJ122" s="345">
        <f t="shared" si="3076"/>
        <v>0</v>
      </c>
    </row>
    <row r="123" spans="1:88" x14ac:dyDescent="0.25">
      <c r="A123" s="277" t="s">
        <v>49</v>
      </c>
      <c r="K123" s="345">
        <f>K121*$G$104</f>
        <v>0</v>
      </c>
      <c r="L123" s="345">
        <f t="shared" ref="L123:BW123" si="3077">L121*$G$104</f>
        <v>0</v>
      </c>
      <c r="M123" s="345">
        <f t="shared" si="3077"/>
        <v>0</v>
      </c>
      <c r="N123" s="345">
        <f t="shared" si="3077"/>
        <v>0</v>
      </c>
      <c r="O123" s="345">
        <f t="shared" si="3077"/>
        <v>0</v>
      </c>
      <c r="P123" s="345">
        <f t="shared" si="3077"/>
        <v>0</v>
      </c>
      <c r="Q123" s="345">
        <f t="shared" si="3077"/>
        <v>0</v>
      </c>
      <c r="R123" s="345">
        <f t="shared" si="3077"/>
        <v>0</v>
      </c>
      <c r="S123" s="345">
        <f t="shared" si="3077"/>
        <v>0</v>
      </c>
      <c r="T123" s="345">
        <f t="shared" si="3077"/>
        <v>0</v>
      </c>
      <c r="U123" s="345">
        <f t="shared" si="3077"/>
        <v>0</v>
      </c>
      <c r="V123" s="345">
        <f t="shared" si="3077"/>
        <v>0</v>
      </c>
      <c r="W123" s="345">
        <f t="shared" si="3077"/>
        <v>0</v>
      </c>
      <c r="X123" s="345">
        <f t="shared" si="3077"/>
        <v>0</v>
      </c>
      <c r="Y123" s="345">
        <f t="shared" si="3077"/>
        <v>0</v>
      </c>
      <c r="Z123" s="345">
        <f t="shared" si="3077"/>
        <v>0</v>
      </c>
      <c r="AA123" s="345">
        <f t="shared" si="3077"/>
        <v>0</v>
      </c>
      <c r="AB123" s="345">
        <f t="shared" si="3077"/>
        <v>0</v>
      </c>
      <c r="AC123" s="345">
        <f t="shared" si="3077"/>
        <v>0</v>
      </c>
      <c r="AD123" s="345">
        <f t="shared" si="3077"/>
        <v>0</v>
      </c>
      <c r="AE123" s="345">
        <f t="shared" si="3077"/>
        <v>0</v>
      </c>
      <c r="AF123" s="345">
        <f t="shared" si="3077"/>
        <v>0</v>
      </c>
      <c r="AG123" s="345">
        <f t="shared" si="3077"/>
        <v>0</v>
      </c>
      <c r="AH123" s="345">
        <f t="shared" si="3077"/>
        <v>0</v>
      </c>
      <c r="AI123" s="345">
        <f t="shared" si="3077"/>
        <v>0</v>
      </c>
      <c r="AJ123" s="345">
        <f t="shared" si="3077"/>
        <v>0</v>
      </c>
      <c r="AK123" s="345">
        <f t="shared" si="3077"/>
        <v>0</v>
      </c>
      <c r="AL123" s="345">
        <f t="shared" si="3077"/>
        <v>0</v>
      </c>
      <c r="AM123" s="345">
        <f t="shared" si="3077"/>
        <v>0</v>
      </c>
      <c r="AN123" s="345">
        <f t="shared" si="3077"/>
        <v>0</v>
      </c>
      <c r="AO123" s="345">
        <f t="shared" si="3077"/>
        <v>0</v>
      </c>
      <c r="AP123" s="345">
        <f t="shared" si="3077"/>
        <v>0</v>
      </c>
      <c r="AQ123" s="345">
        <f t="shared" si="3077"/>
        <v>0</v>
      </c>
      <c r="AR123" s="345">
        <f t="shared" si="3077"/>
        <v>0</v>
      </c>
      <c r="AS123" s="345">
        <f t="shared" si="3077"/>
        <v>0</v>
      </c>
      <c r="AT123" s="345">
        <f t="shared" si="3077"/>
        <v>0</v>
      </c>
      <c r="AU123" s="345">
        <f t="shared" si="3077"/>
        <v>0</v>
      </c>
      <c r="AV123" s="345">
        <f t="shared" si="3077"/>
        <v>0</v>
      </c>
      <c r="AW123" s="345">
        <f t="shared" si="3077"/>
        <v>0</v>
      </c>
      <c r="AX123" s="345">
        <f t="shared" si="3077"/>
        <v>0</v>
      </c>
      <c r="AY123" s="345">
        <f t="shared" si="3077"/>
        <v>0</v>
      </c>
      <c r="AZ123" s="345">
        <f t="shared" si="3077"/>
        <v>0</v>
      </c>
      <c r="BA123" s="345">
        <f t="shared" si="3077"/>
        <v>0</v>
      </c>
      <c r="BB123" s="345">
        <f t="shared" si="3077"/>
        <v>0</v>
      </c>
      <c r="BC123" s="345">
        <f t="shared" si="3077"/>
        <v>0</v>
      </c>
      <c r="BD123" s="345">
        <f t="shared" si="3077"/>
        <v>0</v>
      </c>
      <c r="BE123" s="345">
        <f t="shared" si="3077"/>
        <v>0</v>
      </c>
      <c r="BF123" s="345">
        <f t="shared" si="3077"/>
        <v>0</v>
      </c>
      <c r="BG123" s="345">
        <f t="shared" si="3077"/>
        <v>0</v>
      </c>
      <c r="BH123" s="345">
        <f t="shared" si="3077"/>
        <v>0</v>
      </c>
      <c r="BI123" s="345">
        <f t="shared" si="3077"/>
        <v>0</v>
      </c>
      <c r="BJ123" s="345">
        <f t="shared" si="3077"/>
        <v>0</v>
      </c>
      <c r="BK123" s="345">
        <f t="shared" si="3077"/>
        <v>0</v>
      </c>
      <c r="BL123" s="345">
        <f t="shared" si="3077"/>
        <v>0</v>
      </c>
      <c r="BM123" s="345">
        <f t="shared" si="3077"/>
        <v>0</v>
      </c>
      <c r="BN123" s="345">
        <f t="shared" si="3077"/>
        <v>0</v>
      </c>
      <c r="BO123" s="345">
        <f t="shared" si="3077"/>
        <v>0</v>
      </c>
      <c r="BP123" s="345">
        <f t="shared" si="3077"/>
        <v>0</v>
      </c>
      <c r="BQ123" s="345">
        <f t="shared" si="3077"/>
        <v>0</v>
      </c>
      <c r="BR123" s="345">
        <f t="shared" si="3077"/>
        <v>0</v>
      </c>
      <c r="BS123" s="345">
        <f t="shared" si="3077"/>
        <v>0</v>
      </c>
      <c r="BT123" s="345">
        <f t="shared" si="3077"/>
        <v>0</v>
      </c>
      <c r="BU123" s="345">
        <f t="shared" si="3077"/>
        <v>0</v>
      </c>
      <c r="BV123" s="345">
        <f t="shared" si="3077"/>
        <v>0</v>
      </c>
      <c r="BW123" s="345">
        <f t="shared" si="3077"/>
        <v>0</v>
      </c>
      <c r="BX123" s="345">
        <f t="shared" ref="BX123:CC123" si="3078">BX121*$G$104</f>
        <v>0</v>
      </c>
      <c r="BY123" s="345">
        <f t="shared" si="3078"/>
        <v>0</v>
      </c>
      <c r="BZ123" s="345">
        <f t="shared" si="3078"/>
        <v>0</v>
      </c>
      <c r="CA123" s="345">
        <f t="shared" si="3078"/>
        <v>0</v>
      </c>
      <c r="CB123" s="345">
        <f t="shared" si="3078"/>
        <v>0</v>
      </c>
      <c r="CC123" s="345">
        <f t="shared" si="3078"/>
        <v>0</v>
      </c>
      <c r="CD123" s="345">
        <f t="shared" ref="CD123:CJ123" si="3079">CD121*$G$104</f>
        <v>0</v>
      </c>
      <c r="CE123" s="345">
        <f t="shared" si="3079"/>
        <v>0</v>
      </c>
      <c r="CF123" s="345">
        <f t="shared" si="3079"/>
        <v>0</v>
      </c>
      <c r="CG123" s="345">
        <f t="shared" si="3079"/>
        <v>0</v>
      </c>
      <c r="CH123" s="345">
        <f t="shared" si="3079"/>
        <v>0</v>
      </c>
      <c r="CI123" s="345">
        <f t="shared" si="3079"/>
        <v>0</v>
      </c>
      <c r="CJ123" s="345">
        <f t="shared" si="3079"/>
        <v>0</v>
      </c>
    </row>
    <row r="124" spans="1:88" x14ac:dyDescent="0.25">
      <c r="A124" s="529" t="s">
        <v>648</v>
      </c>
      <c r="K124" s="345"/>
      <c r="L124" s="345"/>
      <c r="M124" s="345"/>
      <c r="N124" s="345"/>
      <c r="O124" s="345"/>
      <c r="P124" s="345"/>
      <c r="Q124" s="345"/>
      <c r="R124" s="527">
        <v>0</v>
      </c>
      <c r="S124" s="527">
        <v>0</v>
      </c>
      <c r="T124" s="527">
        <v>0</v>
      </c>
      <c r="U124" s="527">
        <v>0</v>
      </c>
      <c r="V124" s="527">
        <v>0</v>
      </c>
      <c r="W124" s="527">
        <v>0</v>
      </c>
      <c r="X124" s="527">
        <v>0</v>
      </c>
      <c r="Y124" s="527">
        <v>0</v>
      </c>
      <c r="Z124" s="527">
        <v>0</v>
      </c>
      <c r="AA124" s="527">
        <v>0</v>
      </c>
      <c r="AB124" s="527">
        <v>0</v>
      </c>
      <c r="AC124" s="527">
        <v>0</v>
      </c>
      <c r="AD124" s="527">
        <v>0</v>
      </c>
      <c r="AE124" s="527">
        <v>0</v>
      </c>
      <c r="AF124" s="527">
        <v>0</v>
      </c>
      <c r="AG124" s="527">
        <v>0</v>
      </c>
      <c r="AH124" s="527">
        <v>0</v>
      </c>
      <c r="AI124" s="527">
        <v>0</v>
      </c>
      <c r="AJ124" s="527">
        <v>0</v>
      </c>
      <c r="AK124" s="527">
        <v>0</v>
      </c>
      <c r="AL124" s="527">
        <v>0</v>
      </c>
      <c r="AM124" s="527">
        <v>0</v>
      </c>
      <c r="AN124" s="527">
        <v>0</v>
      </c>
      <c r="AO124" s="527">
        <v>0</v>
      </c>
      <c r="AP124" s="527">
        <v>0</v>
      </c>
      <c r="AQ124" s="527">
        <v>0</v>
      </c>
      <c r="AR124" s="527">
        <v>0</v>
      </c>
      <c r="AS124" s="527">
        <v>0</v>
      </c>
      <c r="AT124" s="527">
        <v>0</v>
      </c>
      <c r="AU124" s="527">
        <v>0</v>
      </c>
      <c r="AV124" s="527">
        <v>0</v>
      </c>
      <c r="AW124" s="527">
        <v>0</v>
      </c>
      <c r="AX124" s="527">
        <v>0</v>
      </c>
      <c r="AY124" s="527">
        <v>0</v>
      </c>
      <c r="AZ124" s="527">
        <v>0</v>
      </c>
      <c r="BA124" s="527">
        <v>0</v>
      </c>
      <c r="BB124" s="527">
        <v>0</v>
      </c>
      <c r="BC124" s="527">
        <v>0</v>
      </c>
      <c r="BD124" s="527">
        <v>0</v>
      </c>
      <c r="BE124" s="527">
        <v>0</v>
      </c>
      <c r="BF124" s="527">
        <v>0</v>
      </c>
      <c r="BG124" s="527">
        <v>0</v>
      </c>
      <c r="BH124" s="527">
        <v>0</v>
      </c>
      <c r="BI124" s="527">
        <v>0</v>
      </c>
      <c r="BJ124" s="527">
        <v>0</v>
      </c>
      <c r="BK124" s="527">
        <v>0</v>
      </c>
      <c r="BL124" s="527">
        <v>0</v>
      </c>
      <c r="BM124" s="527">
        <v>0</v>
      </c>
      <c r="BN124" s="527">
        <v>0</v>
      </c>
      <c r="BO124" s="527">
        <v>0</v>
      </c>
      <c r="BP124" s="527">
        <v>0</v>
      </c>
      <c r="BQ124" s="527">
        <v>0</v>
      </c>
      <c r="BR124" s="527">
        <v>0</v>
      </c>
      <c r="BS124" s="527">
        <v>0</v>
      </c>
      <c r="BT124" s="527">
        <v>0</v>
      </c>
      <c r="BU124" s="527">
        <v>0</v>
      </c>
      <c r="BV124" s="527">
        <v>0</v>
      </c>
      <c r="BW124" s="527">
        <v>0</v>
      </c>
      <c r="BX124" s="345">
        <v>0</v>
      </c>
      <c r="BY124" s="345">
        <v>0</v>
      </c>
      <c r="BZ124" s="345">
        <v>0</v>
      </c>
      <c r="CA124" s="345">
        <v>0</v>
      </c>
      <c r="CB124" s="345">
        <v>0</v>
      </c>
      <c r="CC124" s="345">
        <v>0</v>
      </c>
      <c r="CD124" s="345">
        <v>0</v>
      </c>
      <c r="CE124" s="345">
        <v>0</v>
      </c>
      <c r="CF124" s="345">
        <v>0</v>
      </c>
      <c r="CG124" s="345">
        <v>0</v>
      </c>
      <c r="CH124" s="345">
        <v>0</v>
      </c>
      <c r="CI124" s="345">
        <v>0</v>
      </c>
      <c r="CJ124" s="345">
        <v>0</v>
      </c>
    </row>
    <row r="125" spans="1:88" x14ac:dyDescent="0.25">
      <c r="A125" s="529" t="s">
        <v>653</v>
      </c>
      <c r="K125" s="345"/>
      <c r="L125" s="345"/>
      <c r="M125" s="345"/>
      <c r="N125" s="345"/>
      <c r="O125" s="345"/>
      <c r="P125" s="345"/>
      <c r="Q125" s="345"/>
      <c r="R125" s="343">
        <f>R124*$B$105</f>
        <v>0</v>
      </c>
      <c r="S125" s="343">
        <f t="shared" ref="S125:BO125" si="3080">S124*$B$105</f>
        <v>0</v>
      </c>
      <c r="T125" s="343">
        <f t="shared" si="3080"/>
        <v>0</v>
      </c>
      <c r="U125" s="343">
        <f t="shared" si="3080"/>
        <v>0</v>
      </c>
      <c r="V125" s="343">
        <f t="shared" si="3080"/>
        <v>0</v>
      </c>
      <c r="W125" s="343">
        <f t="shared" si="3080"/>
        <v>0</v>
      </c>
      <c r="X125" s="343">
        <f t="shared" si="3080"/>
        <v>0</v>
      </c>
      <c r="Y125" s="343">
        <f t="shared" si="3080"/>
        <v>0</v>
      </c>
      <c r="Z125" s="343">
        <f t="shared" si="3080"/>
        <v>0</v>
      </c>
      <c r="AA125" s="343">
        <f t="shared" si="3080"/>
        <v>0</v>
      </c>
      <c r="AB125" s="343">
        <f t="shared" si="3080"/>
        <v>0</v>
      </c>
      <c r="AC125" s="343">
        <f t="shared" si="3080"/>
        <v>0</v>
      </c>
      <c r="AD125" s="343">
        <f t="shared" si="3080"/>
        <v>0</v>
      </c>
      <c r="AE125" s="343">
        <f t="shared" si="3080"/>
        <v>0</v>
      </c>
      <c r="AF125" s="343">
        <f t="shared" si="3080"/>
        <v>0</v>
      </c>
      <c r="AG125" s="343">
        <f t="shared" si="3080"/>
        <v>0</v>
      </c>
      <c r="AH125" s="343">
        <f t="shared" si="3080"/>
        <v>0</v>
      </c>
      <c r="AI125" s="343">
        <f t="shared" si="3080"/>
        <v>0</v>
      </c>
      <c r="AJ125" s="343">
        <f t="shared" si="3080"/>
        <v>0</v>
      </c>
      <c r="AK125" s="343">
        <f t="shared" si="3080"/>
        <v>0</v>
      </c>
      <c r="AL125" s="343">
        <f t="shared" si="3080"/>
        <v>0</v>
      </c>
      <c r="AM125" s="343">
        <f t="shared" si="3080"/>
        <v>0</v>
      </c>
      <c r="AN125" s="343">
        <f t="shared" si="3080"/>
        <v>0</v>
      </c>
      <c r="AO125" s="343">
        <f t="shared" si="3080"/>
        <v>0</v>
      </c>
      <c r="AP125" s="343">
        <f t="shared" si="3080"/>
        <v>0</v>
      </c>
      <c r="AQ125" s="343">
        <f t="shared" si="3080"/>
        <v>0</v>
      </c>
      <c r="AR125" s="343">
        <f t="shared" si="3080"/>
        <v>0</v>
      </c>
      <c r="AS125" s="343">
        <f t="shared" si="3080"/>
        <v>0</v>
      </c>
      <c r="AT125" s="343">
        <f t="shared" si="3080"/>
        <v>0</v>
      </c>
      <c r="AU125" s="343">
        <f t="shared" si="3080"/>
        <v>0</v>
      </c>
      <c r="AV125" s="343">
        <f t="shared" si="3080"/>
        <v>0</v>
      </c>
      <c r="AW125" s="343">
        <f t="shared" si="3080"/>
        <v>0</v>
      </c>
      <c r="AX125" s="343">
        <f t="shared" si="3080"/>
        <v>0</v>
      </c>
      <c r="AY125" s="343">
        <f t="shared" si="3080"/>
        <v>0</v>
      </c>
      <c r="AZ125" s="343">
        <f t="shared" si="3080"/>
        <v>0</v>
      </c>
      <c r="BA125" s="343">
        <f t="shared" si="3080"/>
        <v>0</v>
      </c>
      <c r="BB125" s="343">
        <f t="shared" si="3080"/>
        <v>0</v>
      </c>
      <c r="BC125" s="343">
        <f t="shared" si="3080"/>
        <v>0</v>
      </c>
      <c r="BD125" s="343">
        <f t="shared" si="3080"/>
        <v>0</v>
      </c>
      <c r="BE125" s="343">
        <f t="shared" si="3080"/>
        <v>0</v>
      </c>
      <c r="BF125" s="343">
        <f t="shared" si="3080"/>
        <v>0</v>
      </c>
      <c r="BG125" s="343">
        <f t="shared" si="3080"/>
        <v>0</v>
      </c>
      <c r="BH125" s="343">
        <f t="shared" si="3080"/>
        <v>0</v>
      </c>
      <c r="BI125" s="343">
        <f t="shared" si="3080"/>
        <v>0</v>
      </c>
      <c r="BJ125" s="343">
        <f t="shared" si="3080"/>
        <v>0</v>
      </c>
      <c r="BK125" s="343">
        <f t="shared" si="3080"/>
        <v>0</v>
      </c>
      <c r="BL125" s="343">
        <f t="shared" si="3080"/>
        <v>0</v>
      </c>
      <c r="BM125" s="343">
        <f t="shared" si="3080"/>
        <v>0</v>
      </c>
      <c r="BN125" s="343">
        <f t="shared" si="3080"/>
        <v>0</v>
      </c>
      <c r="BO125" s="343">
        <f t="shared" si="3080"/>
        <v>0</v>
      </c>
      <c r="BP125" s="527"/>
      <c r="BQ125" s="527"/>
      <c r="BR125" s="527"/>
      <c r="BS125" s="527"/>
      <c r="BT125" s="527"/>
      <c r="BU125" s="527"/>
      <c r="BV125" s="527"/>
      <c r="BW125" s="345"/>
      <c r="BX125" s="345"/>
      <c r="BY125" s="345"/>
      <c r="BZ125" s="345"/>
      <c r="CA125" s="345"/>
      <c r="CB125" s="345"/>
      <c r="CC125" s="345"/>
    </row>
    <row r="126" spans="1:88" x14ac:dyDescent="0.25">
      <c r="K126" s="345"/>
      <c r="L126" s="345"/>
      <c r="M126" s="345"/>
      <c r="N126" s="345"/>
      <c r="O126" s="345"/>
      <c r="P126" s="345"/>
      <c r="Q126" s="345"/>
      <c r="R126" s="527"/>
      <c r="S126" s="527"/>
      <c r="T126" s="527"/>
      <c r="U126" s="527"/>
      <c r="V126" s="527"/>
      <c r="W126" s="527"/>
      <c r="X126" s="527"/>
      <c r="Y126" s="527"/>
      <c r="Z126" s="527"/>
      <c r="AA126" s="527"/>
      <c r="AB126" s="527"/>
      <c r="AC126" s="527"/>
      <c r="AD126" s="527"/>
      <c r="AE126" s="527"/>
      <c r="AF126" s="527"/>
      <c r="AG126" s="527"/>
      <c r="AH126" s="527"/>
      <c r="AI126" s="527"/>
      <c r="AJ126" s="527"/>
      <c r="AK126" s="527"/>
      <c r="AL126" s="527"/>
      <c r="AM126" s="527"/>
      <c r="AN126" s="527"/>
      <c r="AO126" s="527"/>
      <c r="AP126" s="527"/>
      <c r="AQ126" s="527"/>
      <c r="AR126" s="527"/>
      <c r="AS126" s="527"/>
      <c r="AT126" s="527"/>
      <c r="AU126" s="527"/>
      <c r="AV126" s="527"/>
      <c r="AW126" s="527"/>
      <c r="AX126" s="527"/>
      <c r="AY126" s="527"/>
      <c r="AZ126" s="527"/>
      <c r="BA126" s="527"/>
      <c r="BB126" s="527"/>
      <c r="BC126" s="527"/>
      <c r="BD126" s="527"/>
      <c r="BE126" s="527"/>
      <c r="BF126" s="527"/>
      <c r="BG126" s="527"/>
      <c r="BH126" s="527"/>
      <c r="BI126" s="527"/>
      <c r="BJ126" s="527"/>
      <c r="BK126" s="527"/>
      <c r="BL126" s="527"/>
      <c r="BM126" s="527"/>
      <c r="BN126" s="527"/>
      <c r="BO126" s="527"/>
      <c r="BP126" s="527"/>
      <c r="BQ126" s="527"/>
      <c r="BR126" s="527"/>
      <c r="BS126" s="527"/>
      <c r="BT126" s="527"/>
      <c r="BU126" s="527"/>
      <c r="BV126" s="527"/>
      <c r="BW126" s="345"/>
      <c r="BX126" s="345"/>
      <c r="BY126" s="345"/>
      <c r="BZ126" s="345"/>
      <c r="CA126" s="345"/>
      <c r="CB126" s="345"/>
      <c r="CC126" s="345"/>
    </row>
    <row r="127" spans="1:88" ht="15.75" x14ac:dyDescent="0.25">
      <c r="A127" s="341" t="s">
        <v>549</v>
      </c>
      <c r="O127" s="345"/>
      <c r="P127" s="345"/>
      <c r="Q127" s="345"/>
      <c r="R127" s="345"/>
      <c r="S127" s="345"/>
      <c r="T127" s="345"/>
      <c r="U127" s="345"/>
      <c r="V127" s="345"/>
      <c r="W127" s="345"/>
      <c r="X127" s="345"/>
      <c r="Y127" s="345"/>
      <c r="Z127" s="345"/>
      <c r="AA127" s="345"/>
      <c r="AB127" s="345"/>
      <c r="AC127" s="345"/>
      <c r="AD127" s="345"/>
      <c r="AE127" s="345"/>
      <c r="AF127" s="345"/>
      <c r="AG127" s="345"/>
      <c r="AH127" s="345"/>
      <c r="AI127" s="345"/>
      <c r="AJ127" s="345"/>
      <c r="AK127" s="345"/>
      <c r="AL127" s="345"/>
      <c r="AM127" s="345"/>
      <c r="AN127" s="345"/>
      <c r="AO127" s="345"/>
      <c r="AP127" s="345"/>
      <c r="AQ127" s="345"/>
      <c r="AR127" s="345"/>
      <c r="AS127" s="345"/>
      <c r="AT127" s="345"/>
      <c r="AU127" s="345"/>
      <c r="AV127" s="345"/>
      <c r="AW127" s="345"/>
      <c r="AX127" s="345"/>
      <c r="AY127" s="345"/>
      <c r="AZ127" s="345"/>
      <c r="BA127" s="345"/>
      <c r="BB127" s="345"/>
      <c r="BC127" s="345"/>
      <c r="BD127" s="345"/>
      <c r="BE127" s="345"/>
      <c r="BF127" s="345"/>
      <c r="BG127" s="345"/>
      <c r="BH127" s="345"/>
      <c r="BI127" s="345"/>
      <c r="BJ127" s="345"/>
      <c r="BK127" s="345"/>
      <c r="BL127" s="345"/>
      <c r="BM127" s="345"/>
      <c r="BN127" s="345"/>
      <c r="BO127" s="345"/>
      <c r="BP127" s="345"/>
      <c r="BQ127" s="345"/>
      <c r="BR127" s="345"/>
      <c r="BS127" s="345"/>
      <c r="BT127" s="345"/>
      <c r="BU127" s="345"/>
      <c r="BV127" s="345"/>
      <c r="BW127" s="345"/>
      <c r="BX127" s="345"/>
      <c r="BY127" s="345"/>
      <c r="BZ127" s="345"/>
      <c r="CA127" s="345"/>
      <c r="CB127" s="345"/>
      <c r="CC127" s="345"/>
    </row>
    <row r="128" spans="1:88" x14ac:dyDescent="0.25">
      <c r="A128" s="277" t="s">
        <v>286</v>
      </c>
      <c r="B128" s="277" t="s">
        <v>285</v>
      </c>
      <c r="G128" s="283">
        <v>0.2</v>
      </c>
      <c r="O128" s="345"/>
      <c r="P128" s="345"/>
      <c r="Q128" s="345"/>
      <c r="R128" s="345"/>
      <c r="S128" s="345"/>
      <c r="T128" s="345"/>
      <c r="U128" s="345"/>
      <c r="V128" s="345"/>
      <c r="W128" s="345"/>
      <c r="X128" s="345"/>
      <c r="Y128" s="345"/>
      <c r="Z128" s="345"/>
      <c r="AA128" s="345"/>
      <c r="AB128" s="345"/>
      <c r="AC128" s="345"/>
      <c r="AD128" s="345"/>
      <c r="AE128" s="345"/>
      <c r="AF128" s="345"/>
      <c r="AG128" s="345"/>
      <c r="AH128" s="345"/>
      <c r="AI128" s="345"/>
      <c r="AJ128" s="345"/>
      <c r="AK128" s="345"/>
      <c r="AL128" s="345"/>
      <c r="AM128" s="345"/>
      <c r="AN128" s="345"/>
      <c r="AO128" s="345"/>
      <c r="AP128" s="345"/>
      <c r="AQ128" s="345"/>
      <c r="AR128" s="345"/>
      <c r="AS128" s="345"/>
      <c r="AT128" s="345"/>
      <c r="AU128" s="345"/>
      <c r="AV128" s="345"/>
      <c r="AW128" s="345"/>
      <c r="AX128" s="345"/>
      <c r="AY128" s="345"/>
      <c r="AZ128" s="345"/>
      <c r="BA128" s="345"/>
      <c r="BB128" s="345"/>
      <c r="BC128" s="345"/>
      <c r="BD128" s="345"/>
      <c r="BE128" s="345"/>
      <c r="BF128" s="345"/>
      <c r="BG128" s="345"/>
      <c r="BH128" s="345"/>
      <c r="BI128" s="345"/>
      <c r="BJ128" s="345"/>
      <c r="BK128" s="345"/>
      <c r="BL128" s="345"/>
      <c r="BM128" s="345"/>
      <c r="BN128" s="345"/>
      <c r="BO128" s="345"/>
      <c r="BP128" s="345"/>
      <c r="BQ128" s="345"/>
      <c r="BR128" s="345"/>
      <c r="BS128" s="345"/>
      <c r="BT128" s="345"/>
      <c r="BU128" s="345"/>
      <c r="BV128" s="345"/>
      <c r="BW128" s="345"/>
      <c r="BX128" s="345"/>
      <c r="BY128" s="345"/>
      <c r="BZ128" s="345"/>
      <c r="CA128" s="345"/>
      <c r="CB128" s="345"/>
      <c r="CC128" s="345"/>
    </row>
    <row r="129" spans="1:88" x14ac:dyDescent="0.25">
      <c r="B129" s="277" t="s">
        <v>284</v>
      </c>
      <c r="G129" s="283">
        <f>1-G128</f>
        <v>0.8</v>
      </c>
      <c r="O129" s="345"/>
      <c r="P129" s="345"/>
      <c r="Q129" s="345"/>
      <c r="R129" s="345"/>
      <c r="S129" s="345"/>
      <c r="T129" s="345"/>
      <c r="U129" s="345"/>
      <c r="V129" s="345"/>
      <c r="W129" s="345"/>
      <c r="X129" s="345"/>
      <c r="Y129" s="345"/>
      <c r="Z129" s="345"/>
      <c r="AA129" s="345"/>
      <c r="AB129" s="345"/>
      <c r="AC129" s="345"/>
      <c r="AD129" s="345"/>
      <c r="AE129" s="345"/>
      <c r="AF129" s="345"/>
      <c r="AG129" s="345"/>
      <c r="AH129" s="345"/>
      <c r="AI129" s="345"/>
      <c r="AJ129" s="345"/>
      <c r="AK129" s="345"/>
      <c r="AL129" s="345"/>
      <c r="AM129" s="345"/>
      <c r="AN129" s="345"/>
      <c r="AO129" s="345"/>
      <c r="AP129" s="345"/>
      <c r="AQ129" s="345"/>
      <c r="AR129" s="345"/>
      <c r="AS129" s="345"/>
      <c r="AT129" s="345"/>
      <c r="AU129" s="345"/>
      <c r="AV129" s="345"/>
      <c r="AW129" s="345"/>
      <c r="AX129" s="345"/>
      <c r="AY129" s="345"/>
      <c r="AZ129" s="345"/>
      <c r="BA129" s="345"/>
      <c r="BB129" s="345"/>
      <c r="BC129" s="345"/>
      <c r="BD129" s="345"/>
      <c r="BE129" s="345"/>
      <c r="BF129" s="345"/>
      <c r="BG129" s="345"/>
      <c r="BH129" s="345"/>
      <c r="BI129" s="345"/>
      <c r="BJ129" s="345"/>
      <c r="BK129" s="345"/>
      <c r="BL129" s="345"/>
      <c r="BM129" s="345"/>
      <c r="BN129" s="345"/>
      <c r="BO129" s="345"/>
      <c r="BP129" s="345"/>
      <c r="BQ129" s="345"/>
      <c r="BR129" s="345"/>
      <c r="BS129" s="345"/>
      <c r="BT129" s="345"/>
      <c r="BU129" s="345"/>
      <c r="BV129" s="345"/>
      <c r="BW129" s="345"/>
      <c r="BX129" s="345"/>
      <c r="BY129" s="345"/>
      <c r="BZ129" s="345"/>
      <c r="CA129" s="345"/>
      <c r="CB129" s="345"/>
      <c r="CC129" s="345"/>
    </row>
    <row r="130" spans="1:88" x14ac:dyDescent="0.25">
      <c r="A130" s="277" t="s">
        <v>283</v>
      </c>
      <c r="B130" s="279">
        <v>0</v>
      </c>
      <c r="C130" s="373" t="s">
        <v>550</v>
      </c>
      <c r="D130" s="286"/>
      <c r="E130" s="286"/>
      <c r="O130" s="345"/>
      <c r="P130" s="345"/>
      <c r="Q130" s="345"/>
      <c r="R130" s="345"/>
      <c r="S130" s="345"/>
      <c r="T130" s="345"/>
      <c r="U130" s="345"/>
      <c r="V130" s="345"/>
      <c r="W130" s="345"/>
      <c r="X130" s="345"/>
      <c r="Y130" s="345"/>
      <c r="Z130" s="345"/>
      <c r="AA130" s="345"/>
      <c r="AB130" s="345"/>
      <c r="AC130" s="345"/>
      <c r="AD130" s="345"/>
      <c r="AE130" s="345"/>
      <c r="AF130" s="345"/>
      <c r="AG130" s="345"/>
      <c r="AH130" s="345"/>
      <c r="AI130" s="345"/>
      <c r="AJ130" s="345"/>
      <c r="AK130" s="345"/>
      <c r="AL130" s="345"/>
      <c r="AM130" s="345"/>
      <c r="AN130" s="345"/>
      <c r="AO130" s="345"/>
      <c r="AP130" s="345"/>
      <c r="AQ130" s="345"/>
      <c r="AR130" s="345"/>
      <c r="AS130" s="345"/>
      <c r="AT130" s="345"/>
      <c r="AU130" s="345"/>
      <c r="AV130" s="345"/>
      <c r="AW130" s="345"/>
      <c r="AX130" s="345"/>
      <c r="AY130" s="345"/>
      <c r="AZ130" s="345"/>
      <c r="BA130" s="345"/>
      <c r="BB130" s="345"/>
      <c r="BC130" s="345"/>
      <c r="BD130" s="345"/>
      <c r="BE130" s="345"/>
      <c r="BF130" s="345"/>
      <c r="BG130" s="345"/>
      <c r="BH130" s="345"/>
      <c r="BI130" s="345"/>
      <c r="BJ130" s="345"/>
      <c r="BK130" s="345"/>
      <c r="BL130" s="345"/>
      <c r="BM130" s="345"/>
      <c r="BN130" s="345"/>
      <c r="BO130" s="345"/>
      <c r="BP130" s="345"/>
      <c r="BQ130" s="345"/>
      <c r="BR130" s="345"/>
      <c r="BS130" s="345"/>
      <c r="BT130" s="345"/>
      <c r="BU130" s="345"/>
      <c r="BV130" s="345"/>
      <c r="BW130" s="345"/>
      <c r="BX130" s="345"/>
      <c r="BY130" s="345"/>
      <c r="BZ130" s="345"/>
      <c r="CA130" s="345"/>
      <c r="CB130" s="345"/>
      <c r="CC130" s="345"/>
    </row>
    <row r="132" spans="1:88" x14ac:dyDescent="0.25">
      <c r="O132" s="278"/>
    </row>
    <row r="133" spans="1:88" x14ac:dyDescent="0.25">
      <c r="B133" s="280">
        <v>1</v>
      </c>
      <c r="C133" s="280">
        <f t="shared" ref="C133" si="3081">+B133+1</f>
        <v>2</v>
      </c>
      <c r="D133" s="280">
        <f t="shared" ref="D133" si="3082">+C133+1</f>
        <v>3</v>
      </c>
      <c r="E133" s="280">
        <f t="shared" ref="E133" si="3083">+D133+1</f>
        <v>4</v>
      </c>
      <c r="F133" s="280">
        <f t="shared" ref="F133" si="3084">+E133+1</f>
        <v>5</v>
      </c>
      <c r="G133" s="280">
        <f t="shared" ref="G133" si="3085">+F133+1</f>
        <v>6</v>
      </c>
      <c r="H133" s="280">
        <f t="shared" ref="H133" si="3086">+G133+1</f>
        <v>7</v>
      </c>
      <c r="I133" s="280">
        <f t="shared" ref="I133" si="3087">+H133+1</f>
        <v>8</v>
      </c>
      <c r="J133" s="280">
        <f t="shared" ref="J133" si="3088">+I133+1</f>
        <v>9</v>
      </c>
      <c r="K133" s="280">
        <f t="shared" ref="K133" si="3089">+J133+1</f>
        <v>10</v>
      </c>
      <c r="L133" s="280">
        <f t="shared" ref="L133" si="3090">+K133+1</f>
        <v>11</v>
      </c>
      <c r="M133" s="280">
        <f t="shared" ref="M133" si="3091">+L133+1</f>
        <v>12</v>
      </c>
      <c r="N133" s="280">
        <f t="shared" ref="N133" si="3092">+M133+1</f>
        <v>13</v>
      </c>
      <c r="O133" s="280">
        <f t="shared" ref="O133" si="3093">+N133+1</f>
        <v>14</v>
      </c>
      <c r="P133" s="280">
        <f t="shared" ref="P133" si="3094">+O133+1</f>
        <v>15</v>
      </c>
      <c r="Q133" s="280">
        <f t="shared" ref="Q133" si="3095">+P133+1</f>
        <v>16</v>
      </c>
      <c r="R133" s="280">
        <f t="shared" ref="R133" si="3096">+Q133+1</f>
        <v>17</v>
      </c>
      <c r="S133" s="280">
        <f t="shared" ref="S133" si="3097">+R133+1</f>
        <v>18</v>
      </c>
      <c r="T133" s="280">
        <f t="shared" ref="T133" si="3098">+S133+1</f>
        <v>19</v>
      </c>
      <c r="U133" s="280">
        <f t="shared" ref="U133" si="3099">+T133+1</f>
        <v>20</v>
      </c>
      <c r="V133" s="280">
        <f t="shared" ref="V133" si="3100">+U133+1</f>
        <v>21</v>
      </c>
      <c r="W133" s="280">
        <f t="shared" ref="W133" si="3101">+V133+1</f>
        <v>22</v>
      </c>
      <c r="X133" s="280">
        <f t="shared" ref="X133" si="3102">+W133+1</f>
        <v>23</v>
      </c>
      <c r="Y133" s="280">
        <f t="shared" ref="Y133" si="3103">+X133+1</f>
        <v>24</v>
      </c>
      <c r="Z133" s="280">
        <f t="shared" ref="Z133" si="3104">+Y133+1</f>
        <v>25</v>
      </c>
      <c r="AA133" s="280">
        <f t="shared" ref="AA133" si="3105">+Z133+1</f>
        <v>26</v>
      </c>
      <c r="AB133" s="280">
        <f t="shared" ref="AB133" si="3106">+AA133+1</f>
        <v>27</v>
      </c>
      <c r="AC133" s="280">
        <f t="shared" ref="AC133" si="3107">+AB133+1</f>
        <v>28</v>
      </c>
      <c r="AD133" s="280">
        <f t="shared" ref="AD133" si="3108">+AC133+1</f>
        <v>29</v>
      </c>
      <c r="AE133" s="280">
        <f t="shared" ref="AE133" si="3109">+AD133+1</f>
        <v>30</v>
      </c>
      <c r="AF133" s="280">
        <f t="shared" ref="AF133" si="3110">+AE133+1</f>
        <v>31</v>
      </c>
      <c r="AG133" s="280">
        <f t="shared" ref="AG133" si="3111">+AF133+1</f>
        <v>32</v>
      </c>
      <c r="AH133" s="280">
        <f t="shared" ref="AH133" si="3112">+AG133+1</f>
        <v>33</v>
      </c>
      <c r="AI133" s="280">
        <f t="shared" ref="AI133" si="3113">+AH133+1</f>
        <v>34</v>
      </c>
      <c r="AJ133" s="280">
        <f t="shared" ref="AJ133" si="3114">+AI133+1</f>
        <v>35</v>
      </c>
      <c r="AK133" s="280">
        <f t="shared" ref="AK133" si="3115">+AJ133+1</f>
        <v>36</v>
      </c>
      <c r="AL133" s="280">
        <f t="shared" ref="AL133" si="3116">+AK133+1</f>
        <v>37</v>
      </c>
      <c r="AM133" s="280">
        <f t="shared" ref="AM133" si="3117">+AL133+1</f>
        <v>38</v>
      </c>
      <c r="AN133" s="280">
        <f t="shared" ref="AN133" si="3118">+AM133+1</f>
        <v>39</v>
      </c>
      <c r="AO133" s="280">
        <f t="shared" ref="AO133" si="3119">+AN133+1</f>
        <v>40</v>
      </c>
      <c r="AP133" s="280">
        <f t="shared" ref="AP133" si="3120">+AO133+1</f>
        <v>41</v>
      </c>
      <c r="AQ133" s="280">
        <f t="shared" ref="AQ133" si="3121">+AP133+1</f>
        <v>42</v>
      </c>
      <c r="AR133" s="280">
        <f t="shared" ref="AR133" si="3122">+AQ133+1</f>
        <v>43</v>
      </c>
      <c r="AS133" s="280">
        <f t="shared" ref="AS133" si="3123">+AR133+1</f>
        <v>44</v>
      </c>
      <c r="AT133" s="280">
        <f t="shared" ref="AT133" si="3124">+AS133+1</f>
        <v>45</v>
      </c>
      <c r="AU133" s="280">
        <f t="shared" ref="AU133" si="3125">+AT133+1</f>
        <v>46</v>
      </c>
      <c r="AV133" s="280">
        <f t="shared" ref="AV133" si="3126">+AU133+1</f>
        <v>47</v>
      </c>
      <c r="AW133" s="280">
        <f t="shared" ref="AW133" si="3127">+AV133+1</f>
        <v>48</v>
      </c>
      <c r="AX133" s="280">
        <f t="shared" ref="AX133" si="3128">+AW133+1</f>
        <v>49</v>
      </c>
      <c r="AY133" s="280">
        <f t="shared" ref="AY133" si="3129">+AX133+1</f>
        <v>50</v>
      </c>
      <c r="AZ133" s="280">
        <f t="shared" ref="AZ133" si="3130">+AY133+1</f>
        <v>51</v>
      </c>
      <c r="BA133" s="280">
        <f t="shared" ref="BA133" si="3131">+AZ133+1</f>
        <v>52</v>
      </c>
      <c r="BB133" s="280">
        <f t="shared" ref="BB133" si="3132">+BA133+1</f>
        <v>53</v>
      </c>
      <c r="BC133" s="280">
        <f t="shared" ref="BC133" si="3133">+BB133+1</f>
        <v>54</v>
      </c>
      <c r="BD133" s="280">
        <f t="shared" ref="BD133" si="3134">+BC133+1</f>
        <v>55</v>
      </c>
      <c r="BE133" s="280">
        <f t="shared" ref="BE133" si="3135">+BD133+1</f>
        <v>56</v>
      </c>
      <c r="BF133" s="280">
        <f t="shared" ref="BF133" si="3136">+BE133+1</f>
        <v>57</v>
      </c>
      <c r="BG133" s="280">
        <f t="shared" ref="BG133" si="3137">+BF133+1</f>
        <v>58</v>
      </c>
      <c r="BH133" s="280">
        <f t="shared" ref="BH133" si="3138">+BG133+1</f>
        <v>59</v>
      </c>
      <c r="BI133" s="280">
        <f t="shared" ref="BI133" si="3139">+BH133+1</f>
        <v>60</v>
      </c>
      <c r="BJ133" s="280">
        <f t="shared" ref="BJ133" si="3140">+BI133+1</f>
        <v>61</v>
      </c>
      <c r="BK133" s="280">
        <f t="shared" ref="BK133" si="3141">+BJ133+1</f>
        <v>62</v>
      </c>
      <c r="BL133" s="280">
        <f t="shared" ref="BL133" si="3142">+BK133+1</f>
        <v>63</v>
      </c>
      <c r="BM133" s="280">
        <f t="shared" ref="BM133" si="3143">+BL133+1</f>
        <v>64</v>
      </c>
      <c r="BN133" s="280">
        <f t="shared" ref="BN133" si="3144">+BM133+1</f>
        <v>65</v>
      </c>
      <c r="BO133" s="280">
        <f t="shared" ref="BO133" si="3145">+BN133+1</f>
        <v>66</v>
      </c>
      <c r="BP133" s="280">
        <f t="shared" ref="BP133" si="3146">+BO133+1</f>
        <v>67</v>
      </c>
      <c r="BQ133" s="280">
        <f t="shared" ref="BQ133" si="3147">+BP133+1</f>
        <v>68</v>
      </c>
      <c r="BR133" s="280">
        <f t="shared" ref="BR133" si="3148">+BQ133+1</f>
        <v>69</v>
      </c>
      <c r="BS133" s="280">
        <f t="shared" ref="BS133" si="3149">+BR133+1</f>
        <v>70</v>
      </c>
      <c r="BT133" s="280">
        <f t="shared" ref="BT133" si="3150">+BS133+1</f>
        <v>71</v>
      </c>
      <c r="BU133" s="280">
        <f t="shared" ref="BU133" si="3151">+BT133+1</f>
        <v>72</v>
      </c>
      <c r="BV133" s="280">
        <f t="shared" ref="BV133" si="3152">+BU133+1</f>
        <v>73</v>
      </c>
      <c r="BW133" s="280">
        <f t="shared" ref="BW133" si="3153">+BV133+1</f>
        <v>74</v>
      </c>
      <c r="BX133" s="280">
        <f t="shared" ref="BX133" si="3154">+BW133+1</f>
        <v>75</v>
      </c>
      <c r="BY133" s="280">
        <f t="shared" ref="BY133" si="3155">+BX133+1</f>
        <v>76</v>
      </c>
      <c r="BZ133" s="280">
        <f t="shared" ref="BZ133" si="3156">+BY133+1</f>
        <v>77</v>
      </c>
      <c r="CA133" s="280">
        <f t="shared" ref="CA133" si="3157">+BZ133+1</f>
        <v>78</v>
      </c>
      <c r="CB133" s="280">
        <f t="shared" ref="CB133" si="3158">+CA133+1</f>
        <v>79</v>
      </c>
      <c r="CC133" s="280">
        <f t="shared" ref="CC133" si="3159">+CB133+1</f>
        <v>80</v>
      </c>
      <c r="CD133" s="280">
        <f t="shared" ref="CD133" si="3160">+CC133+1</f>
        <v>81</v>
      </c>
      <c r="CE133" s="280">
        <f t="shared" ref="CE133" si="3161">+CD133+1</f>
        <v>82</v>
      </c>
      <c r="CF133" s="280">
        <f t="shared" ref="CF133" si="3162">+CE133+1</f>
        <v>83</v>
      </c>
      <c r="CG133" s="280">
        <f t="shared" ref="CG133" si="3163">+CF133+1</f>
        <v>84</v>
      </c>
      <c r="CH133" s="280">
        <f t="shared" ref="CH133" si="3164">+CG133+1</f>
        <v>85</v>
      </c>
      <c r="CI133" s="280">
        <f t="shared" ref="CI133" si="3165">+CH133+1</f>
        <v>86</v>
      </c>
      <c r="CJ133" s="280">
        <f t="shared" ref="CJ133" si="3166">+CI133+1</f>
        <v>87</v>
      </c>
    </row>
    <row r="134" spans="1:88" ht="15.75" x14ac:dyDescent="0.25">
      <c r="A134" s="277" t="s">
        <v>282</v>
      </c>
      <c r="K134">
        <f>'Absorción por tipo de casa'!E7</f>
        <v>0</v>
      </c>
      <c r="L134">
        <f>'Absorción por tipo de casa'!F7</f>
        <v>0</v>
      </c>
      <c r="M134">
        <f>'Absorción por tipo de casa'!G7</f>
        <v>0</v>
      </c>
      <c r="N134">
        <f>'Absorción por tipo de casa'!H7</f>
        <v>0</v>
      </c>
      <c r="O134">
        <f>'Absorción por tipo de casa'!I7</f>
        <v>0</v>
      </c>
      <c r="P134">
        <f>'Absorción por tipo de casa'!J7</f>
        <v>0</v>
      </c>
      <c r="Q134">
        <f>'Absorción por tipo de casa'!K7</f>
        <v>0</v>
      </c>
      <c r="R134">
        <f>'Absorción por tipo de casa'!L7</f>
        <v>0</v>
      </c>
      <c r="S134">
        <f>'Absorción por tipo de casa'!M7</f>
        <v>0</v>
      </c>
      <c r="T134">
        <f>'Absorción por tipo de casa'!N7</f>
        <v>0</v>
      </c>
      <c r="U134">
        <f>'Absorción por tipo de casa'!O7</f>
        <v>0</v>
      </c>
      <c r="V134">
        <f>'Absorción por tipo de casa'!P7</f>
        <v>0</v>
      </c>
      <c r="W134">
        <f>'Absorción por tipo de casa'!Q7</f>
        <v>0</v>
      </c>
      <c r="X134">
        <f>'Absorción por tipo de casa'!R7</f>
        <v>0</v>
      </c>
      <c r="Y134">
        <f>'Absorción por tipo de casa'!S7</f>
        <v>0</v>
      </c>
      <c r="Z134">
        <f>'Absorción por tipo de casa'!T7</f>
        <v>0</v>
      </c>
      <c r="AA134">
        <f>'Absorción por tipo de casa'!U7</f>
        <v>0</v>
      </c>
      <c r="AB134">
        <f>'Absorción por tipo de casa'!V7</f>
        <v>0</v>
      </c>
      <c r="AC134">
        <f>'Absorción por tipo de casa'!W7</f>
        <v>0</v>
      </c>
      <c r="AD134">
        <f>'Absorción por tipo de casa'!X7</f>
        <v>0</v>
      </c>
      <c r="AE134">
        <f>'Absorción por tipo de casa'!Y7</f>
        <v>0</v>
      </c>
      <c r="AF134">
        <f>'Absorción por tipo de casa'!Z7</f>
        <v>0</v>
      </c>
      <c r="AG134">
        <f>'Absorción por tipo de casa'!AA7</f>
        <v>0</v>
      </c>
      <c r="AH134">
        <f>'Absorción por tipo de casa'!AB7</f>
        <v>0</v>
      </c>
      <c r="AI134">
        <f>'Absorción por tipo de casa'!AC7</f>
        <v>0</v>
      </c>
      <c r="AJ134">
        <f>'Absorción por tipo de casa'!AD7</f>
        <v>0</v>
      </c>
      <c r="AK134">
        <f>'Absorción por tipo de casa'!AE7</f>
        <v>0</v>
      </c>
      <c r="AL134">
        <f>'Absorción por tipo de casa'!AF7</f>
        <v>0</v>
      </c>
      <c r="AM134">
        <f>'Absorción por tipo de casa'!AG7</f>
        <v>0</v>
      </c>
      <c r="AN134">
        <f>'Absorción por tipo de casa'!AH7</f>
        <v>0</v>
      </c>
      <c r="AO134">
        <f>'Absorción por tipo de casa'!AI7</f>
        <v>0</v>
      </c>
      <c r="AP134">
        <f>'Absorción por tipo de casa'!AJ7</f>
        <v>0</v>
      </c>
      <c r="AQ134">
        <f>'Absorción por tipo de casa'!AK7</f>
        <v>0</v>
      </c>
      <c r="AR134">
        <f>'Absorción por tipo de casa'!AL7</f>
        <v>0</v>
      </c>
      <c r="AS134">
        <f>'Absorción por tipo de casa'!AM7</f>
        <v>0</v>
      </c>
      <c r="AT134">
        <f>'Absorción por tipo de casa'!AN7</f>
        <v>0</v>
      </c>
      <c r="AU134">
        <f>'Absorción por tipo de casa'!AO7</f>
        <v>0</v>
      </c>
      <c r="AV134">
        <f>'Absorción por tipo de casa'!AP7</f>
        <v>0</v>
      </c>
      <c r="AW134">
        <f>'Absorción por tipo de casa'!AQ7</f>
        <v>0</v>
      </c>
      <c r="AX134">
        <f>'Absorción por tipo de casa'!AR7</f>
        <v>0</v>
      </c>
      <c r="AY134">
        <f>'Absorción por tipo de casa'!AS7</f>
        <v>0</v>
      </c>
      <c r="AZ134">
        <f>'Absorción por tipo de casa'!AT7</f>
        <v>0</v>
      </c>
      <c r="BA134">
        <f>'Absorción por tipo de casa'!AU7</f>
        <v>0</v>
      </c>
      <c r="BB134">
        <f>'Absorción por tipo de casa'!AV7</f>
        <v>0</v>
      </c>
      <c r="BC134">
        <f>'Absorción por tipo de casa'!AW7</f>
        <v>0</v>
      </c>
      <c r="BD134">
        <f>'Absorción por tipo de casa'!AX7</f>
        <v>0</v>
      </c>
      <c r="BE134">
        <f>'Absorción por tipo de casa'!AY7</f>
        <v>0</v>
      </c>
      <c r="BF134">
        <f>'Absorción por tipo de casa'!AZ7</f>
        <v>0</v>
      </c>
      <c r="BG134">
        <f>'Absorción por tipo de casa'!BA7</f>
        <v>0</v>
      </c>
      <c r="BH134">
        <f>'Absorción por tipo de casa'!BB7</f>
        <v>0</v>
      </c>
      <c r="BI134">
        <f>'Absorción por tipo de casa'!BC7</f>
        <v>0</v>
      </c>
      <c r="BJ134">
        <f>'Absorción por tipo de casa'!BD7</f>
        <v>0</v>
      </c>
      <c r="BK134">
        <f>'Absorción por tipo de casa'!BE7</f>
        <v>0</v>
      </c>
      <c r="BL134">
        <f>'Absorción por tipo de casa'!BF7</f>
        <v>0</v>
      </c>
      <c r="BM134">
        <f>'Absorción por tipo de casa'!BG7</f>
        <v>0</v>
      </c>
      <c r="BN134">
        <f>'Absorción por tipo de casa'!BH7</f>
        <v>0</v>
      </c>
      <c r="BO134">
        <f>'Absorción por tipo de casa'!BI7</f>
        <v>0</v>
      </c>
      <c r="BP134">
        <f>'Absorción por tipo de casa'!BJ7</f>
        <v>0</v>
      </c>
      <c r="BQ134">
        <f>'Absorción por tipo de casa'!BK7</f>
        <v>0</v>
      </c>
      <c r="BR134">
        <f>'Absorción por tipo de casa'!BL7</f>
        <v>0</v>
      </c>
      <c r="BS134">
        <f>'Absorción por tipo de casa'!BM7</f>
        <v>0</v>
      </c>
      <c r="BT134">
        <f>'Absorción por tipo de casa'!BN7</f>
        <v>0</v>
      </c>
      <c r="BU134">
        <f>'Absorción por tipo de casa'!BO7</f>
        <v>0</v>
      </c>
      <c r="BV134">
        <f>'Absorción por tipo de casa'!BP7</f>
        <v>0</v>
      </c>
      <c r="BW134">
        <f>'Absorción por tipo de casa'!BQ7</f>
        <v>0</v>
      </c>
      <c r="BX134">
        <f>'Absorción por tipo de casa'!BR7</f>
        <v>0</v>
      </c>
      <c r="BY134">
        <f>'Absorción por tipo de casa'!BS7</f>
        <v>0</v>
      </c>
      <c r="BZ134">
        <f>'Absorción por tipo de casa'!BT7</f>
        <v>0</v>
      </c>
      <c r="CA134">
        <f>'Absorción por tipo de casa'!BU7</f>
        <v>0</v>
      </c>
      <c r="CB134">
        <f>'Absorción por tipo de casa'!BV7</f>
        <v>0</v>
      </c>
      <c r="CC134">
        <f>'Absorción por tipo de casa'!BW7</f>
        <v>0</v>
      </c>
      <c r="CD134">
        <f>'Absorción por tipo de casa'!BX7</f>
        <v>0</v>
      </c>
      <c r="CE134">
        <f>'Absorción por tipo de casa'!BY7</f>
        <v>0</v>
      </c>
      <c r="CF134">
        <f>'Absorción por tipo de casa'!BZ7</f>
        <v>0</v>
      </c>
      <c r="CG134">
        <f>'Absorción por tipo de casa'!CA7</f>
        <v>0</v>
      </c>
      <c r="CH134">
        <f>'Absorción por tipo de casa'!CB7</f>
        <v>0</v>
      </c>
      <c r="CI134">
        <f>'Absorción por tipo de casa'!CC7</f>
        <v>0</v>
      </c>
      <c r="CJ134">
        <f>'Absorción por tipo de casa'!CD7</f>
        <v>0</v>
      </c>
    </row>
    <row r="135" spans="1:88" x14ac:dyDescent="0.25">
      <c r="A135" s="277" t="s">
        <v>281</v>
      </c>
      <c r="B135" s="282"/>
      <c r="C135" s="282"/>
      <c r="D135" s="282"/>
      <c r="E135" s="282"/>
      <c r="F135" s="282"/>
      <c r="G135" s="282"/>
      <c r="H135" s="282"/>
      <c r="I135" s="282"/>
      <c r="J135" s="282"/>
      <c r="K135" s="277">
        <f>J135+K134</f>
        <v>0</v>
      </c>
      <c r="L135" s="281">
        <f>K135+L134</f>
        <v>0</v>
      </c>
      <c r="M135" s="281">
        <f t="shared" ref="M135" si="3167">L135+M134</f>
        <v>0</v>
      </c>
      <c r="N135" s="281">
        <f t="shared" ref="N135" si="3168">M135+N134</f>
        <v>0</v>
      </c>
      <c r="O135" s="281">
        <f t="shared" ref="O135" si="3169">N135+O134</f>
        <v>0</v>
      </c>
      <c r="P135" s="281">
        <f t="shared" ref="P135" si="3170">O135+P134</f>
        <v>0</v>
      </c>
      <c r="Q135" s="281">
        <f t="shared" ref="Q135" si="3171">P135+Q134</f>
        <v>0</v>
      </c>
      <c r="R135" s="281">
        <f t="shared" ref="R135" si="3172">Q135+R134</f>
        <v>0</v>
      </c>
      <c r="S135" s="281">
        <f t="shared" ref="S135" si="3173">R135+S134</f>
        <v>0</v>
      </c>
      <c r="T135" s="281">
        <f t="shared" ref="T135" si="3174">S135+T134</f>
        <v>0</v>
      </c>
      <c r="U135" s="281">
        <f t="shared" ref="U135" si="3175">T135+U134</f>
        <v>0</v>
      </c>
      <c r="V135" s="281">
        <f t="shared" ref="V135" si="3176">U135+V134</f>
        <v>0</v>
      </c>
      <c r="W135" s="281">
        <f t="shared" ref="W135" si="3177">V135+W134</f>
        <v>0</v>
      </c>
      <c r="X135" s="281">
        <f t="shared" ref="X135" si="3178">W135+X134</f>
        <v>0</v>
      </c>
      <c r="Y135" s="281">
        <f t="shared" ref="Y135" si="3179">X135+Y134</f>
        <v>0</v>
      </c>
      <c r="Z135" s="281">
        <f t="shared" ref="Z135" si="3180">Y135+Z134</f>
        <v>0</v>
      </c>
      <c r="AA135" s="281">
        <f t="shared" ref="AA135" si="3181">Z135+AA134</f>
        <v>0</v>
      </c>
      <c r="AB135" s="281">
        <f t="shared" ref="AB135" si="3182">AA135+AB134</f>
        <v>0</v>
      </c>
      <c r="AC135" s="281">
        <f t="shared" ref="AC135" si="3183">AB135+AC134</f>
        <v>0</v>
      </c>
      <c r="AD135" s="281">
        <f t="shared" ref="AD135" si="3184">AC135+AD134</f>
        <v>0</v>
      </c>
      <c r="AE135" s="281">
        <f t="shared" ref="AE135" si="3185">AD135+AE134</f>
        <v>0</v>
      </c>
      <c r="AF135" s="281">
        <f t="shared" ref="AF135" si="3186">AE135+AF134</f>
        <v>0</v>
      </c>
      <c r="AG135" s="281">
        <f t="shared" ref="AG135" si="3187">AF135+AG134</f>
        <v>0</v>
      </c>
      <c r="AH135" s="281">
        <f t="shared" ref="AH135" si="3188">AG135+AH134</f>
        <v>0</v>
      </c>
      <c r="AI135" s="281">
        <f t="shared" ref="AI135" si="3189">AH135+AI134</f>
        <v>0</v>
      </c>
      <c r="AJ135" s="281">
        <f t="shared" ref="AJ135" si="3190">AI135+AJ134</f>
        <v>0</v>
      </c>
      <c r="AK135" s="281">
        <f t="shared" ref="AK135" si="3191">AJ135+AK134</f>
        <v>0</v>
      </c>
      <c r="AL135" s="281">
        <f t="shared" ref="AL135" si="3192">AK135+AL134</f>
        <v>0</v>
      </c>
      <c r="AM135" s="281">
        <f t="shared" ref="AM135" si="3193">AL135+AM134</f>
        <v>0</v>
      </c>
      <c r="AN135" s="281">
        <f t="shared" ref="AN135" si="3194">AM135+AN134</f>
        <v>0</v>
      </c>
      <c r="AO135" s="281">
        <f t="shared" ref="AO135" si="3195">AN135+AO134</f>
        <v>0</v>
      </c>
      <c r="AP135" s="281">
        <f t="shared" ref="AP135" si="3196">AO135+AP134</f>
        <v>0</v>
      </c>
      <c r="AQ135" s="281">
        <f t="shared" ref="AQ135" si="3197">AP135+AQ134</f>
        <v>0</v>
      </c>
      <c r="AR135" s="281">
        <f t="shared" ref="AR135" si="3198">AQ135+AR134</f>
        <v>0</v>
      </c>
      <c r="AS135" s="281">
        <f t="shared" ref="AS135" si="3199">AR135+AS134</f>
        <v>0</v>
      </c>
      <c r="AT135" s="281">
        <f t="shared" ref="AT135" si="3200">AS135+AT134</f>
        <v>0</v>
      </c>
      <c r="AU135" s="281">
        <f t="shared" ref="AU135" si="3201">AT135+AU134</f>
        <v>0</v>
      </c>
      <c r="AV135" s="281">
        <f t="shared" ref="AV135" si="3202">AU135+AV134</f>
        <v>0</v>
      </c>
      <c r="AW135" s="281">
        <f t="shared" ref="AW135" si="3203">AV135+AW134</f>
        <v>0</v>
      </c>
      <c r="AX135" s="281">
        <f t="shared" ref="AX135" si="3204">AW135+AX134</f>
        <v>0</v>
      </c>
      <c r="AY135" s="281">
        <f t="shared" ref="AY135" si="3205">AX135+AY134</f>
        <v>0</v>
      </c>
      <c r="AZ135" s="281">
        <f t="shared" ref="AZ135" si="3206">AY135+AZ134</f>
        <v>0</v>
      </c>
      <c r="BA135" s="281">
        <f t="shared" ref="BA135" si="3207">AZ135+BA134</f>
        <v>0</v>
      </c>
      <c r="BB135" s="281">
        <f t="shared" ref="BB135" si="3208">BA135+BB134</f>
        <v>0</v>
      </c>
      <c r="BC135" s="281">
        <f t="shared" ref="BC135" si="3209">BB135+BC134</f>
        <v>0</v>
      </c>
      <c r="BD135" s="281">
        <f t="shared" ref="BD135" si="3210">BC135+BD134</f>
        <v>0</v>
      </c>
      <c r="BE135" s="281">
        <f t="shared" ref="BE135" si="3211">BD135+BE134</f>
        <v>0</v>
      </c>
      <c r="BF135" s="281">
        <f t="shared" ref="BF135" si="3212">BE135+BF134</f>
        <v>0</v>
      </c>
      <c r="BG135" s="281">
        <f t="shared" ref="BG135" si="3213">BF135+BG134</f>
        <v>0</v>
      </c>
      <c r="BH135" s="281">
        <f t="shared" ref="BH135" si="3214">BG135+BH134</f>
        <v>0</v>
      </c>
      <c r="BI135" s="281">
        <f t="shared" ref="BI135" si="3215">BH135+BI134</f>
        <v>0</v>
      </c>
      <c r="BJ135" s="281">
        <f t="shared" ref="BJ135" si="3216">BI135+BJ134</f>
        <v>0</v>
      </c>
      <c r="BK135" s="281">
        <f t="shared" ref="BK135" si="3217">BJ135+BK134</f>
        <v>0</v>
      </c>
      <c r="BL135" s="281">
        <f t="shared" ref="BL135" si="3218">BK135+BL134</f>
        <v>0</v>
      </c>
      <c r="BM135" s="281">
        <f t="shared" ref="BM135" si="3219">BL135+BM134</f>
        <v>0</v>
      </c>
      <c r="BN135" s="281">
        <f t="shared" ref="BN135" si="3220">BM135+BN134</f>
        <v>0</v>
      </c>
      <c r="BO135" s="281">
        <f t="shared" ref="BO135" si="3221">BN135+BO134</f>
        <v>0</v>
      </c>
      <c r="BP135" s="281">
        <f t="shared" ref="BP135" si="3222">BO135+BP134</f>
        <v>0</v>
      </c>
      <c r="BQ135" s="281">
        <f t="shared" ref="BQ135" si="3223">BP135+BQ134</f>
        <v>0</v>
      </c>
      <c r="BR135" s="281">
        <f t="shared" ref="BR135" si="3224">BQ135+BR134</f>
        <v>0</v>
      </c>
      <c r="BS135" s="281">
        <f t="shared" ref="BS135" si="3225">BR135+BS134</f>
        <v>0</v>
      </c>
      <c r="BT135" s="281">
        <f t="shared" ref="BT135" si="3226">BS135+BT134</f>
        <v>0</v>
      </c>
      <c r="BU135" s="281">
        <f t="shared" ref="BU135" si="3227">BT135+BU134</f>
        <v>0</v>
      </c>
      <c r="BV135" s="281">
        <f t="shared" ref="BV135" si="3228">BU135+BV134</f>
        <v>0</v>
      </c>
      <c r="BW135" s="281">
        <f t="shared" ref="BW135" si="3229">BV135+BW134</f>
        <v>0</v>
      </c>
      <c r="BX135" s="281">
        <f t="shared" ref="BX135" si="3230">BW135+BX134</f>
        <v>0</v>
      </c>
      <c r="BY135" s="281">
        <f t="shared" ref="BY135" si="3231">BX135+BY134</f>
        <v>0</v>
      </c>
      <c r="BZ135" s="281">
        <f t="shared" ref="BZ135" si="3232">BY135+BZ134</f>
        <v>0</v>
      </c>
      <c r="CA135" s="281">
        <f t="shared" ref="CA135" si="3233">BZ135+CA134</f>
        <v>0</v>
      </c>
      <c r="CB135" s="281">
        <f t="shared" ref="CB135" si="3234">CA135+CB134</f>
        <v>0</v>
      </c>
      <c r="CC135" s="281">
        <f t="shared" ref="CC135" si="3235">CB135+CC134</f>
        <v>0</v>
      </c>
      <c r="CD135" s="281">
        <f t="shared" ref="CD135" si="3236">CC135+CD134</f>
        <v>0</v>
      </c>
      <c r="CE135" s="281">
        <f t="shared" ref="CE135" si="3237">CD135+CE134</f>
        <v>0</v>
      </c>
      <c r="CF135" s="281">
        <f t="shared" ref="CF135" si="3238">CE135+CF134</f>
        <v>0</v>
      </c>
      <c r="CG135" s="281">
        <f t="shared" ref="CG135" si="3239">CF135+CG134</f>
        <v>0</v>
      </c>
      <c r="CH135" s="281">
        <f t="shared" ref="CH135" si="3240">CG135+CH134</f>
        <v>0</v>
      </c>
      <c r="CI135" s="281">
        <f t="shared" ref="CI135" si="3241">CH135+CI134</f>
        <v>0</v>
      </c>
      <c r="CJ135" s="281">
        <f t="shared" ref="CJ135" si="3242">CI135+CJ134</f>
        <v>0</v>
      </c>
    </row>
    <row r="136" spans="1:88" x14ac:dyDescent="0.25">
      <c r="A136" s="277" t="s">
        <v>280</v>
      </c>
      <c r="B136" s="281"/>
      <c r="C136" s="281"/>
      <c r="D136" s="281"/>
      <c r="E136" s="281"/>
      <c r="F136" s="281"/>
      <c r="G136" s="281"/>
      <c r="H136" s="281"/>
      <c r="I136" s="281"/>
      <c r="J136" s="281"/>
      <c r="K136" s="344">
        <f>B130</f>
        <v>0</v>
      </c>
      <c r="L136" s="344">
        <f>$B$130</f>
        <v>0</v>
      </c>
      <c r="M136" s="344">
        <f t="shared" ref="M136:BX136" si="3243">$B$130</f>
        <v>0</v>
      </c>
      <c r="N136" s="344">
        <f t="shared" si="3243"/>
        <v>0</v>
      </c>
      <c r="O136" s="344">
        <f t="shared" si="3243"/>
        <v>0</v>
      </c>
      <c r="P136" s="344">
        <f t="shared" si="3243"/>
        <v>0</v>
      </c>
      <c r="Q136" s="344">
        <f t="shared" si="3243"/>
        <v>0</v>
      </c>
      <c r="R136" s="344">
        <f t="shared" si="3243"/>
        <v>0</v>
      </c>
      <c r="S136" s="344">
        <f t="shared" si="3243"/>
        <v>0</v>
      </c>
      <c r="T136" s="344">
        <f t="shared" si="3243"/>
        <v>0</v>
      </c>
      <c r="U136" s="344">
        <f t="shared" si="3243"/>
        <v>0</v>
      </c>
      <c r="V136" s="344">
        <f t="shared" si="3243"/>
        <v>0</v>
      </c>
      <c r="W136" s="344">
        <f t="shared" si="3243"/>
        <v>0</v>
      </c>
      <c r="X136" s="344">
        <f t="shared" si="3243"/>
        <v>0</v>
      </c>
      <c r="Y136" s="344">
        <f t="shared" si="3243"/>
        <v>0</v>
      </c>
      <c r="Z136" s="344">
        <f t="shared" si="3243"/>
        <v>0</v>
      </c>
      <c r="AA136" s="344">
        <f t="shared" si="3243"/>
        <v>0</v>
      </c>
      <c r="AB136" s="344">
        <f t="shared" si="3243"/>
        <v>0</v>
      </c>
      <c r="AC136" s="344">
        <f t="shared" si="3243"/>
        <v>0</v>
      </c>
      <c r="AD136" s="344">
        <f t="shared" si="3243"/>
        <v>0</v>
      </c>
      <c r="AE136" s="344">
        <f t="shared" si="3243"/>
        <v>0</v>
      </c>
      <c r="AF136" s="344">
        <f t="shared" si="3243"/>
        <v>0</v>
      </c>
      <c r="AG136" s="344">
        <f t="shared" si="3243"/>
        <v>0</v>
      </c>
      <c r="AH136" s="344">
        <f t="shared" si="3243"/>
        <v>0</v>
      </c>
      <c r="AI136" s="344">
        <f t="shared" si="3243"/>
        <v>0</v>
      </c>
      <c r="AJ136" s="344">
        <f t="shared" si="3243"/>
        <v>0</v>
      </c>
      <c r="AK136" s="344">
        <f t="shared" si="3243"/>
        <v>0</v>
      </c>
      <c r="AL136" s="344">
        <f t="shared" si="3243"/>
        <v>0</v>
      </c>
      <c r="AM136" s="344">
        <f t="shared" si="3243"/>
        <v>0</v>
      </c>
      <c r="AN136" s="344">
        <f t="shared" si="3243"/>
        <v>0</v>
      </c>
      <c r="AO136" s="344">
        <f t="shared" si="3243"/>
        <v>0</v>
      </c>
      <c r="AP136" s="344">
        <f t="shared" si="3243"/>
        <v>0</v>
      </c>
      <c r="AQ136" s="344">
        <f t="shared" si="3243"/>
        <v>0</v>
      </c>
      <c r="AR136" s="344">
        <f t="shared" si="3243"/>
        <v>0</v>
      </c>
      <c r="AS136" s="344">
        <f t="shared" si="3243"/>
        <v>0</v>
      </c>
      <c r="AT136" s="344">
        <f t="shared" si="3243"/>
        <v>0</v>
      </c>
      <c r="AU136" s="344">
        <f t="shared" si="3243"/>
        <v>0</v>
      </c>
      <c r="AV136" s="344">
        <f t="shared" si="3243"/>
        <v>0</v>
      </c>
      <c r="AW136" s="344">
        <f t="shared" si="3243"/>
        <v>0</v>
      </c>
      <c r="AX136" s="344">
        <f t="shared" si="3243"/>
        <v>0</v>
      </c>
      <c r="AY136" s="344">
        <f t="shared" si="3243"/>
        <v>0</v>
      </c>
      <c r="AZ136" s="344">
        <f t="shared" si="3243"/>
        <v>0</v>
      </c>
      <c r="BA136" s="344">
        <f t="shared" si="3243"/>
        <v>0</v>
      </c>
      <c r="BB136" s="344">
        <f t="shared" si="3243"/>
        <v>0</v>
      </c>
      <c r="BC136" s="344">
        <f t="shared" si="3243"/>
        <v>0</v>
      </c>
      <c r="BD136" s="344">
        <f t="shared" si="3243"/>
        <v>0</v>
      </c>
      <c r="BE136" s="344">
        <f t="shared" si="3243"/>
        <v>0</v>
      </c>
      <c r="BF136" s="344">
        <f t="shared" si="3243"/>
        <v>0</v>
      </c>
      <c r="BG136" s="344">
        <f t="shared" si="3243"/>
        <v>0</v>
      </c>
      <c r="BH136" s="344">
        <f t="shared" si="3243"/>
        <v>0</v>
      </c>
      <c r="BI136" s="344">
        <f t="shared" si="3243"/>
        <v>0</v>
      </c>
      <c r="BJ136" s="344">
        <f t="shared" si="3243"/>
        <v>0</v>
      </c>
      <c r="BK136" s="344">
        <f t="shared" si="3243"/>
        <v>0</v>
      </c>
      <c r="BL136" s="344">
        <f t="shared" si="3243"/>
        <v>0</v>
      </c>
      <c r="BM136" s="344">
        <f t="shared" si="3243"/>
        <v>0</v>
      </c>
      <c r="BN136" s="344">
        <f t="shared" si="3243"/>
        <v>0</v>
      </c>
      <c r="BO136" s="344">
        <f t="shared" si="3243"/>
        <v>0</v>
      </c>
      <c r="BP136" s="344">
        <f t="shared" si="3243"/>
        <v>0</v>
      </c>
      <c r="BQ136" s="344">
        <f t="shared" si="3243"/>
        <v>0</v>
      </c>
      <c r="BR136" s="344">
        <f t="shared" si="3243"/>
        <v>0</v>
      </c>
      <c r="BS136" s="344">
        <f t="shared" si="3243"/>
        <v>0</v>
      </c>
      <c r="BT136" s="344">
        <f t="shared" si="3243"/>
        <v>0</v>
      </c>
      <c r="BU136" s="344">
        <f t="shared" si="3243"/>
        <v>0</v>
      </c>
      <c r="BV136" s="344">
        <f t="shared" si="3243"/>
        <v>0</v>
      </c>
      <c r="BW136" s="344">
        <f t="shared" si="3243"/>
        <v>0</v>
      </c>
      <c r="BX136" s="344">
        <f t="shared" si="3243"/>
        <v>0</v>
      </c>
      <c r="BY136" s="344">
        <f t="shared" ref="BY136:CJ136" si="3244">$B$130</f>
        <v>0</v>
      </c>
      <c r="BZ136" s="344">
        <f t="shared" si="3244"/>
        <v>0</v>
      </c>
      <c r="CA136" s="344">
        <f t="shared" si="3244"/>
        <v>0</v>
      </c>
      <c r="CB136" s="344">
        <f t="shared" si="3244"/>
        <v>0</v>
      </c>
      <c r="CC136" s="344">
        <f t="shared" si="3244"/>
        <v>0</v>
      </c>
      <c r="CD136" s="344">
        <f t="shared" si="3244"/>
        <v>0</v>
      </c>
      <c r="CE136" s="344">
        <f t="shared" si="3244"/>
        <v>0</v>
      </c>
      <c r="CF136" s="344">
        <f t="shared" si="3244"/>
        <v>0</v>
      </c>
      <c r="CG136" s="344">
        <f t="shared" si="3244"/>
        <v>0</v>
      </c>
      <c r="CH136" s="344">
        <f t="shared" si="3244"/>
        <v>0</v>
      </c>
      <c r="CI136" s="344">
        <f t="shared" si="3244"/>
        <v>0</v>
      </c>
      <c r="CJ136" s="344">
        <f t="shared" si="3244"/>
        <v>0</v>
      </c>
    </row>
    <row r="137" spans="1:88" x14ac:dyDescent="0.25">
      <c r="A137" s="281" t="s">
        <v>279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345">
        <f>K134*K136</f>
        <v>0</v>
      </c>
      <c r="L137" s="345">
        <f t="shared" ref="L137:BW137" si="3245">L134*L136</f>
        <v>0</v>
      </c>
      <c r="M137" s="345">
        <f t="shared" si="3245"/>
        <v>0</v>
      </c>
      <c r="N137" s="345">
        <f t="shared" si="3245"/>
        <v>0</v>
      </c>
      <c r="O137" s="345">
        <f t="shared" si="3245"/>
        <v>0</v>
      </c>
      <c r="P137" s="345">
        <f t="shared" si="3245"/>
        <v>0</v>
      </c>
      <c r="Q137" s="345">
        <f t="shared" si="3245"/>
        <v>0</v>
      </c>
      <c r="R137" s="345">
        <f t="shared" si="3245"/>
        <v>0</v>
      </c>
      <c r="S137" s="345">
        <f t="shared" si="3245"/>
        <v>0</v>
      </c>
      <c r="T137" s="345">
        <f t="shared" si="3245"/>
        <v>0</v>
      </c>
      <c r="U137" s="345">
        <f t="shared" si="3245"/>
        <v>0</v>
      </c>
      <c r="V137" s="345">
        <f t="shared" si="3245"/>
        <v>0</v>
      </c>
      <c r="W137" s="345">
        <f t="shared" si="3245"/>
        <v>0</v>
      </c>
      <c r="X137" s="345">
        <f t="shared" si="3245"/>
        <v>0</v>
      </c>
      <c r="Y137" s="345">
        <f t="shared" si="3245"/>
        <v>0</v>
      </c>
      <c r="Z137" s="345">
        <f t="shared" si="3245"/>
        <v>0</v>
      </c>
      <c r="AA137" s="345">
        <f t="shared" si="3245"/>
        <v>0</v>
      </c>
      <c r="AB137" s="345">
        <f t="shared" si="3245"/>
        <v>0</v>
      </c>
      <c r="AC137" s="345">
        <f t="shared" si="3245"/>
        <v>0</v>
      </c>
      <c r="AD137" s="345">
        <f t="shared" si="3245"/>
        <v>0</v>
      </c>
      <c r="AE137" s="345">
        <f t="shared" si="3245"/>
        <v>0</v>
      </c>
      <c r="AF137" s="345">
        <f t="shared" si="3245"/>
        <v>0</v>
      </c>
      <c r="AG137" s="345">
        <f t="shared" si="3245"/>
        <v>0</v>
      </c>
      <c r="AH137" s="345">
        <f t="shared" si="3245"/>
        <v>0</v>
      </c>
      <c r="AI137" s="345">
        <f t="shared" si="3245"/>
        <v>0</v>
      </c>
      <c r="AJ137" s="345">
        <f t="shared" si="3245"/>
        <v>0</v>
      </c>
      <c r="AK137" s="345">
        <f t="shared" si="3245"/>
        <v>0</v>
      </c>
      <c r="AL137" s="345">
        <f t="shared" si="3245"/>
        <v>0</v>
      </c>
      <c r="AM137" s="345">
        <f t="shared" si="3245"/>
        <v>0</v>
      </c>
      <c r="AN137" s="345">
        <f t="shared" si="3245"/>
        <v>0</v>
      </c>
      <c r="AO137" s="345">
        <f t="shared" si="3245"/>
        <v>0</v>
      </c>
      <c r="AP137" s="345">
        <f t="shared" si="3245"/>
        <v>0</v>
      </c>
      <c r="AQ137" s="345">
        <f t="shared" si="3245"/>
        <v>0</v>
      </c>
      <c r="AR137" s="345">
        <f t="shared" si="3245"/>
        <v>0</v>
      </c>
      <c r="AS137" s="345">
        <f t="shared" si="3245"/>
        <v>0</v>
      </c>
      <c r="AT137" s="345">
        <f t="shared" si="3245"/>
        <v>0</v>
      </c>
      <c r="AU137" s="345">
        <f t="shared" si="3245"/>
        <v>0</v>
      </c>
      <c r="AV137" s="345">
        <f t="shared" si="3245"/>
        <v>0</v>
      </c>
      <c r="AW137" s="345">
        <f t="shared" si="3245"/>
        <v>0</v>
      </c>
      <c r="AX137" s="345">
        <f t="shared" si="3245"/>
        <v>0</v>
      </c>
      <c r="AY137" s="345">
        <f t="shared" si="3245"/>
        <v>0</v>
      </c>
      <c r="AZ137" s="345">
        <f t="shared" si="3245"/>
        <v>0</v>
      </c>
      <c r="BA137" s="345">
        <f t="shared" si="3245"/>
        <v>0</v>
      </c>
      <c r="BB137" s="345">
        <f t="shared" si="3245"/>
        <v>0</v>
      </c>
      <c r="BC137" s="345">
        <f t="shared" si="3245"/>
        <v>0</v>
      </c>
      <c r="BD137" s="345">
        <f t="shared" si="3245"/>
        <v>0</v>
      </c>
      <c r="BE137" s="345">
        <f t="shared" si="3245"/>
        <v>0</v>
      </c>
      <c r="BF137" s="345">
        <f t="shared" si="3245"/>
        <v>0</v>
      </c>
      <c r="BG137" s="345">
        <f t="shared" si="3245"/>
        <v>0</v>
      </c>
      <c r="BH137" s="345">
        <f t="shared" si="3245"/>
        <v>0</v>
      </c>
      <c r="BI137" s="345">
        <f t="shared" si="3245"/>
        <v>0</v>
      </c>
      <c r="BJ137" s="345">
        <f t="shared" si="3245"/>
        <v>0</v>
      </c>
      <c r="BK137" s="345">
        <f t="shared" si="3245"/>
        <v>0</v>
      </c>
      <c r="BL137" s="345">
        <f t="shared" si="3245"/>
        <v>0</v>
      </c>
      <c r="BM137" s="345">
        <f t="shared" si="3245"/>
        <v>0</v>
      </c>
      <c r="BN137" s="345">
        <f t="shared" si="3245"/>
        <v>0</v>
      </c>
      <c r="BO137" s="345">
        <f t="shared" si="3245"/>
        <v>0</v>
      </c>
      <c r="BP137" s="345">
        <f t="shared" si="3245"/>
        <v>0</v>
      </c>
      <c r="BQ137" s="345">
        <f t="shared" si="3245"/>
        <v>0</v>
      </c>
      <c r="BR137" s="345">
        <f t="shared" si="3245"/>
        <v>0</v>
      </c>
      <c r="BS137" s="345">
        <f t="shared" si="3245"/>
        <v>0</v>
      </c>
      <c r="BT137" s="345">
        <f t="shared" si="3245"/>
        <v>0</v>
      </c>
      <c r="BU137" s="345">
        <f t="shared" si="3245"/>
        <v>0</v>
      </c>
      <c r="BV137" s="345">
        <f t="shared" si="3245"/>
        <v>0</v>
      </c>
      <c r="BW137" s="345">
        <f t="shared" si="3245"/>
        <v>0</v>
      </c>
      <c r="BX137" s="345">
        <f t="shared" ref="BX137:CC137" si="3246">BX134*BX136</f>
        <v>0</v>
      </c>
      <c r="BY137" s="345">
        <f t="shared" si="3246"/>
        <v>0</v>
      </c>
      <c r="BZ137" s="345">
        <f t="shared" si="3246"/>
        <v>0</v>
      </c>
      <c r="CA137" s="345">
        <f t="shared" si="3246"/>
        <v>0</v>
      </c>
      <c r="CB137" s="345">
        <f t="shared" si="3246"/>
        <v>0</v>
      </c>
      <c r="CC137" s="345">
        <f t="shared" si="3246"/>
        <v>0</v>
      </c>
      <c r="CD137" s="345">
        <f t="shared" ref="CD137:CJ137" si="3247">CD134*CD136</f>
        <v>0</v>
      </c>
      <c r="CE137" s="345">
        <f t="shared" si="3247"/>
        <v>0</v>
      </c>
      <c r="CF137" s="345">
        <f t="shared" si="3247"/>
        <v>0</v>
      </c>
      <c r="CG137" s="345">
        <f t="shared" si="3247"/>
        <v>0</v>
      </c>
      <c r="CH137" s="345">
        <f t="shared" si="3247"/>
        <v>0</v>
      </c>
      <c r="CI137" s="345">
        <f t="shared" si="3247"/>
        <v>0</v>
      </c>
      <c r="CJ137" s="345">
        <f t="shared" si="3247"/>
        <v>0</v>
      </c>
    </row>
    <row r="138" spans="1:88" x14ac:dyDescent="0.25">
      <c r="K138" s="345"/>
      <c r="L138" s="345"/>
      <c r="M138" s="345"/>
      <c r="N138" s="345"/>
      <c r="O138" s="345"/>
      <c r="P138" s="345"/>
      <c r="Q138" s="345"/>
      <c r="R138" s="345"/>
      <c r="S138" s="345"/>
      <c r="T138" s="345"/>
      <c r="U138" s="345"/>
      <c r="V138" s="345"/>
      <c r="W138" s="345"/>
      <c r="X138" s="345"/>
      <c r="Y138" s="345"/>
      <c r="Z138" s="345"/>
      <c r="AA138" s="345"/>
      <c r="AB138" s="345"/>
      <c r="AC138" s="345"/>
      <c r="AD138" s="345"/>
      <c r="AE138" s="345"/>
      <c r="AF138" s="345"/>
      <c r="AG138" s="345"/>
      <c r="AH138" s="345"/>
      <c r="AI138" s="345"/>
      <c r="AJ138" s="345"/>
      <c r="AK138" s="345"/>
      <c r="AL138" s="345"/>
      <c r="AM138" s="345"/>
      <c r="AN138" s="345"/>
      <c r="AO138" s="345"/>
      <c r="AP138" s="345"/>
      <c r="AQ138" s="345"/>
      <c r="AR138" s="345"/>
      <c r="AS138" s="345"/>
      <c r="AT138" s="345"/>
      <c r="AU138" s="345"/>
      <c r="AV138" s="345"/>
      <c r="AW138" s="345"/>
      <c r="AX138" s="345"/>
      <c r="AY138" s="345"/>
      <c r="AZ138" s="345"/>
      <c r="BA138" s="345"/>
      <c r="BB138" s="345"/>
      <c r="BC138" s="345"/>
      <c r="BD138" s="345"/>
      <c r="BE138" s="345"/>
      <c r="BF138" s="345"/>
      <c r="BG138" s="345"/>
      <c r="BH138" s="345"/>
      <c r="BI138" s="345"/>
      <c r="BJ138" s="345"/>
      <c r="BK138" s="345"/>
      <c r="BL138" s="345"/>
      <c r="BM138" s="345"/>
      <c r="BN138" s="345"/>
      <c r="BO138" s="345"/>
      <c r="BP138" s="345"/>
      <c r="BQ138" s="345"/>
      <c r="CD138" s="277"/>
      <c r="CE138" s="277"/>
      <c r="CF138" s="277"/>
      <c r="CG138" s="277"/>
      <c r="CH138" s="277"/>
      <c r="CI138" s="277"/>
      <c r="CJ138" s="277"/>
    </row>
    <row r="139" spans="1:88" x14ac:dyDescent="0.25">
      <c r="A139" s="277" t="s">
        <v>247</v>
      </c>
      <c r="K139" s="345">
        <f t="shared" ref="K139:BV139" si="3248">K137</f>
        <v>0</v>
      </c>
      <c r="L139" s="345">
        <f t="shared" si="3248"/>
        <v>0</v>
      </c>
      <c r="M139" s="345">
        <f t="shared" si="3248"/>
        <v>0</v>
      </c>
      <c r="N139" s="345">
        <f t="shared" si="3248"/>
        <v>0</v>
      </c>
      <c r="O139" s="345">
        <f t="shared" si="3248"/>
        <v>0</v>
      </c>
      <c r="P139" s="345">
        <f t="shared" si="3248"/>
        <v>0</v>
      </c>
      <c r="Q139" s="345">
        <f t="shared" si="3248"/>
        <v>0</v>
      </c>
      <c r="R139" s="345">
        <f t="shared" si="3248"/>
        <v>0</v>
      </c>
      <c r="S139" s="345">
        <f t="shared" si="3248"/>
        <v>0</v>
      </c>
      <c r="T139" s="345">
        <f t="shared" si="3248"/>
        <v>0</v>
      </c>
      <c r="U139" s="345">
        <f t="shared" si="3248"/>
        <v>0</v>
      </c>
      <c r="V139" s="345">
        <f t="shared" si="3248"/>
        <v>0</v>
      </c>
      <c r="W139" s="345">
        <f t="shared" si="3248"/>
        <v>0</v>
      </c>
      <c r="X139" s="345">
        <f t="shared" si="3248"/>
        <v>0</v>
      </c>
      <c r="Y139" s="345">
        <f t="shared" si="3248"/>
        <v>0</v>
      </c>
      <c r="Z139" s="345">
        <f t="shared" si="3248"/>
        <v>0</v>
      </c>
      <c r="AA139" s="345">
        <f t="shared" si="3248"/>
        <v>0</v>
      </c>
      <c r="AB139" s="345">
        <f t="shared" si="3248"/>
        <v>0</v>
      </c>
      <c r="AC139" s="345">
        <f t="shared" si="3248"/>
        <v>0</v>
      </c>
      <c r="AD139" s="345">
        <f t="shared" si="3248"/>
        <v>0</v>
      </c>
      <c r="AE139" s="345">
        <f t="shared" si="3248"/>
        <v>0</v>
      </c>
      <c r="AF139" s="345">
        <f t="shared" si="3248"/>
        <v>0</v>
      </c>
      <c r="AG139" s="345">
        <f t="shared" si="3248"/>
        <v>0</v>
      </c>
      <c r="AH139" s="345">
        <f t="shared" si="3248"/>
        <v>0</v>
      </c>
      <c r="AI139" s="345">
        <f t="shared" si="3248"/>
        <v>0</v>
      </c>
      <c r="AJ139" s="345">
        <f t="shared" si="3248"/>
        <v>0</v>
      </c>
      <c r="AK139" s="345">
        <f t="shared" si="3248"/>
        <v>0</v>
      </c>
      <c r="AL139" s="345">
        <f t="shared" si="3248"/>
        <v>0</v>
      </c>
      <c r="AM139" s="345">
        <f t="shared" si="3248"/>
        <v>0</v>
      </c>
      <c r="AN139" s="345">
        <f t="shared" si="3248"/>
        <v>0</v>
      </c>
      <c r="AO139" s="345">
        <f t="shared" si="3248"/>
        <v>0</v>
      </c>
      <c r="AP139" s="345">
        <f t="shared" si="3248"/>
        <v>0</v>
      </c>
      <c r="AQ139" s="345">
        <f t="shared" si="3248"/>
        <v>0</v>
      </c>
      <c r="AR139" s="345">
        <f t="shared" si="3248"/>
        <v>0</v>
      </c>
      <c r="AS139" s="345">
        <f t="shared" si="3248"/>
        <v>0</v>
      </c>
      <c r="AT139" s="345">
        <f t="shared" si="3248"/>
        <v>0</v>
      </c>
      <c r="AU139" s="345">
        <f t="shared" si="3248"/>
        <v>0</v>
      </c>
      <c r="AV139" s="345">
        <f t="shared" si="3248"/>
        <v>0</v>
      </c>
      <c r="AW139" s="345">
        <f t="shared" si="3248"/>
        <v>0</v>
      </c>
      <c r="AX139" s="345">
        <f t="shared" si="3248"/>
        <v>0</v>
      </c>
      <c r="AY139" s="345">
        <f t="shared" si="3248"/>
        <v>0</v>
      </c>
      <c r="AZ139" s="345">
        <f t="shared" si="3248"/>
        <v>0</v>
      </c>
      <c r="BA139" s="345">
        <f t="shared" si="3248"/>
        <v>0</v>
      </c>
      <c r="BB139" s="345">
        <f t="shared" si="3248"/>
        <v>0</v>
      </c>
      <c r="BC139" s="345">
        <f t="shared" si="3248"/>
        <v>0</v>
      </c>
      <c r="BD139" s="345">
        <f t="shared" si="3248"/>
        <v>0</v>
      </c>
      <c r="BE139" s="345">
        <f t="shared" si="3248"/>
        <v>0</v>
      </c>
      <c r="BF139" s="345">
        <f t="shared" si="3248"/>
        <v>0</v>
      </c>
      <c r="BG139" s="345">
        <f t="shared" si="3248"/>
        <v>0</v>
      </c>
      <c r="BH139" s="345">
        <f t="shared" si="3248"/>
        <v>0</v>
      </c>
      <c r="BI139" s="345">
        <f t="shared" si="3248"/>
        <v>0</v>
      </c>
      <c r="BJ139" s="345">
        <f t="shared" si="3248"/>
        <v>0</v>
      </c>
      <c r="BK139" s="345">
        <f t="shared" si="3248"/>
        <v>0</v>
      </c>
      <c r="BL139" s="345">
        <f t="shared" si="3248"/>
        <v>0</v>
      </c>
      <c r="BM139" s="345">
        <f t="shared" si="3248"/>
        <v>0</v>
      </c>
      <c r="BN139" s="345">
        <f t="shared" si="3248"/>
        <v>0</v>
      </c>
      <c r="BO139" s="345">
        <f t="shared" si="3248"/>
        <v>0</v>
      </c>
      <c r="BP139" s="345">
        <f t="shared" si="3248"/>
        <v>0</v>
      </c>
      <c r="BQ139" s="345">
        <f t="shared" si="3248"/>
        <v>0</v>
      </c>
      <c r="BR139" s="345">
        <f t="shared" si="3248"/>
        <v>0</v>
      </c>
      <c r="BS139" s="345">
        <f t="shared" si="3248"/>
        <v>0</v>
      </c>
      <c r="BT139" s="345">
        <f t="shared" si="3248"/>
        <v>0</v>
      </c>
      <c r="BU139" s="345">
        <f t="shared" si="3248"/>
        <v>0</v>
      </c>
      <c r="BV139" s="345">
        <f t="shared" si="3248"/>
        <v>0</v>
      </c>
      <c r="BW139" s="345">
        <f t="shared" ref="BW139:CC139" si="3249">BW137</f>
        <v>0</v>
      </c>
      <c r="BX139" s="345">
        <f t="shared" si="3249"/>
        <v>0</v>
      </c>
      <c r="BY139" s="345">
        <f t="shared" si="3249"/>
        <v>0</v>
      </c>
      <c r="BZ139" s="345">
        <f t="shared" si="3249"/>
        <v>0</v>
      </c>
      <c r="CA139" s="345">
        <f t="shared" si="3249"/>
        <v>0</v>
      </c>
      <c r="CB139" s="345">
        <f t="shared" si="3249"/>
        <v>0</v>
      </c>
      <c r="CC139" s="345">
        <f t="shared" si="3249"/>
        <v>0</v>
      </c>
      <c r="CD139" s="345">
        <f t="shared" ref="CD139:CJ139" si="3250">CD137</f>
        <v>0</v>
      </c>
      <c r="CE139" s="345">
        <f t="shared" si="3250"/>
        <v>0</v>
      </c>
      <c r="CF139" s="345">
        <f t="shared" si="3250"/>
        <v>0</v>
      </c>
      <c r="CG139" s="345">
        <f t="shared" si="3250"/>
        <v>0</v>
      </c>
      <c r="CH139" s="345">
        <f t="shared" si="3250"/>
        <v>0</v>
      </c>
      <c r="CI139" s="345">
        <f t="shared" si="3250"/>
        <v>0</v>
      </c>
      <c r="CJ139" s="345">
        <f t="shared" si="3250"/>
        <v>0</v>
      </c>
    </row>
    <row r="140" spans="1:88" x14ac:dyDescent="0.25">
      <c r="A140" s="277" t="s">
        <v>278</v>
      </c>
      <c r="K140" s="345"/>
      <c r="L140" s="345">
        <f t="shared" ref="L140" si="3251">K137</f>
        <v>0</v>
      </c>
      <c r="M140" s="345">
        <f t="shared" ref="M140" si="3252">L137</f>
        <v>0</v>
      </c>
      <c r="N140" s="345">
        <f t="shared" ref="N140" si="3253">M137</f>
        <v>0</v>
      </c>
      <c r="O140" s="345">
        <f t="shared" ref="O140" si="3254">N137</f>
        <v>0</v>
      </c>
      <c r="P140" s="345">
        <f t="shared" ref="P140" si="3255">O137</f>
        <v>0</v>
      </c>
      <c r="Q140" s="345">
        <f t="shared" ref="Q140" si="3256">P137</f>
        <v>0</v>
      </c>
      <c r="R140" s="345">
        <f t="shared" ref="R140" si="3257">Q137</f>
        <v>0</v>
      </c>
      <c r="S140" s="345">
        <f t="shared" ref="S140" si="3258">R137</f>
        <v>0</v>
      </c>
      <c r="T140" s="345">
        <f t="shared" ref="T140" si="3259">S137</f>
        <v>0</v>
      </c>
      <c r="U140" s="345">
        <f t="shared" ref="U140" si="3260">T137</f>
        <v>0</v>
      </c>
      <c r="V140" s="345">
        <f t="shared" ref="V140" si="3261">U137</f>
        <v>0</v>
      </c>
      <c r="W140" s="345">
        <f t="shared" ref="W140" si="3262">V137</f>
        <v>0</v>
      </c>
      <c r="X140" s="345">
        <f t="shared" ref="X140" si="3263">W137</f>
        <v>0</v>
      </c>
      <c r="Y140" s="345">
        <f t="shared" ref="Y140" si="3264">X137</f>
        <v>0</v>
      </c>
      <c r="Z140" s="345">
        <f t="shared" ref="Z140" si="3265">Y137</f>
        <v>0</v>
      </c>
      <c r="AA140" s="345">
        <f t="shared" ref="AA140" si="3266">Z137</f>
        <v>0</v>
      </c>
      <c r="AB140" s="345">
        <f t="shared" ref="AB140" si="3267">AA137</f>
        <v>0</v>
      </c>
      <c r="AC140" s="345">
        <f t="shared" ref="AC140" si="3268">AB137</f>
        <v>0</v>
      </c>
      <c r="AD140" s="345">
        <f t="shared" ref="AD140" si="3269">AC137</f>
        <v>0</v>
      </c>
      <c r="AE140" s="345">
        <f t="shared" ref="AE140" si="3270">AD137</f>
        <v>0</v>
      </c>
      <c r="AF140" s="345">
        <f t="shared" ref="AF140" si="3271">AE137</f>
        <v>0</v>
      </c>
      <c r="AG140" s="345">
        <f t="shared" ref="AG140" si="3272">AF137</f>
        <v>0</v>
      </c>
      <c r="AH140" s="345">
        <f t="shared" ref="AH140" si="3273">AG137</f>
        <v>0</v>
      </c>
      <c r="AI140" s="345">
        <f t="shared" ref="AI140" si="3274">AH137</f>
        <v>0</v>
      </c>
      <c r="AJ140" s="345">
        <f t="shared" ref="AJ140" si="3275">AI137</f>
        <v>0</v>
      </c>
      <c r="AK140" s="345">
        <f t="shared" ref="AK140" si="3276">AJ137</f>
        <v>0</v>
      </c>
      <c r="AL140" s="345">
        <f t="shared" ref="AL140" si="3277">AK137</f>
        <v>0</v>
      </c>
      <c r="AM140" s="345">
        <f t="shared" ref="AM140" si="3278">AL137</f>
        <v>0</v>
      </c>
      <c r="AN140" s="345">
        <f t="shared" ref="AN140" si="3279">AM137</f>
        <v>0</v>
      </c>
      <c r="AO140" s="345">
        <f t="shared" ref="AO140" si="3280">AN137</f>
        <v>0</v>
      </c>
      <c r="AP140" s="345">
        <f t="shared" ref="AP140" si="3281">AO137</f>
        <v>0</v>
      </c>
      <c r="AQ140" s="345">
        <f t="shared" ref="AQ140" si="3282">AP137</f>
        <v>0</v>
      </c>
      <c r="AR140" s="345">
        <f t="shared" ref="AR140" si="3283">AQ137</f>
        <v>0</v>
      </c>
      <c r="AS140" s="345">
        <f t="shared" ref="AS140" si="3284">AR137</f>
        <v>0</v>
      </c>
      <c r="AT140" s="345">
        <f t="shared" ref="AT140" si="3285">AS137</f>
        <v>0</v>
      </c>
      <c r="AU140" s="345">
        <f t="shared" ref="AU140" si="3286">AT137</f>
        <v>0</v>
      </c>
      <c r="AV140" s="345">
        <f t="shared" ref="AV140" si="3287">AU137</f>
        <v>0</v>
      </c>
      <c r="AW140" s="345">
        <f t="shared" ref="AW140" si="3288">AV137</f>
        <v>0</v>
      </c>
      <c r="AX140" s="345">
        <f t="shared" ref="AX140" si="3289">AW137</f>
        <v>0</v>
      </c>
      <c r="AY140" s="345">
        <f t="shared" ref="AY140" si="3290">AX137</f>
        <v>0</v>
      </c>
      <c r="AZ140" s="345">
        <f t="shared" ref="AZ140" si="3291">AY137</f>
        <v>0</v>
      </c>
      <c r="BA140" s="345">
        <f t="shared" ref="BA140" si="3292">AZ137</f>
        <v>0</v>
      </c>
      <c r="BB140" s="345">
        <f t="shared" ref="BB140" si="3293">BA137</f>
        <v>0</v>
      </c>
      <c r="BC140" s="345">
        <f t="shared" ref="BC140" si="3294">BB137</f>
        <v>0</v>
      </c>
      <c r="BD140" s="345">
        <f t="shared" ref="BD140" si="3295">BC137</f>
        <v>0</v>
      </c>
      <c r="BE140" s="345">
        <f t="shared" ref="BE140" si="3296">BD137</f>
        <v>0</v>
      </c>
      <c r="BF140" s="345">
        <f t="shared" ref="BF140" si="3297">BE137</f>
        <v>0</v>
      </c>
      <c r="BG140" s="345">
        <f t="shared" ref="BG140" si="3298">BF137</f>
        <v>0</v>
      </c>
      <c r="BH140" s="345">
        <f t="shared" ref="BH140" si="3299">BG137</f>
        <v>0</v>
      </c>
      <c r="BI140" s="345">
        <f t="shared" ref="BI140" si="3300">BH137</f>
        <v>0</v>
      </c>
      <c r="BJ140" s="345">
        <f t="shared" ref="BJ140" si="3301">BI137</f>
        <v>0</v>
      </c>
      <c r="BK140" s="345">
        <f t="shared" ref="BK140" si="3302">BJ137</f>
        <v>0</v>
      </c>
      <c r="BL140" s="345">
        <f t="shared" ref="BL140" si="3303">BK137</f>
        <v>0</v>
      </c>
      <c r="BM140" s="345">
        <f t="shared" ref="BM140" si="3304">BL137</f>
        <v>0</v>
      </c>
      <c r="BN140" s="345">
        <f t="shared" ref="BN140" si="3305">BM137</f>
        <v>0</v>
      </c>
      <c r="BO140" s="345">
        <f t="shared" ref="BO140" si="3306">BN137</f>
        <v>0</v>
      </c>
      <c r="BP140" s="345">
        <f t="shared" ref="BP140" si="3307">BO137</f>
        <v>0</v>
      </c>
      <c r="BQ140" s="345">
        <f t="shared" ref="BQ140" si="3308">BP137</f>
        <v>0</v>
      </c>
      <c r="BR140" s="345">
        <f t="shared" ref="BR140" si="3309">BQ137</f>
        <v>0</v>
      </c>
      <c r="BS140" s="345">
        <f t="shared" ref="BS140" si="3310">BR137</f>
        <v>0</v>
      </c>
      <c r="BT140" s="345">
        <f t="shared" ref="BT140" si="3311">BS137</f>
        <v>0</v>
      </c>
      <c r="BU140" s="345">
        <f t="shared" ref="BU140" si="3312">BT137</f>
        <v>0</v>
      </c>
      <c r="BV140" s="345">
        <f t="shared" ref="BV140" si="3313">BU137</f>
        <v>0</v>
      </c>
      <c r="BW140" s="345">
        <f t="shared" ref="BW140" si="3314">BV137</f>
        <v>0</v>
      </c>
      <c r="BX140" s="345">
        <f t="shared" ref="BX140" si="3315">BW137</f>
        <v>0</v>
      </c>
      <c r="BY140" s="345">
        <f t="shared" ref="BY140" si="3316">BX137</f>
        <v>0</v>
      </c>
      <c r="BZ140" s="345">
        <f t="shared" ref="BZ140" si="3317">BY137</f>
        <v>0</v>
      </c>
      <c r="CA140" s="345">
        <f t="shared" ref="CA140" si="3318">BZ137</f>
        <v>0</v>
      </c>
      <c r="CB140" s="345">
        <f t="shared" ref="CB140" si="3319">CA137</f>
        <v>0</v>
      </c>
      <c r="CC140" s="345">
        <f t="shared" ref="CC140" si="3320">CB137</f>
        <v>0</v>
      </c>
      <c r="CD140" s="345">
        <f t="shared" ref="CD140" si="3321">CC137</f>
        <v>0</v>
      </c>
      <c r="CE140" s="345">
        <f t="shared" ref="CE140" si="3322">CD137</f>
        <v>0</v>
      </c>
      <c r="CF140" s="345">
        <f t="shared" ref="CF140" si="3323">CE137</f>
        <v>0</v>
      </c>
      <c r="CG140" s="345">
        <f t="shared" ref="CG140" si="3324">CF137</f>
        <v>0</v>
      </c>
      <c r="CH140" s="345">
        <f t="shared" ref="CH140" si="3325">CG137</f>
        <v>0</v>
      </c>
      <c r="CI140" s="345">
        <f t="shared" ref="CI140" si="3326">CH137</f>
        <v>0</v>
      </c>
      <c r="CJ140" s="345">
        <f t="shared" ref="CJ140" si="3327">CI137</f>
        <v>0</v>
      </c>
    </row>
    <row r="141" spans="1:88" x14ac:dyDescent="0.25">
      <c r="A141" s="277" t="s">
        <v>248</v>
      </c>
      <c r="K141" s="345"/>
      <c r="L141" s="345"/>
      <c r="M141" s="345">
        <f t="shared" ref="M141" si="3328">K137</f>
        <v>0</v>
      </c>
      <c r="N141" s="345">
        <f t="shared" ref="N141" si="3329">L137</f>
        <v>0</v>
      </c>
      <c r="O141" s="345">
        <f t="shared" ref="O141" si="3330">M137</f>
        <v>0</v>
      </c>
      <c r="P141" s="345">
        <f t="shared" ref="P141" si="3331">N137</f>
        <v>0</v>
      </c>
      <c r="Q141" s="345">
        <f t="shared" ref="Q141" si="3332">O137</f>
        <v>0</v>
      </c>
      <c r="R141" s="345">
        <f t="shared" ref="R141" si="3333">P137</f>
        <v>0</v>
      </c>
      <c r="S141" s="345">
        <f t="shared" ref="S141" si="3334">Q137</f>
        <v>0</v>
      </c>
      <c r="T141" s="345">
        <f t="shared" ref="T141" si="3335">R137</f>
        <v>0</v>
      </c>
      <c r="U141" s="345">
        <f t="shared" ref="U141" si="3336">S137</f>
        <v>0</v>
      </c>
      <c r="V141" s="345">
        <f t="shared" ref="V141" si="3337">T137</f>
        <v>0</v>
      </c>
      <c r="W141" s="345">
        <f t="shared" ref="W141" si="3338">U137</f>
        <v>0</v>
      </c>
      <c r="X141" s="345">
        <f t="shared" ref="X141" si="3339">V137</f>
        <v>0</v>
      </c>
      <c r="Y141" s="345">
        <f t="shared" ref="Y141" si="3340">W137</f>
        <v>0</v>
      </c>
      <c r="Z141" s="345">
        <f t="shared" ref="Z141" si="3341">X137</f>
        <v>0</v>
      </c>
      <c r="AA141" s="345">
        <f t="shared" ref="AA141" si="3342">Y137</f>
        <v>0</v>
      </c>
      <c r="AB141" s="345">
        <f t="shared" ref="AB141" si="3343">Z137</f>
        <v>0</v>
      </c>
      <c r="AC141" s="345">
        <f t="shared" ref="AC141" si="3344">AA137</f>
        <v>0</v>
      </c>
      <c r="AD141" s="345">
        <f t="shared" ref="AD141" si="3345">AB137</f>
        <v>0</v>
      </c>
      <c r="AE141" s="345">
        <f t="shared" ref="AE141" si="3346">AC137</f>
        <v>0</v>
      </c>
      <c r="AF141" s="345">
        <f t="shared" ref="AF141" si="3347">AD137</f>
        <v>0</v>
      </c>
      <c r="AG141" s="345">
        <f t="shared" ref="AG141" si="3348">AE137</f>
        <v>0</v>
      </c>
      <c r="AH141" s="345">
        <f t="shared" ref="AH141" si="3349">AF137</f>
        <v>0</v>
      </c>
      <c r="AI141" s="345">
        <f t="shared" ref="AI141" si="3350">AG137</f>
        <v>0</v>
      </c>
      <c r="AJ141" s="345">
        <f t="shared" ref="AJ141" si="3351">AH137</f>
        <v>0</v>
      </c>
      <c r="AK141" s="345">
        <f t="shared" ref="AK141" si="3352">AI137</f>
        <v>0</v>
      </c>
      <c r="AL141" s="345">
        <f t="shared" ref="AL141" si="3353">AJ137</f>
        <v>0</v>
      </c>
      <c r="AM141" s="345">
        <f t="shared" ref="AM141" si="3354">AK137</f>
        <v>0</v>
      </c>
      <c r="AN141" s="345">
        <f t="shared" ref="AN141" si="3355">AL137</f>
        <v>0</v>
      </c>
      <c r="AO141" s="345">
        <f t="shared" ref="AO141" si="3356">AM137</f>
        <v>0</v>
      </c>
      <c r="AP141" s="345">
        <f t="shared" ref="AP141" si="3357">AN137</f>
        <v>0</v>
      </c>
      <c r="AQ141" s="345">
        <f t="shared" ref="AQ141" si="3358">AO137</f>
        <v>0</v>
      </c>
      <c r="AR141" s="345">
        <f t="shared" ref="AR141" si="3359">AP137</f>
        <v>0</v>
      </c>
      <c r="AS141" s="345">
        <f t="shared" ref="AS141" si="3360">AQ137</f>
        <v>0</v>
      </c>
      <c r="AT141" s="345">
        <f t="shared" ref="AT141" si="3361">AR137</f>
        <v>0</v>
      </c>
      <c r="AU141" s="345">
        <f t="shared" ref="AU141" si="3362">AS137</f>
        <v>0</v>
      </c>
      <c r="AV141" s="345">
        <f t="shared" ref="AV141" si="3363">AT137</f>
        <v>0</v>
      </c>
      <c r="AW141" s="345">
        <f t="shared" ref="AW141" si="3364">AU137</f>
        <v>0</v>
      </c>
      <c r="AX141" s="345">
        <f t="shared" ref="AX141" si="3365">AV137</f>
        <v>0</v>
      </c>
      <c r="AY141" s="345">
        <f t="shared" ref="AY141" si="3366">AW137</f>
        <v>0</v>
      </c>
      <c r="AZ141" s="345">
        <f t="shared" ref="AZ141" si="3367">AX137</f>
        <v>0</v>
      </c>
      <c r="BA141" s="345">
        <f t="shared" ref="BA141" si="3368">AY137</f>
        <v>0</v>
      </c>
      <c r="BB141" s="345">
        <f t="shared" ref="BB141" si="3369">AZ137</f>
        <v>0</v>
      </c>
      <c r="BC141" s="345">
        <f t="shared" ref="BC141" si="3370">BA137</f>
        <v>0</v>
      </c>
      <c r="BD141" s="345">
        <f t="shared" ref="BD141" si="3371">BB137</f>
        <v>0</v>
      </c>
      <c r="BE141" s="345">
        <f t="shared" ref="BE141" si="3372">BC137</f>
        <v>0</v>
      </c>
      <c r="BF141" s="345">
        <f t="shared" ref="BF141" si="3373">BD137</f>
        <v>0</v>
      </c>
      <c r="BG141" s="345">
        <f t="shared" ref="BG141" si="3374">BE137</f>
        <v>0</v>
      </c>
      <c r="BH141" s="345">
        <f t="shared" ref="BH141" si="3375">BF137</f>
        <v>0</v>
      </c>
      <c r="BI141" s="345">
        <f t="shared" ref="BI141" si="3376">BG137</f>
        <v>0</v>
      </c>
      <c r="BJ141" s="345">
        <f t="shared" ref="BJ141" si="3377">BH137</f>
        <v>0</v>
      </c>
      <c r="BK141" s="345">
        <f t="shared" ref="BK141" si="3378">BI137</f>
        <v>0</v>
      </c>
      <c r="BL141" s="345">
        <f t="shared" ref="BL141" si="3379">BJ137</f>
        <v>0</v>
      </c>
      <c r="BM141" s="345">
        <f t="shared" ref="BM141" si="3380">BK137</f>
        <v>0</v>
      </c>
      <c r="BN141" s="345">
        <f t="shared" ref="BN141" si="3381">BL137</f>
        <v>0</v>
      </c>
      <c r="BO141" s="345">
        <f t="shared" ref="BO141" si="3382">BM137</f>
        <v>0</v>
      </c>
      <c r="BP141" s="345">
        <f t="shared" ref="BP141" si="3383">BN137</f>
        <v>0</v>
      </c>
      <c r="BQ141" s="345">
        <f t="shared" ref="BQ141" si="3384">BO137</f>
        <v>0</v>
      </c>
      <c r="BR141" s="345">
        <f t="shared" ref="BR141" si="3385">BP137</f>
        <v>0</v>
      </c>
      <c r="BS141" s="345">
        <f t="shared" ref="BS141" si="3386">BQ137</f>
        <v>0</v>
      </c>
      <c r="BT141" s="345">
        <f t="shared" ref="BT141" si="3387">BR137</f>
        <v>0</v>
      </c>
      <c r="BU141" s="345">
        <f t="shared" ref="BU141" si="3388">BS137</f>
        <v>0</v>
      </c>
      <c r="BV141" s="345">
        <f t="shared" ref="BV141" si="3389">BT137</f>
        <v>0</v>
      </c>
      <c r="BW141" s="345">
        <f t="shared" ref="BW141" si="3390">BU137</f>
        <v>0</v>
      </c>
      <c r="BX141" s="345">
        <f t="shared" ref="BX141" si="3391">BV137</f>
        <v>0</v>
      </c>
      <c r="BY141" s="345">
        <f t="shared" ref="BY141" si="3392">BW137</f>
        <v>0</v>
      </c>
      <c r="BZ141" s="345">
        <f t="shared" ref="BZ141" si="3393">BX137</f>
        <v>0</v>
      </c>
      <c r="CA141" s="345">
        <f t="shared" ref="CA141" si="3394">BY137</f>
        <v>0</v>
      </c>
      <c r="CB141" s="345">
        <f t="shared" ref="CB141" si="3395">BZ137</f>
        <v>0</v>
      </c>
      <c r="CC141" s="345">
        <f t="shared" ref="CC141" si="3396">CA137</f>
        <v>0</v>
      </c>
      <c r="CD141" s="345">
        <f t="shared" ref="CD141" si="3397">CB137</f>
        <v>0</v>
      </c>
      <c r="CE141" s="345">
        <f t="shared" ref="CE141" si="3398">CC137</f>
        <v>0</v>
      </c>
      <c r="CF141" s="345">
        <f t="shared" ref="CF141" si="3399">CD137</f>
        <v>0</v>
      </c>
      <c r="CG141" s="345">
        <f t="shared" ref="CG141" si="3400">CE137</f>
        <v>0</v>
      </c>
      <c r="CH141" s="345">
        <f t="shared" ref="CH141" si="3401">CF137</f>
        <v>0</v>
      </c>
      <c r="CI141" s="345">
        <f t="shared" ref="CI141" si="3402">CG137</f>
        <v>0</v>
      </c>
      <c r="CJ141" s="345">
        <f t="shared" ref="CJ141" si="3403">CH137</f>
        <v>0</v>
      </c>
    </row>
    <row r="142" spans="1:88" x14ac:dyDescent="0.25">
      <c r="A142" s="277" t="s">
        <v>249</v>
      </c>
      <c r="K142" s="345"/>
      <c r="L142" s="345"/>
      <c r="M142" s="345"/>
      <c r="N142" s="345">
        <f t="shared" ref="N142" si="3404">K137</f>
        <v>0</v>
      </c>
      <c r="O142" s="345">
        <f t="shared" ref="O142" si="3405">L137</f>
        <v>0</v>
      </c>
      <c r="P142" s="345">
        <f t="shared" ref="P142" si="3406">M137</f>
        <v>0</v>
      </c>
      <c r="Q142" s="345">
        <f t="shared" ref="Q142" si="3407">N137</f>
        <v>0</v>
      </c>
      <c r="R142" s="345">
        <f t="shared" ref="R142" si="3408">O137</f>
        <v>0</v>
      </c>
      <c r="S142" s="345">
        <f t="shared" ref="S142" si="3409">P137</f>
        <v>0</v>
      </c>
      <c r="T142" s="345">
        <f t="shared" ref="T142" si="3410">Q137</f>
        <v>0</v>
      </c>
      <c r="U142" s="345">
        <f t="shared" ref="U142" si="3411">R137</f>
        <v>0</v>
      </c>
      <c r="V142" s="345">
        <f t="shared" ref="V142" si="3412">S137</f>
        <v>0</v>
      </c>
      <c r="W142" s="345">
        <f t="shared" ref="W142" si="3413">T137</f>
        <v>0</v>
      </c>
      <c r="X142" s="345">
        <f t="shared" ref="X142" si="3414">U137</f>
        <v>0</v>
      </c>
      <c r="Y142" s="345">
        <f t="shared" ref="Y142" si="3415">V137</f>
        <v>0</v>
      </c>
      <c r="Z142" s="345">
        <f t="shared" ref="Z142" si="3416">W137</f>
        <v>0</v>
      </c>
      <c r="AA142" s="345">
        <f t="shared" ref="AA142" si="3417">X137</f>
        <v>0</v>
      </c>
      <c r="AB142" s="345">
        <f t="shared" ref="AB142" si="3418">Y137</f>
        <v>0</v>
      </c>
      <c r="AC142" s="345">
        <f t="shared" ref="AC142" si="3419">Z137</f>
        <v>0</v>
      </c>
      <c r="AD142" s="345">
        <f t="shared" ref="AD142" si="3420">AA137</f>
        <v>0</v>
      </c>
      <c r="AE142" s="345">
        <f t="shared" ref="AE142" si="3421">AB137</f>
        <v>0</v>
      </c>
      <c r="AF142" s="345">
        <f t="shared" ref="AF142" si="3422">AC137</f>
        <v>0</v>
      </c>
      <c r="AG142" s="345">
        <f t="shared" ref="AG142" si="3423">AD137</f>
        <v>0</v>
      </c>
      <c r="AH142" s="345">
        <f t="shared" ref="AH142" si="3424">AE137</f>
        <v>0</v>
      </c>
      <c r="AI142" s="345">
        <f t="shared" ref="AI142" si="3425">AF137</f>
        <v>0</v>
      </c>
      <c r="AJ142" s="345">
        <f t="shared" ref="AJ142" si="3426">AG137</f>
        <v>0</v>
      </c>
      <c r="AK142" s="345">
        <f t="shared" ref="AK142" si="3427">AH137</f>
        <v>0</v>
      </c>
      <c r="AL142" s="345">
        <f t="shared" ref="AL142" si="3428">AI137</f>
        <v>0</v>
      </c>
      <c r="AM142" s="345">
        <f t="shared" ref="AM142" si="3429">AJ137</f>
        <v>0</v>
      </c>
      <c r="AN142" s="345">
        <f t="shared" ref="AN142" si="3430">AK137</f>
        <v>0</v>
      </c>
      <c r="AO142" s="345">
        <f t="shared" ref="AO142" si="3431">AL137</f>
        <v>0</v>
      </c>
      <c r="AP142" s="345">
        <f t="shared" ref="AP142" si="3432">AM137</f>
        <v>0</v>
      </c>
      <c r="AQ142" s="345">
        <f t="shared" ref="AQ142" si="3433">AN137</f>
        <v>0</v>
      </c>
      <c r="AR142" s="345">
        <f t="shared" ref="AR142" si="3434">AO137</f>
        <v>0</v>
      </c>
      <c r="AS142" s="345">
        <f t="shared" ref="AS142" si="3435">AP137</f>
        <v>0</v>
      </c>
      <c r="AT142" s="345">
        <f t="shared" ref="AT142" si="3436">AQ137</f>
        <v>0</v>
      </c>
      <c r="AU142" s="345">
        <f t="shared" ref="AU142" si="3437">AR137</f>
        <v>0</v>
      </c>
      <c r="AV142" s="345">
        <f t="shared" ref="AV142" si="3438">AS137</f>
        <v>0</v>
      </c>
      <c r="AW142" s="345">
        <f t="shared" ref="AW142" si="3439">AT137</f>
        <v>0</v>
      </c>
      <c r="AX142" s="345">
        <f t="shared" ref="AX142" si="3440">AU137</f>
        <v>0</v>
      </c>
      <c r="AY142" s="345">
        <f t="shared" ref="AY142" si="3441">AV137</f>
        <v>0</v>
      </c>
      <c r="AZ142" s="345">
        <f t="shared" ref="AZ142" si="3442">AW137</f>
        <v>0</v>
      </c>
      <c r="BA142" s="345">
        <f t="shared" ref="BA142" si="3443">AX137</f>
        <v>0</v>
      </c>
      <c r="BB142" s="345">
        <f t="shared" ref="BB142" si="3444">AY137</f>
        <v>0</v>
      </c>
      <c r="BC142" s="345">
        <f t="shared" ref="BC142" si="3445">AZ137</f>
        <v>0</v>
      </c>
      <c r="BD142" s="345">
        <f t="shared" ref="BD142" si="3446">BA137</f>
        <v>0</v>
      </c>
      <c r="BE142" s="345">
        <f t="shared" ref="BE142" si="3447">BB137</f>
        <v>0</v>
      </c>
      <c r="BF142" s="345">
        <f t="shared" ref="BF142" si="3448">BC137</f>
        <v>0</v>
      </c>
      <c r="BG142" s="345">
        <f t="shared" ref="BG142" si="3449">BD137</f>
        <v>0</v>
      </c>
      <c r="BH142" s="345">
        <f t="shared" ref="BH142" si="3450">BE137</f>
        <v>0</v>
      </c>
      <c r="BI142" s="345">
        <f t="shared" ref="BI142" si="3451">BF137</f>
        <v>0</v>
      </c>
      <c r="BJ142" s="345">
        <f t="shared" ref="BJ142" si="3452">BG137</f>
        <v>0</v>
      </c>
      <c r="BK142" s="345">
        <f t="shared" ref="BK142" si="3453">BH137</f>
        <v>0</v>
      </c>
      <c r="BL142" s="345">
        <f t="shared" ref="BL142" si="3454">BI137</f>
        <v>0</v>
      </c>
      <c r="BM142" s="345">
        <f t="shared" ref="BM142" si="3455">BJ137</f>
        <v>0</v>
      </c>
      <c r="BN142" s="345">
        <f t="shared" ref="BN142" si="3456">BK137</f>
        <v>0</v>
      </c>
      <c r="BO142" s="345">
        <f t="shared" ref="BO142" si="3457">BL137</f>
        <v>0</v>
      </c>
      <c r="BP142" s="345">
        <f t="shared" ref="BP142" si="3458">BM137</f>
        <v>0</v>
      </c>
      <c r="BQ142" s="345">
        <f t="shared" ref="BQ142" si="3459">BN137</f>
        <v>0</v>
      </c>
      <c r="BR142" s="345">
        <f t="shared" ref="BR142" si="3460">BO137</f>
        <v>0</v>
      </c>
      <c r="BS142" s="345">
        <f t="shared" ref="BS142" si="3461">BP137</f>
        <v>0</v>
      </c>
      <c r="BT142" s="345">
        <f t="shared" ref="BT142" si="3462">BQ137</f>
        <v>0</v>
      </c>
      <c r="BU142" s="345">
        <f t="shared" ref="BU142" si="3463">BR137</f>
        <v>0</v>
      </c>
      <c r="BV142" s="345">
        <f t="shared" ref="BV142" si="3464">BS137</f>
        <v>0</v>
      </c>
      <c r="BW142" s="345">
        <f t="shared" ref="BW142" si="3465">BT137</f>
        <v>0</v>
      </c>
      <c r="BX142" s="345">
        <f t="shared" ref="BX142" si="3466">BU137</f>
        <v>0</v>
      </c>
      <c r="BY142" s="345">
        <f t="shared" ref="BY142" si="3467">BV137</f>
        <v>0</v>
      </c>
      <c r="BZ142" s="345">
        <f t="shared" ref="BZ142" si="3468">BW137</f>
        <v>0</v>
      </c>
      <c r="CA142" s="345">
        <f t="shared" ref="CA142" si="3469">BX137</f>
        <v>0</v>
      </c>
      <c r="CB142" s="345">
        <f t="shared" ref="CB142" si="3470">BY137</f>
        <v>0</v>
      </c>
      <c r="CC142" s="345">
        <f t="shared" ref="CC142" si="3471">BZ137</f>
        <v>0</v>
      </c>
      <c r="CD142" s="345">
        <f t="shared" ref="CD142" si="3472">CA137</f>
        <v>0</v>
      </c>
      <c r="CE142" s="345">
        <f t="shared" ref="CE142" si="3473">CB137</f>
        <v>0</v>
      </c>
      <c r="CF142" s="345">
        <f t="shared" ref="CF142" si="3474">CC137</f>
        <v>0</v>
      </c>
      <c r="CG142" s="345">
        <f t="shared" ref="CG142" si="3475">CD137</f>
        <v>0</v>
      </c>
      <c r="CH142" s="345">
        <f t="shared" ref="CH142" si="3476">CE137</f>
        <v>0</v>
      </c>
      <c r="CI142" s="345">
        <f t="shared" ref="CI142" si="3477">CF137</f>
        <v>0</v>
      </c>
      <c r="CJ142" s="345">
        <f t="shared" ref="CJ142" si="3478">CG137</f>
        <v>0</v>
      </c>
    </row>
    <row r="143" spans="1:88" x14ac:dyDescent="0.25">
      <c r="A143" s="277" t="s">
        <v>250</v>
      </c>
      <c r="K143" s="345"/>
      <c r="L143" s="345"/>
      <c r="M143" s="345"/>
      <c r="N143" s="345"/>
      <c r="O143" s="345">
        <f t="shared" ref="O143" si="3479">K137</f>
        <v>0</v>
      </c>
      <c r="P143" s="345">
        <f t="shared" ref="P143" si="3480">L137</f>
        <v>0</v>
      </c>
      <c r="Q143" s="345">
        <f t="shared" ref="Q143" si="3481">M137</f>
        <v>0</v>
      </c>
      <c r="R143" s="345">
        <f t="shared" ref="R143" si="3482">N137</f>
        <v>0</v>
      </c>
      <c r="S143" s="345">
        <f t="shared" ref="S143" si="3483">O137</f>
        <v>0</v>
      </c>
      <c r="T143" s="345">
        <f t="shared" ref="T143" si="3484">P137</f>
        <v>0</v>
      </c>
      <c r="U143" s="345">
        <f t="shared" ref="U143" si="3485">Q137</f>
        <v>0</v>
      </c>
      <c r="V143" s="345">
        <f t="shared" ref="V143" si="3486">R137</f>
        <v>0</v>
      </c>
      <c r="W143" s="345">
        <f t="shared" ref="W143" si="3487">S137</f>
        <v>0</v>
      </c>
      <c r="X143" s="345">
        <f t="shared" ref="X143" si="3488">T137</f>
        <v>0</v>
      </c>
      <c r="Y143" s="345">
        <f t="shared" ref="Y143" si="3489">U137</f>
        <v>0</v>
      </c>
      <c r="Z143" s="345">
        <f t="shared" ref="Z143" si="3490">V137</f>
        <v>0</v>
      </c>
      <c r="AA143" s="345">
        <f t="shared" ref="AA143" si="3491">W137</f>
        <v>0</v>
      </c>
      <c r="AB143" s="345">
        <f t="shared" ref="AB143" si="3492">X137</f>
        <v>0</v>
      </c>
      <c r="AC143" s="345">
        <f t="shared" ref="AC143" si="3493">Y137</f>
        <v>0</v>
      </c>
      <c r="AD143" s="345">
        <f t="shared" ref="AD143" si="3494">Z137</f>
        <v>0</v>
      </c>
      <c r="AE143" s="345">
        <f t="shared" ref="AE143" si="3495">AA137</f>
        <v>0</v>
      </c>
      <c r="AF143" s="345">
        <f t="shared" ref="AF143" si="3496">AB137</f>
        <v>0</v>
      </c>
      <c r="AG143" s="345">
        <f t="shared" ref="AG143" si="3497">AC137</f>
        <v>0</v>
      </c>
      <c r="AH143" s="345">
        <f t="shared" ref="AH143" si="3498">AD137</f>
        <v>0</v>
      </c>
      <c r="AI143" s="345">
        <f t="shared" ref="AI143" si="3499">AE137</f>
        <v>0</v>
      </c>
      <c r="AJ143" s="345">
        <f t="shared" ref="AJ143" si="3500">AF137</f>
        <v>0</v>
      </c>
      <c r="AK143" s="345">
        <f t="shared" ref="AK143" si="3501">AG137</f>
        <v>0</v>
      </c>
      <c r="AL143" s="345">
        <f t="shared" ref="AL143" si="3502">AH137</f>
        <v>0</v>
      </c>
      <c r="AM143" s="345">
        <f t="shared" ref="AM143" si="3503">AI137</f>
        <v>0</v>
      </c>
      <c r="AN143" s="345">
        <f t="shared" ref="AN143" si="3504">AJ137</f>
        <v>0</v>
      </c>
      <c r="AO143" s="345">
        <f t="shared" ref="AO143" si="3505">AK137</f>
        <v>0</v>
      </c>
      <c r="AP143" s="345">
        <f t="shared" ref="AP143" si="3506">AL137</f>
        <v>0</v>
      </c>
      <c r="AQ143" s="345">
        <f t="shared" ref="AQ143" si="3507">AM137</f>
        <v>0</v>
      </c>
      <c r="AR143" s="345">
        <f t="shared" ref="AR143" si="3508">AN137</f>
        <v>0</v>
      </c>
      <c r="AS143" s="345">
        <f t="shared" ref="AS143" si="3509">AO137</f>
        <v>0</v>
      </c>
      <c r="AT143" s="345">
        <f t="shared" ref="AT143" si="3510">AP137</f>
        <v>0</v>
      </c>
      <c r="AU143" s="345">
        <f t="shared" ref="AU143" si="3511">AQ137</f>
        <v>0</v>
      </c>
      <c r="AV143" s="345">
        <f t="shared" ref="AV143" si="3512">AR137</f>
        <v>0</v>
      </c>
      <c r="AW143" s="345">
        <f t="shared" ref="AW143" si="3513">AS137</f>
        <v>0</v>
      </c>
      <c r="AX143" s="345">
        <f t="shared" ref="AX143" si="3514">AT137</f>
        <v>0</v>
      </c>
      <c r="AY143" s="345">
        <f t="shared" ref="AY143" si="3515">AU137</f>
        <v>0</v>
      </c>
      <c r="AZ143" s="345">
        <f t="shared" ref="AZ143" si="3516">AV137</f>
        <v>0</v>
      </c>
      <c r="BA143" s="345">
        <f t="shared" ref="BA143" si="3517">AW137</f>
        <v>0</v>
      </c>
      <c r="BB143" s="345">
        <f t="shared" ref="BB143" si="3518">AX137</f>
        <v>0</v>
      </c>
      <c r="BC143" s="345">
        <f t="shared" ref="BC143" si="3519">AY137</f>
        <v>0</v>
      </c>
      <c r="BD143" s="345">
        <f t="shared" ref="BD143" si="3520">AZ137</f>
        <v>0</v>
      </c>
      <c r="BE143" s="345">
        <f t="shared" ref="BE143" si="3521">BA137</f>
        <v>0</v>
      </c>
      <c r="BF143" s="345">
        <f t="shared" ref="BF143" si="3522">BB137</f>
        <v>0</v>
      </c>
      <c r="BG143" s="345">
        <f t="shared" ref="BG143" si="3523">BC137</f>
        <v>0</v>
      </c>
      <c r="BH143" s="345">
        <f t="shared" ref="BH143" si="3524">BD137</f>
        <v>0</v>
      </c>
      <c r="BI143" s="345">
        <f t="shared" ref="BI143" si="3525">BE137</f>
        <v>0</v>
      </c>
      <c r="BJ143" s="345">
        <f t="shared" ref="BJ143" si="3526">BF137</f>
        <v>0</v>
      </c>
      <c r="BK143" s="345">
        <f t="shared" ref="BK143" si="3527">BG137</f>
        <v>0</v>
      </c>
      <c r="BL143" s="345">
        <f t="shared" ref="BL143" si="3528">BH137</f>
        <v>0</v>
      </c>
      <c r="BM143" s="345">
        <f t="shared" ref="BM143" si="3529">BI137</f>
        <v>0</v>
      </c>
      <c r="BN143" s="345">
        <f t="shared" ref="BN143" si="3530">BJ137</f>
        <v>0</v>
      </c>
      <c r="BO143" s="345">
        <f t="shared" ref="BO143" si="3531">BK137</f>
        <v>0</v>
      </c>
      <c r="BP143" s="345">
        <f t="shared" ref="BP143" si="3532">BL137</f>
        <v>0</v>
      </c>
      <c r="BQ143" s="345">
        <f t="shared" ref="BQ143" si="3533">BM137</f>
        <v>0</v>
      </c>
      <c r="BR143" s="345">
        <f t="shared" ref="BR143" si="3534">BN137</f>
        <v>0</v>
      </c>
      <c r="BS143" s="345">
        <f t="shared" ref="BS143" si="3535">BO137</f>
        <v>0</v>
      </c>
      <c r="BT143" s="345">
        <f t="shared" ref="BT143" si="3536">BP137</f>
        <v>0</v>
      </c>
      <c r="BU143" s="345">
        <f t="shared" ref="BU143" si="3537">BQ137</f>
        <v>0</v>
      </c>
      <c r="BV143" s="345">
        <f t="shared" ref="BV143" si="3538">BR137</f>
        <v>0</v>
      </c>
      <c r="BW143" s="345">
        <f t="shared" ref="BW143" si="3539">BS137</f>
        <v>0</v>
      </c>
      <c r="BX143" s="345">
        <f t="shared" ref="BX143" si="3540">BT137</f>
        <v>0</v>
      </c>
      <c r="BY143" s="345">
        <f t="shared" ref="BY143" si="3541">BU137</f>
        <v>0</v>
      </c>
      <c r="BZ143" s="345">
        <f t="shared" ref="BZ143" si="3542">BV137</f>
        <v>0</v>
      </c>
      <c r="CA143" s="345">
        <f t="shared" ref="CA143" si="3543">BW137</f>
        <v>0</v>
      </c>
      <c r="CB143" s="345">
        <f t="shared" ref="CB143" si="3544">BX137</f>
        <v>0</v>
      </c>
      <c r="CC143" s="345">
        <f t="shared" ref="CC143" si="3545">BY137</f>
        <v>0</v>
      </c>
      <c r="CD143" s="345">
        <f t="shared" ref="CD143" si="3546">BZ137</f>
        <v>0</v>
      </c>
      <c r="CE143" s="345">
        <f t="shared" ref="CE143" si="3547">CA137</f>
        <v>0</v>
      </c>
      <c r="CF143" s="345">
        <f t="shared" ref="CF143" si="3548">CB137</f>
        <v>0</v>
      </c>
      <c r="CG143" s="345">
        <f t="shared" ref="CG143" si="3549">CC137</f>
        <v>0</v>
      </c>
      <c r="CH143" s="345">
        <f t="shared" ref="CH143" si="3550">CD137</f>
        <v>0</v>
      </c>
      <c r="CI143" s="345">
        <f t="shared" ref="CI143" si="3551">CE137</f>
        <v>0</v>
      </c>
      <c r="CJ143" s="345">
        <f t="shared" ref="CJ143" si="3552">CF137</f>
        <v>0</v>
      </c>
    </row>
    <row r="144" spans="1:88" x14ac:dyDescent="0.25">
      <c r="A144" s="277" t="s">
        <v>242</v>
      </c>
      <c r="K144" s="345"/>
      <c r="L144" s="345"/>
      <c r="M144" s="345"/>
      <c r="N144" s="345"/>
      <c r="O144" s="345"/>
      <c r="P144" s="345">
        <f t="shared" ref="P144" si="3553">K137</f>
        <v>0</v>
      </c>
      <c r="Q144" s="345">
        <f t="shared" ref="Q144" si="3554">L137</f>
        <v>0</v>
      </c>
      <c r="R144" s="345">
        <f t="shared" ref="R144" si="3555">M137</f>
        <v>0</v>
      </c>
      <c r="S144" s="345">
        <f t="shared" ref="S144" si="3556">N137</f>
        <v>0</v>
      </c>
      <c r="T144" s="345">
        <f t="shared" ref="T144" si="3557">O137</f>
        <v>0</v>
      </c>
      <c r="U144" s="345">
        <f t="shared" ref="U144" si="3558">P137</f>
        <v>0</v>
      </c>
      <c r="V144" s="345">
        <f t="shared" ref="V144" si="3559">Q137</f>
        <v>0</v>
      </c>
      <c r="W144" s="345">
        <f t="shared" ref="W144" si="3560">R137</f>
        <v>0</v>
      </c>
      <c r="X144" s="345">
        <f t="shared" ref="X144" si="3561">S137</f>
        <v>0</v>
      </c>
      <c r="Y144" s="345">
        <f t="shared" ref="Y144" si="3562">T137</f>
        <v>0</v>
      </c>
      <c r="Z144" s="345">
        <f t="shared" ref="Z144" si="3563">U137</f>
        <v>0</v>
      </c>
      <c r="AA144" s="345">
        <f t="shared" ref="AA144" si="3564">V137</f>
        <v>0</v>
      </c>
      <c r="AB144" s="345">
        <f t="shared" ref="AB144" si="3565">W137</f>
        <v>0</v>
      </c>
      <c r="AC144" s="345">
        <f t="shared" ref="AC144" si="3566">X137</f>
        <v>0</v>
      </c>
      <c r="AD144" s="345">
        <f t="shared" ref="AD144" si="3567">Y137</f>
        <v>0</v>
      </c>
      <c r="AE144" s="345">
        <f t="shared" ref="AE144" si="3568">Z137</f>
        <v>0</v>
      </c>
      <c r="AF144" s="345">
        <f t="shared" ref="AF144" si="3569">AA137</f>
        <v>0</v>
      </c>
      <c r="AG144" s="345">
        <f t="shared" ref="AG144" si="3570">AB137</f>
        <v>0</v>
      </c>
      <c r="AH144" s="345">
        <f t="shared" ref="AH144" si="3571">AC137</f>
        <v>0</v>
      </c>
      <c r="AI144" s="345">
        <f t="shared" ref="AI144" si="3572">AD137</f>
        <v>0</v>
      </c>
      <c r="AJ144" s="345">
        <f t="shared" ref="AJ144" si="3573">AE137</f>
        <v>0</v>
      </c>
      <c r="AK144" s="345">
        <f t="shared" ref="AK144" si="3574">AF137</f>
        <v>0</v>
      </c>
      <c r="AL144" s="345">
        <f t="shared" ref="AL144" si="3575">AG137</f>
        <v>0</v>
      </c>
      <c r="AM144" s="345">
        <f t="shared" ref="AM144" si="3576">AH137</f>
        <v>0</v>
      </c>
      <c r="AN144" s="345">
        <f t="shared" ref="AN144" si="3577">AI137</f>
        <v>0</v>
      </c>
      <c r="AO144" s="345">
        <f t="shared" ref="AO144" si="3578">AJ137</f>
        <v>0</v>
      </c>
      <c r="AP144" s="345">
        <f t="shared" ref="AP144" si="3579">AK137</f>
        <v>0</v>
      </c>
      <c r="AQ144" s="345">
        <f t="shared" ref="AQ144" si="3580">AL137</f>
        <v>0</v>
      </c>
      <c r="AR144" s="345">
        <f t="shared" ref="AR144" si="3581">AM137</f>
        <v>0</v>
      </c>
      <c r="AS144" s="345">
        <f t="shared" ref="AS144" si="3582">AN137</f>
        <v>0</v>
      </c>
      <c r="AT144" s="345">
        <f t="shared" ref="AT144" si="3583">AO137</f>
        <v>0</v>
      </c>
      <c r="AU144" s="345">
        <f t="shared" ref="AU144" si="3584">AP137</f>
        <v>0</v>
      </c>
      <c r="AV144" s="345">
        <f t="shared" ref="AV144" si="3585">AQ137</f>
        <v>0</v>
      </c>
      <c r="AW144" s="345">
        <f t="shared" ref="AW144" si="3586">AR137</f>
        <v>0</v>
      </c>
      <c r="AX144" s="345">
        <f t="shared" ref="AX144" si="3587">AS137</f>
        <v>0</v>
      </c>
      <c r="AY144" s="345">
        <f t="shared" ref="AY144" si="3588">AT137</f>
        <v>0</v>
      </c>
      <c r="AZ144" s="345">
        <f t="shared" ref="AZ144" si="3589">AU137</f>
        <v>0</v>
      </c>
      <c r="BA144" s="345">
        <f t="shared" ref="BA144" si="3590">AV137</f>
        <v>0</v>
      </c>
      <c r="BB144" s="345">
        <f t="shared" ref="BB144" si="3591">AW137</f>
        <v>0</v>
      </c>
      <c r="BC144" s="345">
        <f t="shared" ref="BC144" si="3592">AX137</f>
        <v>0</v>
      </c>
      <c r="BD144" s="345">
        <f t="shared" ref="BD144" si="3593">AY137</f>
        <v>0</v>
      </c>
      <c r="BE144" s="345">
        <f t="shared" ref="BE144" si="3594">AZ137</f>
        <v>0</v>
      </c>
      <c r="BF144" s="345">
        <f t="shared" ref="BF144" si="3595">BA137</f>
        <v>0</v>
      </c>
      <c r="BG144" s="345">
        <f t="shared" ref="BG144" si="3596">BB137</f>
        <v>0</v>
      </c>
      <c r="BH144" s="345">
        <f t="shared" ref="BH144" si="3597">BC137</f>
        <v>0</v>
      </c>
      <c r="BI144" s="345">
        <f t="shared" ref="BI144" si="3598">BD137</f>
        <v>0</v>
      </c>
      <c r="BJ144" s="345">
        <f t="shared" ref="BJ144" si="3599">BE137</f>
        <v>0</v>
      </c>
      <c r="BK144" s="345">
        <f t="shared" ref="BK144" si="3600">BF137</f>
        <v>0</v>
      </c>
      <c r="BL144" s="345">
        <f t="shared" ref="BL144" si="3601">BG137</f>
        <v>0</v>
      </c>
      <c r="BM144" s="345">
        <f t="shared" ref="BM144" si="3602">BH137</f>
        <v>0</v>
      </c>
      <c r="BN144" s="345">
        <f t="shared" ref="BN144" si="3603">BI137</f>
        <v>0</v>
      </c>
      <c r="BO144" s="345">
        <f t="shared" ref="BO144" si="3604">BJ137</f>
        <v>0</v>
      </c>
      <c r="BP144" s="345">
        <f t="shared" ref="BP144" si="3605">BK137</f>
        <v>0</v>
      </c>
      <c r="BQ144" s="345">
        <f t="shared" ref="BQ144" si="3606">BL137</f>
        <v>0</v>
      </c>
      <c r="BR144" s="345">
        <f t="shared" ref="BR144" si="3607">BM137</f>
        <v>0</v>
      </c>
      <c r="BS144" s="345">
        <f t="shared" ref="BS144" si="3608">BN137</f>
        <v>0</v>
      </c>
      <c r="BT144" s="345">
        <f t="shared" ref="BT144" si="3609">BO137</f>
        <v>0</v>
      </c>
      <c r="BU144" s="345">
        <f t="shared" ref="BU144" si="3610">BP137</f>
        <v>0</v>
      </c>
      <c r="BV144" s="345">
        <f t="shared" ref="BV144" si="3611">BQ137</f>
        <v>0</v>
      </c>
      <c r="BW144" s="345">
        <f t="shared" ref="BW144" si="3612">BR137</f>
        <v>0</v>
      </c>
      <c r="BX144" s="345">
        <f t="shared" ref="BX144" si="3613">BS137</f>
        <v>0</v>
      </c>
      <c r="BY144" s="345">
        <f t="shared" ref="BY144" si="3614">BT137</f>
        <v>0</v>
      </c>
      <c r="BZ144" s="345">
        <f t="shared" ref="BZ144" si="3615">BU137</f>
        <v>0</v>
      </c>
      <c r="CA144" s="345">
        <f t="shared" ref="CA144" si="3616">BV137</f>
        <v>0</v>
      </c>
      <c r="CB144" s="345">
        <f t="shared" ref="CB144" si="3617">BW137</f>
        <v>0</v>
      </c>
      <c r="CC144" s="345">
        <f t="shared" ref="CC144" si="3618">BX137</f>
        <v>0</v>
      </c>
      <c r="CD144" s="345">
        <f t="shared" ref="CD144" si="3619">BY137</f>
        <v>0</v>
      </c>
      <c r="CE144" s="345">
        <f t="shared" ref="CE144" si="3620">BZ137</f>
        <v>0</v>
      </c>
      <c r="CF144" s="345">
        <f t="shared" ref="CF144" si="3621">CA137</f>
        <v>0</v>
      </c>
      <c r="CG144" s="345">
        <f t="shared" ref="CG144" si="3622">CB137</f>
        <v>0</v>
      </c>
      <c r="CH144" s="345">
        <f t="shared" ref="CH144" si="3623">CC137</f>
        <v>0</v>
      </c>
      <c r="CI144" s="345">
        <f t="shared" ref="CI144" si="3624">CD137</f>
        <v>0</v>
      </c>
      <c r="CJ144" s="345">
        <f t="shared" ref="CJ144" si="3625">CE137</f>
        <v>0</v>
      </c>
    </row>
    <row r="145" spans="1:108" x14ac:dyDescent="0.25">
      <c r="A145" s="277" t="s">
        <v>251</v>
      </c>
      <c r="K145" s="345"/>
      <c r="L145" s="345"/>
      <c r="M145" s="345"/>
      <c r="N145" s="345"/>
      <c r="O145" s="345"/>
      <c r="P145" s="345"/>
      <c r="Q145" s="345">
        <f t="shared" ref="Q145" si="3626">K137</f>
        <v>0</v>
      </c>
      <c r="R145" s="345">
        <f t="shared" ref="R145" si="3627">L137</f>
        <v>0</v>
      </c>
      <c r="S145" s="345">
        <f t="shared" ref="S145" si="3628">M137</f>
        <v>0</v>
      </c>
      <c r="T145" s="345">
        <f t="shared" ref="T145" si="3629">N137</f>
        <v>0</v>
      </c>
      <c r="U145" s="345">
        <f t="shared" ref="U145" si="3630">O137</f>
        <v>0</v>
      </c>
      <c r="V145" s="345">
        <f t="shared" ref="V145" si="3631">P137</f>
        <v>0</v>
      </c>
      <c r="W145" s="345">
        <f t="shared" ref="W145" si="3632">Q137</f>
        <v>0</v>
      </c>
      <c r="X145" s="345">
        <f t="shared" ref="X145" si="3633">R137</f>
        <v>0</v>
      </c>
      <c r="Y145" s="345">
        <f t="shared" ref="Y145" si="3634">S137</f>
        <v>0</v>
      </c>
      <c r="Z145" s="345">
        <f t="shared" ref="Z145" si="3635">T137</f>
        <v>0</v>
      </c>
      <c r="AA145" s="345">
        <f t="shared" ref="AA145" si="3636">U137</f>
        <v>0</v>
      </c>
      <c r="AB145" s="345">
        <f t="shared" ref="AB145" si="3637">V137</f>
        <v>0</v>
      </c>
      <c r="AC145" s="345">
        <f t="shared" ref="AC145" si="3638">W137</f>
        <v>0</v>
      </c>
      <c r="AD145" s="345">
        <f t="shared" ref="AD145" si="3639">X137</f>
        <v>0</v>
      </c>
      <c r="AE145" s="345">
        <f t="shared" ref="AE145" si="3640">Y137</f>
        <v>0</v>
      </c>
      <c r="AF145" s="345">
        <f t="shared" ref="AF145" si="3641">Z137</f>
        <v>0</v>
      </c>
      <c r="AG145" s="345">
        <f t="shared" ref="AG145" si="3642">AA137</f>
        <v>0</v>
      </c>
      <c r="AH145" s="345">
        <f t="shared" ref="AH145" si="3643">AB137</f>
        <v>0</v>
      </c>
      <c r="AI145" s="345">
        <f t="shared" ref="AI145" si="3644">AC137</f>
        <v>0</v>
      </c>
      <c r="AJ145" s="345">
        <f t="shared" ref="AJ145" si="3645">AD137</f>
        <v>0</v>
      </c>
      <c r="AK145" s="345">
        <f t="shared" ref="AK145" si="3646">AE137</f>
        <v>0</v>
      </c>
      <c r="AL145" s="345">
        <f t="shared" ref="AL145" si="3647">AF137</f>
        <v>0</v>
      </c>
      <c r="AM145" s="345">
        <f t="shared" ref="AM145" si="3648">AG137</f>
        <v>0</v>
      </c>
      <c r="AN145" s="345">
        <f t="shared" ref="AN145" si="3649">AH137</f>
        <v>0</v>
      </c>
      <c r="AO145" s="345">
        <f t="shared" ref="AO145" si="3650">AI137</f>
        <v>0</v>
      </c>
      <c r="AP145" s="345">
        <f t="shared" ref="AP145" si="3651">AJ137</f>
        <v>0</v>
      </c>
      <c r="AQ145" s="345">
        <f t="shared" ref="AQ145" si="3652">AK137</f>
        <v>0</v>
      </c>
      <c r="AR145" s="345">
        <f t="shared" ref="AR145" si="3653">AL137</f>
        <v>0</v>
      </c>
      <c r="AS145" s="345">
        <f t="shared" ref="AS145" si="3654">AM137</f>
        <v>0</v>
      </c>
      <c r="AT145" s="345">
        <f t="shared" ref="AT145" si="3655">AN137</f>
        <v>0</v>
      </c>
      <c r="AU145" s="345">
        <f t="shared" ref="AU145" si="3656">AO137</f>
        <v>0</v>
      </c>
      <c r="AV145" s="345">
        <f t="shared" ref="AV145" si="3657">AP137</f>
        <v>0</v>
      </c>
      <c r="AW145" s="345">
        <f t="shared" ref="AW145" si="3658">AQ137</f>
        <v>0</v>
      </c>
      <c r="AX145" s="345">
        <f t="shared" ref="AX145" si="3659">AR137</f>
        <v>0</v>
      </c>
      <c r="AY145" s="345">
        <f t="shared" ref="AY145" si="3660">AS137</f>
        <v>0</v>
      </c>
      <c r="AZ145" s="345">
        <f t="shared" ref="AZ145" si="3661">AT137</f>
        <v>0</v>
      </c>
      <c r="BA145" s="345">
        <f t="shared" ref="BA145" si="3662">AU137</f>
        <v>0</v>
      </c>
      <c r="BB145" s="345">
        <f t="shared" ref="BB145" si="3663">AV137</f>
        <v>0</v>
      </c>
      <c r="BC145" s="345">
        <f t="shared" ref="BC145" si="3664">AW137</f>
        <v>0</v>
      </c>
      <c r="BD145" s="345">
        <f t="shared" ref="BD145" si="3665">AX137</f>
        <v>0</v>
      </c>
      <c r="BE145" s="345">
        <f t="shared" ref="BE145" si="3666">AY137</f>
        <v>0</v>
      </c>
      <c r="BF145" s="345">
        <f t="shared" ref="BF145" si="3667">AZ137</f>
        <v>0</v>
      </c>
      <c r="BG145" s="345">
        <f t="shared" ref="BG145" si="3668">BA137</f>
        <v>0</v>
      </c>
      <c r="BH145" s="345">
        <f t="shared" ref="BH145" si="3669">BB137</f>
        <v>0</v>
      </c>
      <c r="BI145" s="345">
        <f t="shared" ref="BI145" si="3670">BC137</f>
        <v>0</v>
      </c>
      <c r="BJ145" s="345">
        <f t="shared" ref="BJ145" si="3671">BD137</f>
        <v>0</v>
      </c>
      <c r="BK145" s="345">
        <f t="shared" ref="BK145" si="3672">BE137</f>
        <v>0</v>
      </c>
      <c r="BL145" s="345">
        <f t="shared" ref="BL145" si="3673">BF137</f>
        <v>0</v>
      </c>
      <c r="BM145" s="345">
        <f t="shared" ref="BM145" si="3674">BG137</f>
        <v>0</v>
      </c>
      <c r="BN145" s="345">
        <f t="shared" ref="BN145" si="3675">BH137</f>
        <v>0</v>
      </c>
      <c r="BO145" s="345">
        <f t="shared" ref="BO145" si="3676">BI137</f>
        <v>0</v>
      </c>
      <c r="BP145" s="345">
        <f t="shared" ref="BP145" si="3677">BJ137</f>
        <v>0</v>
      </c>
      <c r="BQ145" s="345">
        <f t="shared" ref="BQ145" si="3678">BK137</f>
        <v>0</v>
      </c>
      <c r="BR145" s="345">
        <f t="shared" ref="BR145" si="3679">BL137</f>
        <v>0</v>
      </c>
      <c r="BS145" s="345">
        <f t="shared" ref="BS145" si="3680">BM137</f>
        <v>0</v>
      </c>
      <c r="BT145" s="345">
        <f t="shared" ref="BT145" si="3681">BN137</f>
        <v>0</v>
      </c>
      <c r="BU145" s="345">
        <f t="shared" ref="BU145" si="3682">BO137</f>
        <v>0</v>
      </c>
      <c r="BV145" s="345">
        <f t="shared" ref="BV145" si="3683">BP137</f>
        <v>0</v>
      </c>
      <c r="BW145" s="345">
        <f t="shared" ref="BW145" si="3684">BQ137</f>
        <v>0</v>
      </c>
      <c r="BX145" s="345">
        <f t="shared" ref="BX145" si="3685">BR137</f>
        <v>0</v>
      </c>
      <c r="BY145" s="345">
        <f t="shared" ref="BY145" si="3686">BS137</f>
        <v>0</v>
      </c>
      <c r="BZ145" s="345">
        <f t="shared" ref="BZ145" si="3687">BT137</f>
        <v>0</v>
      </c>
      <c r="CA145" s="345">
        <f t="shared" ref="CA145" si="3688">BU137</f>
        <v>0</v>
      </c>
      <c r="CB145" s="345">
        <f t="shared" ref="CB145" si="3689">BV137</f>
        <v>0</v>
      </c>
      <c r="CC145" s="345">
        <f t="shared" ref="CC145" si="3690">BW137</f>
        <v>0</v>
      </c>
      <c r="CD145" s="345">
        <f t="shared" ref="CD145" si="3691">BX137</f>
        <v>0</v>
      </c>
      <c r="CE145" s="345">
        <f t="shared" ref="CE145" si="3692">BY137</f>
        <v>0</v>
      </c>
      <c r="CF145" s="345">
        <f t="shared" ref="CF145" si="3693">BZ137</f>
        <v>0</v>
      </c>
      <c r="CG145" s="345">
        <f t="shared" ref="CG145" si="3694">CA137</f>
        <v>0</v>
      </c>
      <c r="CH145" s="345">
        <f t="shared" ref="CH145" si="3695">CB137</f>
        <v>0</v>
      </c>
      <c r="CI145" s="345">
        <f t="shared" ref="CI145" si="3696">CC137</f>
        <v>0</v>
      </c>
      <c r="CJ145" s="345">
        <f t="shared" ref="CJ145" si="3697">CD137</f>
        <v>0</v>
      </c>
    </row>
    <row r="146" spans="1:108" x14ac:dyDescent="0.25">
      <c r="A146" s="280" t="s">
        <v>252</v>
      </c>
      <c r="B146" s="280"/>
      <c r="C146" s="280"/>
      <c r="D146" s="280"/>
      <c r="E146" s="280"/>
      <c r="F146" s="280"/>
      <c r="G146" s="280"/>
      <c r="H146" s="280"/>
      <c r="I146" s="280"/>
      <c r="J146" s="280"/>
      <c r="K146" s="346"/>
      <c r="L146" s="346"/>
      <c r="M146" s="346"/>
      <c r="N146" s="346"/>
      <c r="O146" s="346"/>
      <c r="P146" s="346"/>
      <c r="Q146" s="346"/>
      <c r="R146" s="346">
        <f t="shared" ref="R146" si="3698">K137</f>
        <v>0</v>
      </c>
      <c r="S146" s="346">
        <f t="shared" ref="S146" si="3699">L137</f>
        <v>0</v>
      </c>
      <c r="T146" s="346">
        <f t="shared" ref="T146" si="3700">M137</f>
        <v>0</v>
      </c>
      <c r="U146" s="346">
        <f t="shared" ref="U146" si="3701">N137</f>
        <v>0</v>
      </c>
      <c r="V146" s="346">
        <f t="shared" ref="V146" si="3702">O137</f>
        <v>0</v>
      </c>
      <c r="W146" s="346">
        <f t="shared" ref="W146" si="3703">P137</f>
        <v>0</v>
      </c>
      <c r="X146" s="346">
        <f t="shared" ref="X146" si="3704">Q137</f>
        <v>0</v>
      </c>
      <c r="Y146" s="346">
        <f t="shared" ref="Y146" si="3705">R137</f>
        <v>0</v>
      </c>
      <c r="Z146" s="346">
        <f t="shared" ref="Z146" si="3706">S137</f>
        <v>0</v>
      </c>
      <c r="AA146" s="346">
        <f t="shared" ref="AA146" si="3707">T137</f>
        <v>0</v>
      </c>
      <c r="AB146" s="346">
        <f t="shared" ref="AB146" si="3708">U137</f>
        <v>0</v>
      </c>
      <c r="AC146" s="346">
        <f t="shared" ref="AC146" si="3709">V137</f>
        <v>0</v>
      </c>
      <c r="AD146" s="346">
        <f t="shared" ref="AD146" si="3710">W137</f>
        <v>0</v>
      </c>
      <c r="AE146" s="346">
        <f t="shared" ref="AE146" si="3711">X137</f>
        <v>0</v>
      </c>
      <c r="AF146" s="346">
        <f t="shared" ref="AF146" si="3712">Y137</f>
        <v>0</v>
      </c>
      <c r="AG146" s="346">
        <f t="shared" ref="AG146" si="3713">Z137</f>
        <v>0</v>
      </c>
      <c r="AH146" s="346">
        <f t="shared" ref="AH146" si="3714">AA137</f>
        <v>0</v>
      </c>
      <c r="AI146" s="346">
        <f t="shared" ref="AI146" si="3715">AB137</f>
        <v>0</v>
      </c>
      <c r="AJ146" s="346">
        <f t="shared" ref="AJ146" si="3716">AC137</f>
        <v>0</v>
      </c>
      <c r="AK146" s="346">
        <f t="shared" ref="AK146" si="3717">AD137</f>
        <v>0</v>
      </c>
      <c r="AL146" s="346">
        <f t="shared" ref="AL146" si="3718">AE137</f>
        <v>0</v>
      </c>
      <c r="AM146" s="346">
        <f t="shared" ref="AM146" si="3719">AF137</f>
        <v>0</v>
      </c>
      <c r="AN146" s="346">
        <f t="shared" ref="AN146" si="3720">AG137</f>
        <v>0</v>
      </c>
      <c r="AO146" s="346">
        <f t="shared" ref="AO146" si="3721">AH137</f>
        <v>0</v>
      </c>
      <c r="AP146" s="346">
        <f t="shared" ref="AP146" si="3722">AI137</f>
        <v>0</v>
      </c>
      <c r="AQ146" s="346">
        <f t="shared" ref="AQ146" si="3723">AJ137</f>
        <v>0</v>
      </c>
      <c r="AR146" s="346">
        <f t="shared" ref="AR146" si="3724">AK137</f>
        <v>0</v>
      </c>
      <c r="AS146" s="346">
        <f t="shared" ref="AS146" si="3725">AL137</f>
        <v>0</v>
      </c>
      <c r="AT146" s="346">
        <f t="shared" ref="AT146" si="3726">AM137</f>
        <v>0</v>
      </c>
      <c r="AU146" s="346">
        <f t="shared" ref="AU146" si="3727">AN137</f>
        <v>0</v>
      </c>
      <c r="AV146" s="346">
        <f t="shared" ref="AV146" si="3728">AO137</f>
        <v>0</v>
      </c>
      <c r="AW146" s="346">
        <f t="shared" ref="AW146" si="3729">AP137</f>
        <v>0</v>
      </c>
      <c r="AX146" s="346">
        <f t="shared" ref="AX146" si="3730">AQ137</f>
        <v>0</v>
      </c>
      <c r="AY146" s="346">
        <f t="shared" ref="AY146" si="3731">AR137</f>
        <v>0</v>
      </c>
      <c r="AZ146" s="346">
        <f t="shared" ref="AZ146" si="3732">AS137</f>
        <v>0</v>
      </c>
      <c r="BA146" s="346">
        <f t="shared" ref="BA146" si="3733">AT137</f>
        <v>0</v>
      </c>
      <c r="BB146" s="346">
        <f t="shared" ref="BB146" si="3734">AU137</f>
        <v>0</v>
      </c>
      <c r="BC146" s="346">
        <f t="shared" ref="BC146" si="3735">AV137</f>
        <v>0</v>
      </c>
      <c r="BD146" s="346">
        <f t="shared" ref="BD146" si="3736">AW137</f>
        <v>0</v>
      </c>
      <c r="BE146" s="346">
        <f t="shared" ref="BE146" si="3737">AX137</f>
        <v>0</v>
      </c>
      <c r="BF146" s="346">
        <f t="shared" ref="BF146" si="3738">AY137</f>
        <v>0</v>
      </c>
      <c r="BG146" s="346">
        <f t="shared" ref="BG146" si="3739">AZ137</f>
        <v>0</v>
      </c>
      <c r="BH146" s="346">
        <f t="shared" ref="BH146" si="3740">BA137</f>
        <v>0</v>
      </c>
      <c r="BI146" s="346">
        <f t="shared" ref="BI146" si="3741">BB137</f>
        <v>0</v>
      </c>
      <c r="BJ146" s="346">
        <f t="shared" ref="BJ146" si="3742">BC137</f>
        <v>0</v>
      </c>
      <c r="BK146" s="346">
        <f t="shared" ref="BK146" si="3743">BD137</f>
        <v>0</v>
      </c>
      <c r="BL146" s="346">
        <f t="shared" ref="BL146" si="3744">BE137</f>
        <v>0</v>
      </c>
      <c r="BM146" s="346">
        <f t="shared" ref="BM146" si="3745">BF137</f>
        <v>0</v>
      </c>
      <c r="BN146" s="346">
        <f t="shared" ref="BN146" si="3746">BG137</f>
        <v>0</v>
      </c>
      <c r="BO146" s="346">
        <f t="shared" ref="BO146" si="3747">BH137</f>
        <v>0</v>
      </c>
      <c r="BP146" s="346">
        <f t="shared" ref="BP146" si="3748">BI137</f>
        <v>0</v>
      </c>
      <c r="BQ146" s="346">
        <f t="shared" ref="BQ146" si="3749">BJ137</f>
        <v>0</v>
      </c>
      <c r="BR146" s="346">
        <f t="shared" ref="BR146" si="3750">BK137</f>
        <v>0</v>
      </c>
      <c r="BS146" s="346">
        <f t="shared" ref="BS146" si="3751">BL137</f>
        <v>0</v>
      </c>
      <c r="BT146" s="346">
        <f t="shared" ref="BT146" si="3752">BM137</f>
        <v>0</v>
      </c>
      <c r="BU146" s="346">
        <f t="shared" ref="BU146" si="3753">BN137</f>
        <v>0</v>
      </c>
      <c r="BV146" s="346">
        <f t="shared" ref="BV146" si="3754">BO137</f>
        <v>0</v>
      </c>
      <c r="BW146" s="346">
        <f t="shared" ref="BW146" si="3755">BP137</f>
        <v>0</v>
      </c>
      <c r="BX146" s="346">
        <f t="shared" ref="BX146" si="3756">BQ137</f>
        <v>0</v>
      </c>
      <c r="BY146" s="346">
        <f t="shared" ref="BY146" si="3757">BR137</f>
        <v>0</v>
      </c>
      <c r="BZ146" s="346">
        <f t="shared" ref="BZ146" si="3758">BS137</f>
        <v>0</v>
      </c>
      <c r="CA146" s="346">
        <f t="shared" ref="CA146" si="3759">BT137</f>
        <v>0</v>
      </c>
      <c r="CB146" s="346">
        <f t="shared" ref="CB146" si="3760">BU137</f>
        <v>0</v>
      </c>
      <c r="CC146" s="346">
        <f t="shared" ref="CC146" si="3761">BV137</f>
        <v>0</v>
      </c>
      <c r="CD146" s="346">
        <f t="shared" ref="CD146" si="3762">BW137</f>
        <v>0</v>
      </c>
      <c r="CE146" s="346">
        <f t="shared" ref="CE146" si="3763">BX137</f>
        <v>0</v>
      </c>
      <c r="CF146" s="346">
        <f t="shared" ref="CF146" si="3764">BY137</f>
        <v>0</v>
      </c>
      <c r="CG146" s="346">
        <f t="shared" ref="CG146" si="3765">BZ137</f>
        <v>0</v>
      </c>
      <c r="CH146" s="346">
        <f t="shared" ref="CH146" si="3766">CA137</f>
        <v>0</v>
      </c>
      <c r="CI146" s="346">
        <f t="shared" ref="CI146" si="3767">CB137</f>
        <v>0</v>
      </c>
      <c r="CJ146" s="346">
        <f t="shared" ref="CJ146" si="3768">CC137</f>
        <v>0</v>
      </c>
    </row>
    <row r="147" spans="1:108" x14ac:dyDescent="0.25">
      <c r="A147" s="277" t="s">
        <v>258</v>
      </c>
      <c r="K147" s="345">
        <f>SUM(K139:K145)*$G$25/7</f>
        <v>0</v>
      </c>
      <c r="L147" s="345">
        <f t="shared" ref="L147:BW147" si="3769">SUM(L139:L145)*$G$25/7</f>
        <v>0</v>
      </c>
      <c r="M147" s="345">
        <f t="shared" si="3769"/>
        <v>0</v>
      </c>
      <c r="N147" s="345">
        <f t="shared" si="3769"/>
        <v>0</v>
      </c>
      <c r="O147" s="345">
        <f t="shared" si="3769"/>
        <v>0</v>
      </c>
      <c r="P147" s="345">
        <f t="shared" si="3769"/>
        <v>0</v>
      </c>
      <c r="Q147" s="345">
        <f t="shared" si="3769"/>
        <v>0</v>
      </c>
      <c r="R147" s="345">
        <f t="shared" si="3769"/>
        <v>0</v>
      </c>
      <c r="S147" s="345">
        <f t="shared" si="3769"/>
        <v>0</v>
      </c>
      <c r="T147" s="345">
        <f t="shared" si="3769"/>
        <v>0</v>
      </c>
      <c r="U147" s="345">
        <f t="shared" si="3769"/>
        <v>0</v>
      </c>
      <c r="V147" s="345">
        <f t="shared" si="3769"/>
        <v>0</v>
      </c>
      <c r="W147" s="345">
        <f t="shared" si="3769"/>
        <v>0</v>
      </c>
      <c r="X147" s="345">
        <f t="shared" si="3769"/>
        <v>0</v>
      </c>
      <c r="Y147" s="345">
        <f t="shared" si="3769"/>
        <v>0</v>
      </c>
      <c r="Z147" s="345">
        <f t="shared" si="3769"/>
        <v>0</v>
      </c>
      <c r="AA147" s="345">
        <f t="shared" si="3769"/>
        <v>0</v>
      </c>
      <c r="AB147" s="345">
        <f t="shared" si="3769"/>
        <v>0</v>
      </c>
      <c r="AC147" s="345">
        <f t="shared" si="3769"/>
        <v>0</v>
      </c>
      <c r="AD147" s="345">
        <f t="shared" si="3769"/>
        <v>0</v>
      </c>
      <c r="AE147" s="345">
        <f t="shared" si="3769"/>
        <v>0</v>
      </c>
      <c r="AF147" s="345">
        <f t="shared" si="3769"/>
        <v>0</v>
      </c>
      <c r="AG147" s="345">
        <f t="shared" si="3769"/>
        <v>0</v>
      </c>
      <c r="AH147" s="345">
        <f t="shared" si="3769"/>
        <v>0</v>
      </c>
      <c r="AI147" s="345">
        <f t="shared" si="3769"/>
        <v>0</v>
      </c>
      <c r="AJ147" s="345">
        <f t="shared" si="3769"/>
        <v>0</v>
      </c>
      <c r="AK147" s="345">
        <f t="shared" si="3769"/>
        <v>0</v>
      </c>
      <c r="AL147" s="345">
        <f t="shared" si="3769"/>
        <v>0</v>
      </c>
      <c r="AM147" s="345">
        <f t="shared" si="3769"/>
        <v>0</v>
      </c>
      <c r="AN147" s="345">
        <f t="shared" si="3769"/>
        <v>0</v>
      </c>
      <c r="AO147" s="345">
        <f t="shared" si="3769"/>
        <v>0</v>
      </c>
      <c r="AP147" s="345">
        <f t="shared" si="3769"/>
        <v>0</v>
      </c>
      <c r="AQ147" s="345">
        <f t="shared" si="3769"/>
        <v>0</v>
      </c>
      <c r="AR147" s="345">
        <f t="shared" si="3769"/>
        <v>0</v>
      </c>
      <c r="AS147" s="345">
        <f t="shared" si="3769"/>
        <v>0</v>
      </c>
      <c r="AT147" s="345">
        <f t="shared" si="3769"/>
        <v>0</v>
      </c>
      <c r="AU147" s="345">
        <f t="shared" si="3769"/>
        <v>0</v>
      </c>
      <c r="AV147" s="345">
        <f t="shared" si="3769"/>
        <v>0</v>
      </c>
      <c r="AW147" s="345">
        <f t="shared" si="3769"/>
        <v>0</v>
      </c>
      <c r="AX147" s="345">
        <f t="shared" si="3769"/>
        <v>0</v>
      </c>
      <c r="AY147" s="345">
        <f t="shared" si="3769"/>
        <v>0</v>
      </c>
      <c r="AZ147" s="345">
        <f t="shared" si="3769"/>
        <v>0</v>
      </c>
      <c r="BA147" s="345">
        <f t="shared" si="3769"/>
        <v>0</v>
      </c>
      <c r="BB147" s="345">
        <f t="shared" si="3769"/>
        <v>0</v>
      </c>
      <c r="BC147" s="345">
        <f t="shared" si="3769"/>
        <v>0</v>
      </c>
      <c r="BD147" s="345">
        <f t="shared" si="3769"/>
        <v>0</v>
      </c>
      <c r="BE147" s="345">
        <f t="shared" si="3769"/>
        <v>0</v>
      </c>
      <c r="BF147" s="345">
        <f t="shared" si="3769"/>
        <v>0</v>
      </c>
      <c r="BG147" s="345">
        <f t="shared" si="3769"/>
        <v>0</v>
      </c>
      <c r="BH147" s="345">
        <f t="shared" si="3769"/>
        <v>0</v>
      </c>
      <c r="BI147" s="345">
        <f t="shared" si="3769"/>
        <v>0</v>
      </c>
      <c r="BJ147" s="345">
        <f t="shared" si="3769"/>
        <v>0</v>
      </c>
      <c r="BK147" s="345">
        <f t="shared" si="3769"/>
        <v>0</v>
      </c>
      <c r="BL147" s="345">
        <f t="shared" si="3769"/>
        <v>0</v>
      </c>
      <c r="BM147" s="345">
        <f t="shared" si="3769"/>
        <v>0</v>
      </c>
      <c r="BN147" s="345">
        <f t="shared" si="3769"/>
        <v>0</v>
      </c>
      <c r="BO147" s="345">
        <f t="shared" si="3769"/>
        <v>0</v>
      </c>
      <c r="BP147" s="345">
        <f t="shared" si="3769"/>
        <v>0</v>
      </c>
      <c r="BQ147" s="345">
        <f t="shared" si="3769"/>
        <v>0</v>
      </c>
      <c r="BR147" s="345">
        <f t="shared" si="3769"/>
        <v>0</v>
      </c>
      <c r="BS147" s="345">
        <f t="shared" si="3769"/>
        <v>0</v>
      </c>
      <c r="BT147" s="345">
        <f t="shared" si="3769"/>
        <v>0</v>
      </c>
      <c r="BU147" s="345">
        <f t="shared" si="3769"/>
        <v>0</v>
      </c>
      <c r="BV147" s="345">
        <f t="shared" si="3769"/>
        <v>0</v>
      </c>
      <c r="BW147" s="345">
        <f t="shared" si="3769"/>
        <v>0</v>
      </c>
      <c r="BX147" s="345">
        <f t="shared" ref="BX147:CB147" si="3770">SUM(BX139:BX145)*$G$25/7</f>
        <v>0</v>
      </c>
      <c r="BY147" s="345">
        <f t="shared" si="3770"/>
        <v>0</v>
      </c>
      <c r="BZ147" s="345">
        <f t="shared" si="3770"/>
        <v>0</v>
      </c>
      <c r="CA147" s="345">
        <f t="shared" si="3770"/>
        <v>0</v>
      </c>
      <c r="CB147" s="345">
        <f t="shared" si="3770"/>
        <v>0</v>
      </c>
      <c r="CC147" s="345">
        <f t="shared" ref="CC147" si="3771">SUM(CC139:CC145)*$G$2/7</f>
        <v>0</v>
      </c>
      <c r="CD147" s="345">
        <f t="shared" ref="CD147:CF147" si="3772">SUM(CD139:CD145)*$G$25/7</f>
        <v>0</v>
      </c>
      <c r="CE147" s="345">
        <f t="shared" si="3772"/>
        <v>0</v>
      </c>
      <c r="CF147" s="345">
        <f t="shared" si="3772"/>
        <v>0</v>
      </c>
      <c r="CG147" s="345">
        <f t="shared" ref="CG147" si="3773">SUM(CG139:CG145)*$G$2/7</f>
        <v>0</v>
      </c>
      <c r="CH147" s="345">
        <f t="shared" ref="CH147:CJ147" si="3774">SUM(CH139:CH145)*$G$25/7</f>
        <v>0</v>
      </c>
      <c r="CI147" s="345">
        <f t="shared" si="3774"/>
        <v>0</v>
      </c>
      <c r="CJ147" s="345">
        <f t="shared" si="3774"/>
        <v>0</v>
      </c>
    </row>
    <row r="148" spans="1:108" x14ac:dyDescent="0.25">
      <c r="A148" s="277" t="s">
        <v>49</v>
      </c>
      <c r="K148" s="345">
        <f>K146*$G$104</f>
        <v>0</v>
      </c>
      <c r="L148" s="345">
        <f t="shared" ref="L148:BW148" si="3775">L146*$G$104</f>
        <v>0</v>
      </c>
      <c r="M148" s="345">
        <f t="shared" si="3775"/>
        <v>0</v>
      </c>
      <c r="N148" s="345">
        <f t="shared" si="3775"/>
        <v>0</v>
      </c>
      <c r="O148" s="345">
        <f t="shared" si="3775"/>
        <v>0</v>
      </c>
      <c r="P148" s="345">
        <f t="shared" si="3775"/>
        <v>0</v>
      </c>
      <c r="Q148" s="345">
        <f t="shared" si="3775"/>
        <v>0</v>
      </c>
      <c r="R148" s="345">
        <f t="shared" si="3775"/>
        <v>0</v>
      </c>
      <c r="S148" s="345">
        <f t="shared" si="3775"/>
        <v>0</v>
      </c>
      <c r="T148" s="345">
        <f t="shared" si="3775"/>
        <v>0</v>
      </c>
      <c r="U148" s="345">
        <f t="shared" si="3775"/>
        <v>0</v>
      </c>
      <c r="V148" s="345">
        <f t="shared" si="3775"/>
        <v>0</v>
      </c>
      <c r="W148" s="345">
        <f t="shared" si="3775"/>
        <v>0</v>
      </c>
      <c r="X148" s="345">
        <f t="shared" si="3775"/>
        <v>0</v>
      </c>
      <c r="Y148" s="345">
        <f t="shared" si="3775"/>
        <v>0</v>
      </c>
      <c r="Z148" s="345">
        <f t="shared" si="3775"/>
        <v>0</v>
      </c>
      <c r="AA148" s="345">
        <f t="shared" si="3775"/>
        <v>0</v>
      </c>
      <c r="AB148" s="345">
        <f t="shared" si="3775"/>
        <v>0</v>
      </c>
      <c r="AC148" s="345">
        <f t="shared" si="3775"/>
        <v>0</v>
      </c>
      <c r="AD148" s="345">
        <f t="shared" si="3775"/>
        <v>0</v>
      </c>
      <c r="AE148" s="345">
        <f t="shared" si="3775"/>
        <v>0</v>
      </c>
      <c r="AF148" s="345">
        <f t="shared" si="3775"/>
        <v>0</v>
      </c>
      <c r="AG148" s="345">
        <f t="shared" si="3775"/>
        <v>0</v>
      </c>
      <c r="AH148" s="345">
        <f t="shared" si="3775"/>
        <v>0</v>
      </c>
      <c r="AI148" s="345">
        <f t="shared" si="3775"/>
        <v>0</v>
      </c>
      <c r="AJ148" s="345">
        <f t="shared" si="3775"/>
        <v>0</v>
      </c>
      <c r="AK148" s="345">
        <f t="shared" si="3775"/>
        <v>0</v>
      </c>
      <c r="AL148" s="345">
        <f t="shared" si="3775"/>
        <v>0</v>
      </c>
      <c r="AM148" s="345">
        <f t="shared" si="3775"/>
        <v>0</v>
      </c>
      <c r="AN148" s="345">
        <f t="shared" si="3775"/>
        <v>0</v>
      </c>
      <c r="AO148" s="345">
        <f t="shared" si="3775"/>
        <v>0</v>
      </c>
      <c r="AP148" s="345">
        <f t="shared" si="3775"/>
        <v>0</v>
      </c>
      <c r="AQ148" s="345">
        <f t="shared" si="3775"/>
        <v>0</v>
      </c>
      <c r="AR148" s="345">
        <f t="shared" si="3775"/>
        <v>0</v>
      </c>
      <c r="AS148" s="345">
        <f t="shared" si="3775"/>
        <v>0</v>
      </c>
      <c r="AT148" s="345">
        <f t="shared" si="3775"/>
        <v>0</v>
      </c>
      <c r="AU148" s="345">
        <f t="shared" si="3775"/>
        <v>0</v>
      </c>
      <c r="AV148" s="345">
        <f t="shared" si="3775"/>
        <v>0</v>
      </c>
      <c r="AW148" s="345">
        <f t="shared" si="3775"/>
        <v>0</v>
      </c>
      <c r="AX148" s="345">
        <f t="shared" si="3775"/>
        <v>0</v>
      </c>
      <c r="AY148" s="345">
        <f t="shared" si="3775"/>
        <v>0</v>
      </c>
      <c r="AZ148" s="345">
        <f t="shared" si="3775"/>
        <v>0</v>
      </c>
      <c r="BA148" s="345">
        <f t="shared" si="3775"/>
        <v>0</v>
      </c>
      <c r="BB148" s="345">
        <f t="shared" si="3775"/>
        <v>0</v>
      </c>
      <c r="BC148" s="345">
        <f t="shared" si="3775"/>
        <v>0</v>
      </c>
      <c r="BD148" s="345">
        <f t="shared" si="3775"/>
        <v>0</v>
      </c>
      <c r="BE148" s="345">
        <f t="shared" si="3775"/>
        <v>0</v>
      </c>
      <c r="BF148" s="345">
        <f t="shared" si="3775"/>
        <v>0</v>
      </c>
      <c r="BG148" s="345">
        <f t="shared" si="3775"/>
        <v>0</v>
      </c>
      <c r="BH148" s="345">
        <f t="shared" si="3775"/>
        <v>0</v>
      </c>
      <c r="BI148" s="345">
        <f t="shared" si="3775"/>
        <v>0</v>
      </c>
      <c r="BJ148" s="345">
        <f t="shared" si="3775"/>
        <v>0</v>
      </c>
      <c r="BK148" s="345">
        <f t="shared" si="3775"/>
        <v>0</v>
      </c>
      <c r="BL148" s="345">
        <f t="shared" si="3775"/>
        <v>0</v>
      </c>
      <c r="BM148" s="345">
        <f t="shared" si="3775"/>
        <v>0</v>
      </c>
      <c r="BN148" s="345">
        <f t="shared" si="3775"/>
        <v>0</v>
      </c>
      <c r="BO148" s="345">
        <f t="shared" si="3775"/>
        <v>0</v>
      </c>
      <c r="BP148" s="345">
        <f t="shared" si="3775"/>
        <v>0</v>
      </c>
      <c r="BQ148" s="345">
        <f t="shared" si="3775"/>
        <v>0</v>
      </c>
      <c r="BR148" s="345">
        <f t="shared" si="3775"/>
        <v>0</v>
      </c>
      <c r="BS148" s="345">
        <f t="shared" si="3775"/>
        <v>0</v>
      </c>
      <c r="BT148" s="345">
        <f t="shared" si="3775"/>
        <v>0</v>
      </c>
      <c r="BU148" s="345">
        <f t="shared" si="3775"/>
        <v>0</v>
      </c>
      <c r="BV148" s="345">
        <f t="shared" si="3775"/>
        <v>0</v>
      </c>
      <c r="BW148" s="345">
        <f t="shared" si="3775"/>
        <v>0</v>
      </c>
      <c r="BX148" s="345">
        <f t="shared" ref="BX148:CC148" si="3776">BX146*$G$104</f>
        <v>0</v>
      </c>
      <c r="BY148" s="345">
        <f t="shared" si="3776"/>
        <v>0</v>
      </c>
      <c r="BZ148" s="345">
        <f t="shared" si="3776"/>
        <v>0</v>
      </c>
      <c r="CA148" s="345">
        <f t="shared" si="3776"/>
        <v>0</v>
      </c>
      <c r="CB148" s="345">
        <f t="shared" si="3776"/>
        <v>0</v>
      </c>
      <c r="CC148" s="345">
        <f t="shared" si="3776"/>
        <v>0</v>
      </c>
      <c r="CD148" s="345">
        <f t="shared" ref="CD148:CJ148" si="3777">CD146*$G$104</f>
        <v>0</v>
      </c>
      <c r="CE148" s="345">
        <f t="shared" si="3777"/>
        <v>0</v>
      </c>
      <c r="CF148" s="345">
        <f t="shared" si="3777"/>
        <v>0</v>
      </c>
      <c r="CG148" s="345">
        <f t="shared" si="3777"/>
        <v>0</v>
      </c>
      <c r="CH148" s="345">
        <f t="shared" si="3777"/>
        <v>0</v>
      </c>
      <c r="CI148" s="345">
        <f t="shared" si="3777"/>
        <v>0</v>
      </c>
      <c r="CJ148" s="345">
        <f t="shared" si="3777"/>
        <v>0</v>
      </c>
    </row>
    <row r="149" spans="1:108" x14ac:dyDescent="0.25">
      <c r="A149" s="529" t="s">
        <v>648</v>
      </c>
      <c r="K149" s="345"/>
      <c r="L149" s="345"/>
      <c r="M149" s="345"/>
      <c r="N149" s="345"/>
      <c r="O149" s="345"/>
      <c r="P149" s="345"/>
      <c r="Q149" s="345"/>
      <c r="R149" s="345"/>
      <c r="S149" s="526">
        <v>0</v>
      </c>
      <c r="T149" s="526">
        <v>0</v>
      </c>
      <c r="U149" s="526">
        <v>0</v>
      </c>
      <c r="V149" s="526">
        <v>0</v>
      </c>
      <c r="W149" s="526">
        <v>0</v>
      </c>
      <c r="X149" s="526">
        <v>0</v>
      </c>
      <c r="Y149" s="526">
        <v>0</v>
      </c>
      <c r="Z149" s="526">
        <v>0</v>
      </c>
      <c r="AA149" s="526">
        <v>0</v>
      </c>
      <c r="AB149" s="526">
        <v>0</v>
      </c>
      <c r="AC149" s="526">
        <v>0</v>
      </c>
      <c r="AD149" s="526">
        <v>0</v>
      </c>
      <c r="AE149" s="526">
        <v>0</v>
      </c>
      <c r="AF149" s="526">
        <v>0</v>
      </c>
      <c r="AG149" s="526">
        <v>0</v>
      </c>
      <c r="AH149" s="526">
        <v>0</v>
      </c>
      <c r="AI149" s="526">
        <v>0</v>
      </c>
      <c r="AJ149" s="526">
        <v>0</v>
      </c>
      <c r="AK149" s="526">
        <v>0</v>
      </c>
      <c r="AL149" s="526">
        <v>0</v>
      </c>
      <c r="AM149" s="526">
        <v>0</v>
      </c>
      <c r="AN149" s="526">
        <v>0</v>
      </c>
      <c r="AO149" s="526">
        <v>0</v>
      </c>
      <c r="AP149" s="526">
        <v>0</v>
      </c>
      <c r="AQ149" s="526">
        <v>0</v>
      </c>
      <c r="AR149" s="526">
        <v>0</v>
      </c>
      <c r="AS149" s="526">
        <v>0</v>
      </c>
      <c r="AT149" s="526">
        <v>0</v>
      </c>
      <c r="AU149" s="526">
        <v>0</v>
      </c>
      <c r="AV149" s="526">
        <v>0</v>
      </c>
      <c r="AW149" s="526">
        <v>0</v>
      </c>
      <c r="AX149" s="526">
        <v>0</v>
      </c>
      <c r="AY149" s="526">
        <v>0</v>
      </c>
      <c r="AZ149" s="526">
        <v>0</v>
      </c>
      <c r="BA149" s="526">
        <v>0</v>
      </c>
      <c r="BB149" s="526">
        <v>0</v>
      </c>
      <c r="BC149" s="526">
        <v>0</v>
      </c>
      <c r="BD149" s="526">
        <v>0</v>
      </c>
      <c r="BE149" s="526">
        <v>0</v>
      </c>
      <c r="BF149" s="526">
        <v>0</v>
      </c>
      <c r="BG149" s="526">
        <v>0</v>
      </c>
      <c r="BH149" s="526">
        <v>0</v>
      </c>
      <c r="BI149" s="526">
        <v>0</v>
      </c>
      <c r="BJ149" s="526">
        <v>0</v>
      </c>
      <c r="BK149" s="526">
        <v>0</v>
      </c>
      <c r="BL149" s="526">
        <v>0</v>
      </c>
      <c r="BM149" s="526">
        <v>0</v>
      </c>
      <c r="BN149" s="526">
        <v>0</v>
      </c>
      <c r="BO149" s="526">
        <v>0</v>
      </c>
      <c r="BP149" s="526">
        <v>0</v>
      </c>
      <c r="BQ149" s="526">
        <v>0</v>
      </c>
      <c r="BR149" s="526">
        <v>0</v>
      </c>
      <c r="BS149" s="526">
        <v>0</v>
      </c>
      <c r="BT149" s="526">
        <v>0</v>
      </c>
      <c r="BU149" s="526">
        <v>0</v>
      </c>
      <c r="BV149" s="526">
        <v>0</v>
      </c>
      <c r="BW149" s="526">
        <v>0</v>
      </c>
      <c r="BX149" s="526">
        <v>0</v>
      </c>
      <c r="BY149" s="526">
        <v>0</v>
      </c>
      <c r="BZ149" s="526">
        <v>0</v>
      </c>
      <c r="CA149" s="526">
        <v>0</v>
      </c>
      <c r="CB149" s="526">
        <v>0</v>
      </c>
      <c r="CC149" s="526">
        <v>0</v>
      </c>
      <c r="CD149" s="526">
        <v>0</v>
      </c>
      <c r="CE149" s="526">
        <v>0</v>
      </c>
      <c r="CF149" s="526">
        <v>0</v>
      </c>
      <c r="CG149" s="526">
        <v>0</v>
      </c>
      <c r="CH149" s="526">
        <v>0</v>
      </c>
      <c r="CI149" s="526">
        <v>0</v>
      </c>
      <c r="CJ149" s="526">
        <v>0</v>
      </c>
    </row>
    <row r="150" spans="1:108" x14ac:dyDescent="0.25">
      <c r="A150" s="529" t="s">
        <v>653</v>
      </c>
      <c r="K150" s="345"/>
      <c r="L150" s="345"/>
      <c r="M150" s="345"/>
      <c r="N150" s="345"/>
      <c r="O150" s="345"/>
      <c r="P150" s="345"/>
      <c r="Q150" s="345"/>
      <c r="R150" s="345"/>
      <c r="S150" s="343">
        <f>S149*$B$130</f>
        <v>0</v>
      </c>
      <c r="T150" s="343">
        <f t="shared" ref="T150:BO150" si="3778">T149*$B$130</f>
        <v>0</v>
      </c>
      <c r="U150" s="343">
        <f t="shared" si="3778"/>
        <v>0</v>
      </c>
      <c r="V150" s="343">
        <f t="shared" si="3778"/>
        <v>0</v>
      </c>
      <c r="W150" s="343">
        <f t="shared" si="3778"/>
        <v>0</v>
      </c>
      <c r="X150" s="343">
        <f t="shared" si="3778"/>
        <v>0</v>
      </c>
      <c r="Y150" s="343">
        <f t="shared" si="3778"/>
        <v>0</v>
      </c>
      <c r="Z150" s="343">
        <f t="shared" si="3778"/>
        <v>0</v>
      </c>
      <c r="AA150" s="343">
        <f t="shared" si="3778"/>
        <v>0</v>
      </c>
      <c r="AB150" s="343">
        <f t="shared" si="3778"/>
        <v>0</v>
      </c>
      <c r="AC150" s="343">
        <f t="shared" si="3778"/>
        <v>0</v>
      </c>
      <c r="AD150" s="343">
        <f t="shared" si="3778"/>
        <v>0</v>
      </c>
      <c r="AE150" s="343">
        <f t="shared" si="3778"/>
        <v>0</v>
      </c>
      <c r="AF150" s="343">
        <f t="shared" si="3778"/>
        <v>0</v>
      </c>
      <c r="AG150" s="343">
        <f t="shared" si="3778"/>
        <v>0</v>
      </c>
      <c r="AH150" s="343">
        <f t="shared" si="3778"/>
        <v>0</v>
      </c>
      <c r="AI150" s="343">
        <f t="shared" si="3778"/>
        <v>0</v>
      </c>
      <c r="AJ150" s="343">
        <f t="shared" si="3778"/>
        <v>0</v>
      </c>
      <c r="AK150" s="343">
        <f t="shared" si="3778"/>
        <v>0</v>
      </c>
      <c r="AL150" s="343">
        <f t="shared" si="3778"/>
        <v>0</v>
      </c>
      <c r="AM150" s="343">
        <f t="shared" si="3778"/>
        <v>0</v>
      </c>
      <c r="AN150" s="343">
        <f t="shared" si="3778"/>
        <v>0</v>
      </c>
      <c r="AO150" s="343">
        <f t="shared" si="3778"/>
        <v>0</v>
      </c>
      <c r="AP150" s="343">
        <f t="shared" si="3778"/>
        <v>0</v>
      </c>
      <c r="AQ150" s="343">
        <f t="shared" si="3778"/>
        <v>0</v>
      </c>
      <c r="AR150" s="343">
        <f t="shared" si="3778"/>
        <v>0</v>
      </c>
      <c r="AS150" s="343">
        <f t="shared" si="3778"/>
        <v>0</v>
      </c>
      <c r="AT150" s="343">
        <f t="shared" si="3778"/>
        <v>0</v>
      </c>
      <c r="AU150" s="343">
        <f t="shared" si="3778"/>
        <v>0</v>
      </c>
      <c r="AV150" s="343">
        <f t="shared" si="3778"/>
        <v>0</v>
      </c>
      <c r="AW150" s="343">
        <f t="shared" si="3778"/>
        <v>0</v>
      </c>
      <c r="AX150" s="343">
        <f t="shared" si="3778"/>
        <v>0</v>
      </c>
      <c r="AY150" s="343">
        <f t="shared" si="3778"/>
        <v>0</v>
      </c>
      <c r="AZ150" s="343">
        <f t="shared" si="3778"/>
        <v>0</v>
      </c>
      <c r="BA150" s="343">
        <f t="shared" si="3778"/>
        <v>0</v>
      </c>
      <c r="BB150" s="343">
        <f t="shared" si="3778"/>
        <v>0</v>
      </c>
      <c r="BC150" s="343">
        <f t="shared" si="3778"/>
        <v>0</v>
      </c>
      <c r="BD150" s="343">
        <f t="shared" si="3778"/>
        <v>0</v>
      </c>
      <c r="BE150" s="343">
        <f t="shared" si="3778"/>
        <v>0</v>
      </c>
      <c r="BF150" s="343">
        <f t="shared" si="3778"/>
        <v>0</v>
      </c>
      <c r="BG150" s="343">
        <f t="shared" si="3778"/>
        <v>0</v>
      </c>
      <c r="BH150" s="343">
        <f t="shared" si="3778"/>
        <v>0</v>
      </c>
      <c r="BI150" s="343">
        <f t="shared" si="3778"/>
        <v>0</v>
      </c>
      <c r="BJ150" s="343">
        <f t="shared" si="3778"/>
        <v>0</v>
      </c>
      <c r="BK150" s="343">
        <f t="shared" si="3778"/>
        <v>0</v>
      </c>
      <c r="BL150" s="343">
        <f t="shared" si="3778"/>
        <v>0</v>
      </c>
      <c r="BM150" s="343">
        <f t="shared" si="3778"/>
        <v>0</v>
      </c>
      <c r="BN150" s="343">
        <f t="shared" si="3778"/>
        <v>0</v>
      </c>
      <c r="BO150" s="343">
        <f t="shared" si="3778"/>
        <v>0</v>
      </c>
      <c r="BP150" s="527"/>
      <c r="BQ150" s="527"/>
      <c r="BR150" s="527"/>
      <c r="BS150" s="527"/>
      <c r="BT150" s="527"/>
      <c r="BU150" s="527"/>
      <c r="BV150" s="527"/>
      <c r="BW150" s="527"/>
      <c r="BX150" s="527"/>
      <c r="BY150" s="527"/>
      <c r="BZ150" s="527"/>
      <c r="CA150" s="527"/>
      <c r="CB150" s="527"/>
      <c r="CC150" s="527"/>
      <c r="CD150" s="528"/>
      <c r="CE150" s="528"/>
      <c r="CF150" s="528"/>
      <c r="CG150" s="528"/>
      <c r="CH150" s="528"/>
      <c r="CI150" s="528"/>
      <c r="CJ150" s="528"/>
    </row>
    <row r="151" spans="1:108" s="526" customFormat="1" x14ac:dyDescent="0.25">
      <c r="A151" s="529" t="s">
        <v>649</v>
      </c>
      <c r="B151" s="526">
        <f>B100+B74+B48</f>
        <v>0</v>
      </c>
      <c r="C151" s="526">
        <f t="shared" ref="C151:BN151" si="3779">C100+C74+C48</f>
        <v>0</v>
      </c>
      <c r="D151" s="526">
        <f t="shared" si="3779"/>
        <v>0</v>
      </c>
      <c r="E151" s="526">
        <f t="shared" si="3779"/>
        <v>0</v>
      </c>
      <c r="F151" s="526">
        <f t="shared" si="3779"/>
        <v>0</v>
      </c>
      <c r="G151" s="526">
        <f t="shared" si="3779"/>
        <v>3</v>
      </c>
      <c r="H151" s="526">
        <f t="shared" si="3779"/>
        <v>6</v>
      </c>
      <c r="I151" s="526">
        <f t="shared" si="3779"/>
        <v>10</v>
      </c>
      <c r="J151" s="526">
        <f t="shared" si="3779"/>
        <v>13</v>
      </c>
      <c r="K151" s="526">
        <f t="shared" si="3779"/>
        <v>16</v>
      </c>
      <c r="L151" s="526">
        <f t="shared" si="3779"/>
        <v>20</v>
      </c>
      <c r="M151" s="526">
        <f t="shared" si="3779"/>
        <v>23</v>
      </c>
      <c r="N151" s="526">
        <f t="shared" si="3779"/>
        <v>26</v>
      </c>
      <c r="O151" s="526">
        <f t="shared" si="3779"/>
        <v>27</v>
      </c>
      <c r="P151" s="526">
        <f t="shared" si="3779"/>
        <v>27</v>
      </c>
      <c r="Q151" s="526">
        <f t="shared" si="3779"/>
        <v>26</v>
      </c>
      <c r="R151" s="526">
        <f t="shared" si="3779"/>
        <v>28</v>
      </c>
      <c r="S151" s="526">
        <f t="shared" si="3779"/>
        <v>28</v>
      </c>
      <c r="T151" s="526">
        <f t="shared" si="3779"/>
        <v>26</v>
      </c>
      <c r="U151" s="526">
        <f t="shared" si="3779"/>
        <v>27</v>
      </c>
      <c r="V151" s="526">
        <f t="shared" si="3779"/>
        <v>27</v>
      </c>
      <c r="W151" s="526">
        <f t="shared" si="3779"/>
        <v>26</v>
      </c>
      <c r="X151" s="526">
        <f t="shared" si="3779"/>
        <v>27</v>
      </c>
      <c r="Y151" s="526">
        <f t="shared" si="3779"/>
        <v>27</v>
      </c>
      <c r="Z151" s="526">
        <f t="shared" si="3779"/>
        <v>26</v>
      </c>
      <c r="AA151" s="526">
        <f t="shared" si="3779"/>
        <v>26</v>
      </c>
      <c r="AB151" s="526">
        <f t="shared" si="3779"/>
        <v>27</v>
      </c>
      <c r="AC151" s="526">
        <f t="shared" si="3779"/>
        <v>26</v>
      </c>
      <c r="AD151" s="526">
        <f t="shared" si="3779"/>
        <v>26</v>
      </c>
      <c r="AE151" s="526">
        <f t="shared" si="3779"/>
        <v>27</v>
      </c>
      <c r="AF151" s="526">
        <f t="shared" si="3779"/>
        <v>26</v>
      </c>
      <c r="AG151" s="526">
        <f t="shared" si="3779"/>
        <v>26</v>
      </c>
      <c r="AH151" s="526">
        <f t="shared" si="3779"/>
        <v>26</v>
      </c>
      <c r="AI151" s="526">
        <f t="shared" si="3779"/>
        <v>27</v>
      </c>
      <c r="AJ151" s="526">
        <f t="shared" si="3779"/>
        <v>26</v>
      </c>
      <c r="AK151" s="526">
        <f t="shared" si="3779"/>
        <v>26</v>
      </c>
      <c r="AL151" s="526">
        <f t="shared" si="3779"/>
        <v>26</v>
      </c>
      <c r="AM151" s="526">
        <f t="shared" si="3779"/>
        <v>25</v>
      </c>
      <c r="AN151" s="526">
        <f t="shared" si="3779"/>
        <v>25</v>
      </c>
      <c r="AO151" s="526">
        <f t="shared" si="3779"/>
        <v>25</v>
      </c>
      <c r="AP151" s="526">
        <f t="shared" si="3779"/>
        <v>25</v>
      </c>
      <c r="AQ151" s="526">
        <f t="shared" si="3779"/>
        <v>25</v>
      </c>
      <c r="AR151" s="526">
        <f t="shared" si="3779"/>
        <v>24</v>
      </c>
      <c r="AS151" s="526">
        <f t="shared" si="3779"/>
        <v>21</v>
      </c>
      <c r="AT151" s="526">
        <f t="shared" si="3779"/>
        <v>18</v>
      </c>
      <c r="AU151" s="526">
        <f t="shared" si="3779"/>
        <v>15</v>
      </c>
      <c r="AV151" s="526">
        <f t="shared" si="3779"/>
        <v>12</v>
      </c>
      <c r="AW151" s="526">
        <f t="shared" si="3779"/>
        <v>9</v>
      </c>
      <c r="AX151" s="526">
        <f t="shared" si="3779"/>
        <v>6</v>
      </c>
      <c r="AY151" s="526">
        <f t="shared" si="3779"/>
        <v>2</v>
      </c>
      <c r="AZ151" s="526">
        <f t="shared" si="3779"/>
        <v>0</v>
      </c>
      <c r="BA151" s="526">
        <f t="shared" si="3779"/>
        <v>0</v>
      </c>
      <c r="BB151" s="526">
        <f t="shared" si="3779"/>
        <v>0</v>
      </c>
      <c r="BC151" s="526">
        <f t="shared" si="3779"/>
        <v>0</v>
      </c>
      <c r="BD151" s="526">
        <f t="shared" si="3779"/>
        <v>0</v>
      </c>
      <c r="BE151" s="526">
        <f t="shared" si="3779"/>
        <v>0</v>
      </c>
      <c r="BF151" s="526">
        <f t="shared" si="3779"/>
        <v>0</v>
      </c>
      <c r="BG151" s="526">
        <f t="shared" si="3779"/>
        <v>0</v>
      </c>
      <c r="BH151" s="526">
        <f t="shared" si="3779"/>
        <v>0</v>
      </c>
      <c r="BI151" s="526">
        <f t="shared" si="3779"/>
        <v>0</v>
      </c>
      <c r="BJ151" s="526">
        <f t="shared" si="3779"/>
        <v>0</v>
      </c>
      <c r="BK151" s="526">
        <f t="shared" si="3779"/>
        <v>0</v>
      </c>
      <c r="BL151" s="526">
        <f t="shared" si="3779"/>
        <v>0</v>
      </c>
      <c r="BM151" s="526">
        <f t="shared" si="3779"/>
        <v>0</v>
      </c>
      <c r="BN151" s="526">
        <f t="shared" si="3779"/>
        <v>0</v>
      </c>
      <c r="BO151" s="526">
        <f t="shared" ref="BO151:CJ151" si="3780">BO100+BO74+BO48</f>
        <v>0</v>
      </c>
      <c r="BP151" s="526">
        <f t="shared" si="3780"/>
        <v>0</v>
      </c>
      <c r="BQ151" s="526">
        <f t="shared" si="3780"/>
        <v>0</v>
      </c>
      <c r="BR151" s="526">
        <f t="shared" si="3780"/>
        <v>0</v>
      </c>
      <c r="BS151" s="526">
        <f t="shared" si="3780"/>
        <v>0</v>
      </c>
      <c r="BT151" s="526">
        <f t="shared" si="3780"/>
        <v>0</v>
      </c>
      <c r="BU151" s="526">
        <f t="shared" si="3780"/>
        <v>0</v>
      </c>
      <c r="BV151" s="526">
        <f t="shared" si="3780"/>
        <v>0</v>
      </c>
      <c r="BW151" s="526">
        <f t="shared" si="3780"/>
        <v>0</v>
      </c>
      <c r="BX151" s="526">
        <f t="shared" si="3780"/>
        <v>0</v>
      </c>
      <c r="BY151" s="526">
        <f t="shared" si="3780"/>
        <v>0</v>
      </c>
      <c r="BZ151" s="526">
        <f t="shared" si="3780"/>
        <v>0</v>
      </c>
      <c r="CA151" s="526">
        <f t="shared" si="3780"/>
        <v>0</v>
      </c>
      <c r="CB151" s="526">
        <f t="shared" si="3780"/>
        <v>0</v>
      </c>
      <c r="CC151" s="526">
        <f t="shared" si="3780"/>
        <v>0</v>
      </c>
      <c r="CD151" s="526">
        <f t="shared" si="3780"/>
        <v>0</v>
      </c>
      <c r="CE151" s="526">
        <f t="shared" si="3780"/>
        <v>0</v>
      </c>
      <c r="CF151" s="526">
        <f t="shared" si="3780"/>
        <v>0</v>
      </c>
      <c r="CG151" s="526">
        <f t="shared" si="3780"/>
        <v>0</v>
      </c>
      <c r="CH151" s="526">
        <f t="shared" si="3780"/>
        <v>0</v>
      </c>
      <c r="CI151" s="526">
        <f t="shared" si="3780"/>
        <v>0</v>
      </c>
      <c r="CJ151" s="526">
        <f t="shared" si="3780"/>
        <v>0</v>
      </c>
      <c r="CK151" s="528"/>
      <c r="CL151" s="528"/>
      <c r="CM151" s="528"/>
      <c r="CN151" s="528"/>
      <c r="CO151" s="528"/>
      <c r="CP151" s="528"/>
      <c r="CQ151" s="528"/>
      <c r="CR151" s="528"/>
      <c r="CS151" s="528"/>
      <c r="CT151" s="528"/>
      <c r="CU151" s="528"/>
      <c r="CV151" s="528"/>
      <c r="CW151" s="528"/>
      <c r="CX151" s="528"/>
      <c r="CY151" s="528"/>
      <c r="CZ151" s="528"/>
      <c r="DA151" s="528"/>
      <c r="DB151" s="528"/>
      <c r="DC151" s="528"/>
      <c r="DD151" s="528"/>
    </row>
    <row r="152" spans="1:108" x14ac:dyDescent="0.25">
      <c r="K152" s="345"/>
      <c r="L152" s="345"/>
      <c r="M152" s="345"/>
      <c r="N152" s="345"/>
      <c r="O152" s="345"/>
      <c r="P152" s="345"/>
      <c r="Q152" s="345"/>
      <c r="R152" s="345"/>
      <c r="S152" s="345"/>
      <c r="T152" s="345"/>
      <c r="U152" s="345"/>
      <c r="V152" s="345"/>
      <c r="W152" s="345"/>
      <c r="X152" s="345"/>
      <c r="Y152" s="345"/>
      <c r="Z152" s="345"/>
      <c r="AA152" s="345"/>
      <c r="AB152" s="345"/>
      <c r="AC152" s="345"/>
      <c r="AD152" s="345"/>
      <c r="AE152" s="345"/>
      <c r="AF152" s="345"/>
      <c r="AG152" s="345"/>
      <c r="AH152" s="345"/>
      <c r="AI152" s="345"/>
      <c r="AJ152" s="345"/>
      <c r="AK152" s="345"/>
      <c r="AL152" s="345"/>
      <c r="AM152" s="345"/>
      <c r="AN152" s="345"/>
      <c r="AO152" s="345"/>
      <c r="AP152" s="345"/>
      <c r="AQ152" s="345"/>
      <c r="AR152" s="345"/>
      <c r="AS152" s="345"/>
      <c r="AT152" s="345"/>
      <c r="AU152" s="345"/>
      <c r="AV152" s="345"/>
      <c r="AW152" s="345"/>
      <c r="AX152" s="345"/>
      <c r="AY152" s="345"/>
      <c r="AZ152" s="345"/>
      <c r="BA152" s="345"/>
      <c r="BB152" s="345"/>
      <c r="BC152" s="345"/>
      <c r="BD152" s="345"/>
      <c r="BE152" s="345"/>
      <c r="BF152" s="345"/>
      <c r="BG152" s="345"/>
      <c r="BH152" s="345"/>
      <c r="BI152" s="345"/>
      <c r="BJ152" s="345"/>
      <c r="BK152" s="345"/>
      <c r="BL152" s="345"/>
      <c r="BM152" s="345"/>
      <c r="BN152" s="345"/>
      <c r="BO152" s="345"/>
      <c r="BP152" s="345"/>
      <c r="BQ152" s="345"/>
      <c r="BR152" s="345"/>
      <c r="BS152" s="345"/>
      <c r="BT152" s="345"/>
      <c r="BU152" s="345"/>
      <c r="BV152" s="345"/>
      <c r="BW152" s="345"/>
      <c r="BX152" s="345"/>
      <c r="BY152" s="345"/>
      <c r="BZ152" s="345"/>
      <c r="CA152" s="345"/>
      <c r="CB152" s="345"/>
      <c r="CC152" s="345"/>
    </row>
    <row r="153" spans="1:108" x14ac:dyDescent="0.25">
      <c r="A153" s="342" t="s">
        <v>498</v>
      </c>
      <c r="B153" s="285">
        <f t="shared" ref="B153:F154" si="3781">B44+B70+B96+B122+B147</f>
        <v>0</v>
      </c>
      <c r="C153" s="285">
        <f t="shared" si="3781"/>
        <v>0</v>
      </c>
      <c r="D153" s="285">
        <f t="shared" si="3781"/>
        <v>0</v>
      </c>
      <c r="E153" s="285">
        <f t="shared" si="3781"/>
        <v>0</v>
      </c>
      <c r="F153" s="285">
        <f t="shared" si="3781"/>
        <v>0</v>
      </c>
      <c r="G153" s="285">
        <f t="shared" ref="G153:AL153" si="3782">G20+G44+G70+G96</f>
        <v>10038.748650526761</v>
      </c>
      <c r="H153" s="285">
        <f t="shared" si="3782"/>
        <v>21067.0304380983</v>
      </c>
      <c r="I153" s="285">
        <f t="shared" si="3782"/>
        <v>35143.671368430412</v>
      </c>
      <c r="J153" s="285">
        <f t="shared" si="3782"/>
        <v>46171.953156001953</v>
      </c>
      <c r="K153" s="285">
        <f t="shared" si="3782"/>
        <v>56210.701806528719</v>
      </c>
      <c r="L153" s="285">
        <f t="shared" si="3782"/>
        <v>71276.875873905607</v>
      </c>
      <c r="M153" s="285">
        <f t="shared" si="3782"/>
        <v>81315.624524432365</v>
      </c>
      <c r="N153" s="285">
        <f t="shared" si="3782"/>
        <v>82305.157661477147</v>
      </c>
      <c r="O153" s="285">
        <f t="shared" si="3782"/>
        <v>85353.516804237719</v>
      </c>
      <c r="P153" s="285">
        <f t="shared" si="3782"/>
        <v>82305.157661477147</v>
      </c>
      <c r="Q153" s="285">
        <f t="shared" si="3782"/>
        <v>81315.624524432365</v>
      </c>
      <c r="R153" s="285">
        <f t="shared" si="3782"/>
        <v>86343.049941282501</v>
      </c>
      <c r="S153" s="285">
        <f t="shared" si="3782"/>
        <v>80868.788913309836</v>
      </c>
      <c r="T153" s="285">
        <f t="shared" si="3782"/>
        <v>81858.322050354618</v>
      </c>
      <c r="U153" s="285">
        <f t="shared" si="3782"/>
        <v>84459.845581992689</v>
      </c>
      <c r="V153" s="285">
        <f t="shared" si="3782"/>
        <v>81411.486439232103</v>
      </c>
      <c r="W153" s="285">
        <f t="shared" si="3782"/>
        <v>79975.117691064806</v>
      </c>
      <c r="X153" s="285">
        <f t="shared" si="3782"/>
        <v>85002.543107914942</v>
      </c>
      <c r="Y153" s="285">
        <f t="shared" si="3782"/>
        <v>80070.979605864559</v>
      </c>
      <c r="Z153" s="285">
        <f t="shared" si="3782"/>
        <v>81603.210268831594</v>
      </c>
      <c r="AA153" s="285">
        <f t="shared" si="3782"/>
        <v>81699.072183631331</v>
      </c>
      <c r="AB153" s="285">
        <f t="shared" si="3782"/>
        <v>81699.072183631331</v>
      </c>
      <c r="AC153" s="285">
        <f t="shared" si="3782"/>
        <v>82241.769709553599</v>
      </c>
      <c r="AD153" s="285">
        <f t="shared" si="3782"/>
        <v>83231.302846598366</v>
      </c>
      <c r="AE153" s="285">
        <f t="shared" si="3782"/>
        <v>82241.769709553584</v>
      </c>
      <c r="AF153" s="285">
        <f t="shared" si="3782"/>
        <v>83135.440931798643</v>
      </c>
      <c r="AG153" s="285">
        <f t="shared" si="3782"/>
        <v>82145.907794753861</v>
      </c>
      <c r="AH153" s="285">
        <f t="shared" si="3782"/>
        <v>82592.743405876376</v>
      </c>
      <c r="AI153" s="285">
        <f t="shared" si="3782"/>
        <v>83135.440931798643</v>
      </c>
      <c r="AJ153" s="285">
        <f t="shared" si="3782"/>
        <v>81603.210268831594</v>
      </c>
      <c r="AK153" s="285">
        <f t="shared" si="3782"/>
        <v>81603.210268831594</v>
      </c>
      <c r="AL153" s="285">
        <f t="shared" si="3782"/>
        <v>79097.548651993289</v>
      </c>
      <c r="AM153" s="285">
        <f t="shared" ref="AM153:BR153" si="3783">AM20+AM44+AM70+AM96</f>
        <v>78650.71304087076</v>
      </c>
      <c r="AN153" s="285">
        <f t="shared" si="3783"/>
        <v>79097.548651993275</v>
      </c>
      <c r="AO153" s="285">
        <f t="shared" si="3783"/>
        <v>77661.179903825978</v>
      </c>
      <c r="AP153" s="285">
        <f t="shared" si="3783"/>
        <v>74516.958846265668</v>
      </c>
      <c r="AQ153" s="285">
        <f t="shared" si="3783"/>
        <v>78108.015514948507</v>
      </c>
      <c r="AR153" s="285">
        <f t="shared" si="3783"/>
        <v>74612.820761065406</v>
      </c>
      <c r="AS153" s="285">
        <f t="shared" si="3783"/>
        <v>63041.841447571613</v>
      </c>
      <c r="AT153" s="285">
        <f t="shared" si="3783"/>
        <v>52460.395271122587</v>
      </c>
      <c r="AU153" s="285">
        <f t="shared" si="3783"/>
        <v>41878.94909467356</v>
      </c>
      <c r="AV153" s="285">
        <f t="shared" si="3783"/>
        <v>31744.338529347064</v>
      </c>
      <c r="AW153" s="285">
        <f t="shared" si="3783"/>
        <v>20716.056741775526</v>
      </c>
      <c r="AX153" s="285">
        <f t="shared" si="3783"/>
        <v>7086.2514225659288</v>
      </c>
      <c r="AY153" s="285">
        <f t="shared" si="3783"/>
        <v>0</v>
      </c>
      <c r="AZ153" s="285">
        <f t="shared" si="3783"/>
        <v>0</v>
      </c>
      <c r="BA153" s="285">
        <f t="shared" si="3783"/>
        <v>0</v>
      </c>
      <c r="BB153" s="285">
        <f t="shared" si="3783"/>
        <v>0</v>
      </c>
      <c r="BC153" s="285">
        <f t="shared" si="3783"/>
        <v>0</v>
      </c>
      <c r="BD153" s="285">
        <f t="shared" si="3783"/>
        <v>0</v>
      </c>
      <c r="BE153" s="285">
        <f t="shared" si="3783"/>
        <v>0</v>
      </c>
      <c r="BF153" s="285">
        <f t="shared" si="3783"/>
        <v>0</v>
      </c>
      <c r="BG153" s="285">
        <f t="shared" si="3783"/>
        <v>0</v>
      </c>
      <c r="BH153" s="285">
        <f t="shared" si="3783"/>
        <v>0</v>
      </c>
      <c r="BI153" s="285">
        <f t="shared" si="3783"/>
        <v>0</v>
      </c>
      <c r="BJ153" s="285">
        <f t="shared" si="3783"/>
        <v>0</v>
      </c>
      <c r="BK153" s="285">
        <f t="shared" si="3783"/>
        <v>0</v>
      </c>
      <c r="BL153" s="285">
        <f t="shared" si="3783"/>
        <v>0</v>
      </c>
      <c r="BM153" s="285">
        <f t="shared" si="3783"/>
        <v>0</v>
      </c>
      <c r="BN153" s="285">
        <f t="shared" si="3783"/>
        <v>0</v>
      </c>
      <c r="BO153" s="285">
        <f t="shared" si="3783"/>
        <v>0</v>
      </c>
      <c r="BP153" s="285">
        <f t="shared" si="3783"/>
        <v>0</v>
      </c>
      <c r="BQ153" s="285">
        <f t="shared" si="3783"/>
        <v>0</v>
      </c>
      <c r="BR153" s="285">
        <f t="shared" si="3783"/>
        <v>0</v>
      </c>
      <c r="BS153" s="285">
        <f t="shared" ref="BS153:CJ153" si="3784">BS20+BS44+BS70+BS96</f>
        <v>0</v>
      </c>
      <c r="BT153" s="285">
        <f t="shared" si="3784"/>
        <v>0</v>
      </c>
      <c r="BU153" s="285">
        <f t="shared" si="3784"/>
        <v>0</v>
      </c>
      <c r="BV153" s="285">
        <f t="shared" si="3784"/>
        <v>0</v>
      </c>
      <c r="BW153" s="285">
        <f t="shared" si="3784"/>
        <v>0</v>
      </c>
      <c r="BX153" s="285">
        <f t="shared" si="3784"/>
        <v>0</v>
      </c>
      <c r="BY153" s="285">
        <f t="shared" si="3784"/>
        <v>0</v>
      </c>
      <c r="BZ153" s="285">
        <f t="shared" si="3784"/>
        <v>0</v>
      </c>
      <c r="CA153" s="285">
        <f t="shared" si="3784"/>
        <v>0</v>
      </c>
      <c r="CB153" s="285">
        <f t="shared" si="3784"/>
        <v>0</v>
      </c>
      <c r="CC153" s="285">
        <f t="shared" si="3784"/>
        <v>0</v>
      </c>
      <c r="CD153" s="285">
        <f t="shared" si="3784"/>
        <v>0</v>
      </c>
      <c r="CE153" s="285">
        <f t="shared" si="3784"/>
        <v>0</v>
      </c>
      <c r="CF153" s="285">
        <f t="shared" si="3784"/>
        <v>0</v>
      </c>
      <c r="CG153" s="285">
        <f t="shared" si="3784"/>
        <v>0</v>
      </c>
      <c r="CH153" s="285">
        <f t="shared" si="3784"/>
        <v>0</v>
      </c>
      <c r="CI153" s="285">
        <f t="shared" si="3784"/>
        <v>0</v>
      </c>
      <c r="CJ153" s="285">
        <f t="shared" si="3784"/>
        <v>0</v>
      </c>
    </row>
    <row r="154" spans="1:108" x14ac:dyDescent="0.25">
      <c r="A154" s="342" t="s">
        <v>235</v>
      </c>
      <c r="B154" s="285">
        <f t="shared" si="3781"/>
        <v>0</v>
      </c>
      <c r="C154" s="285">
        <f t="shared" si="3781"/>
        <v>0</v>
      </c>
      <c r="D154" s="285">
        <f t="shared" si="3781"/>
        <v>0</v>
      </c>
      <c r="E154" s="285">
        <f t="shared" si="3781"/>
        <v>0</v>
      </c>
      <c r="F154" s="285">
        <f t="shared" si="3781"/>
        <v>0</v>
      </c>
      <c r="G154" s="285">
        <f t="shared" ref="G154:AL154" si="3785">G21+G45+G71+G97</f>
        <v>0</v>
      </c>
      <c r="H154" s="285">
        <f t="shared" si="3785"/>
        <v>0</v>
      </c>
      <c r="I154" s="285">
        <f t="shared" si="3785"/>
        <v>0</v>
      </c>
      <c r="J154" s="285">
        <f t="shared" si="3785"/>
        <v>0</v>
      </c>
      <c r="K154" s="285">
        <f t="shared" si="3785"/>
        <v>0</v>
      </c>
      <c r="L154" s="285">
        <f t="shared" si="3785"/>
        <v>0</v>
      </c>
      <c r="M154" s="285">
        <f t="shared" si="3785"/>
        <v>0</v>
      </c>
      <c r="N154" s="285">
        <f t="shared" si="3785"/>
        <v>281084.96221474931</v>
      </c>
      <c r="O154" s="285">
        <f t="shared" si="3785"/>
        <v>308791.89005200309</v>
      </c>
      <c r="P154" s="285">
        <f t="shared" si="3785"/>
        <v>394145.94604929921</v>
      </c>
      <c r="Q154" s="285">
        <f t="shared" si="3785"/>
        <v>308791.89005200309</v>
      </c>
      <c r="R154" s="285">
        <f t="shared" si="3785"/>
        <v>281084.96221474931</v>
      </c>
      <c r="S154" s="285">
        <f t="shared" si="3785"/>
        <v>421852.87388655299</v>
      </c>
      <c r="T154" s="285">
        <f t="shared" si="3785"/>
        <v>281084.96221474931</v>
      </c>
      <c r="U154" s="285">
        <f t="shared" si="3785"/>
        <v>308791.89005200309</v>
      </c>
      <c r="V154" s="285">
        <f t="shared" si="3785"/>
        <v>394145.94604929921</v>
      </c>
      <c r="W154" s="285">
        <f t="shared" si="3785"/>
        <v>308791.89005200309</v>
      </c>
      <c r="X154" s="285">
        <f t="shared" si="3785"/>
        <v>281084.96221474931</v>
      </c>
      <c r="Y154" s="285">
        <f t="shared" si="3785"/>
        <v>421852.87388655299</v>
      </c>
      <c r="Z154" s="285">
        <f t="shared" si="3785"/>
        <v>268573.56510331883</v>
      </c>
      <c r="AA154" s="285">
        <f t="shared" si="3785"/>
        <v>308791.89005200309</v>
      </c>
      <c r="AB154" s="285">
        <f t="shared" si="3785"/>
        <v>381634.54893786873</v>
      </c>
      <c r="AC154" s="285">
        <f t="shared" si="3785"/>
        <v>308791.89005200309</v>
      </c>
      <c r="AD154" s="285">
        <f t="shared" si="3785"/>
        <v>268573.56510331883</v>
      </c>
      <c r="AE154" s="285">
        <f t="shared" si="3785"/>
        <v>421852.87388655299</v>
      </c>
      <c r="AF154" s="285">
        <f t="shared" si="3785"/>
        <v>283769.09582914214</v>
      </c>
      <c r="AG154" s="285">
        <f t="shared" si="3785"/>
        <v>311476.02366639592</v>
      </c>
      <c r="AH154" s="285">
        <f t="shared" si="3785"/>
        <v>311476.02366639592</v>
      </c>
      <c r="AI154" s="285">
        <f t="shared" si="3785"/>
        <v>381634.54893786873</v>
      </c>
      <c r="AJ154" s="285">
        <f t="shared" si="3785"/>
        <v>323987.42077782634</v>
      </c>
      <c r="AK154" s="285">
        <f t="shared" si="3785"/>
        <v>296280.49294057261</v>
      </c>
      <c r="AL154" s="285">
        <f t="shared" si="3785"/>
        <v>394145.94604929921</v>
      </c>
      <c r="AM154" s="285">
        <f t="shared" ref="AM154:BR154" si="3786">AM21+AM45+AM71+AM97</f>
        <v>308791.89005200309</v>
      </c>
      <c r="AN154" s="285">
        <f t="shared" si="3786"/>
        <v>283769.09582914214</v>
      </c>
      <c r="AO154" s="285">
        <f t="shared" si="3786"/>
        <v>323987.42077782634</v>
      </c>
      <c r="AP154" s="285">
        <f t="shared" si="3786"/>
        <v>396830.07966369204</v>
      </c>
      <c r="AQ154" s="285">
        <f t="shared" si="3786"/>
        <v>281084.96221474931</v>
      </c>
      <c r="AR154" s="285">
        <f t="shared" si="3786"/>
        <v>296280.49294057261</v>
      </c>
      <c r="AS154" s="285">
        <f t="shared" si="3786"/>
        <v>323987.42077782634</v>
      </c>
      <c r="AT154" s="285">
        <f t="shared" si="3786"/>
        <v>296280.49294057261</v>
      </c>
      <c r="AU154" s="285">
        <f t="shared" si="3786"/>
        <v>296280.49294057261</v>
      </c>
      <c r="AV154" s="285">
        <f t="shared" si="3786"/>
        <v>283769.09582914214</v>
      </c>
      <c r="AW154" s="285">
        <f t="shared" si="3786"/>
        <v>308791.89005200309</v>
      </c>
      <c r="AX154" s="285">
        <f t="shared" si="3786"/>
        <v>381634.54893786873</v>
      </c>
      <c r="AY154" s="285">
        <f t="shared" si="3786"/>
        <v>198415.03983184602</v>
      </c>
      <c r="AZ154" s="285">
        <f t="shared" si="3786"/>
        <v>0</v>
      </c>
      <c r="BA154" s="285">
        <f t="shared" si="3786"/>
        <v>0</v>
      </c>
      <c r="BB154" s="285">
        <f t="shared" si="3786"/>
        <v>0</v>
      </c>
      <c r="BC154" s="285">
        <f t="shared" si="3786"/>
        <v>0</v>
      </c>
      <c r="BD154" s="285">
        <f t="shared" si="3786"/>
        <v>0</v>
      </c>
      <c r="BE154" s="285">
        <f t="shared" si="3786"/>
        <v>0</v>
      </c>
      <c r="BF154" s="285">
        <f t="shared" si="3786"/>
        <v>0</v>
      </c>
      <c r="BG154" s="285">
        <f t="shared" si="3786"/>
        <v>0</v>
      </c>
      <c r="BH154" s="285">
        <f t="shared" si="3786"/>
        <v>0</v>
      </c>
      <c r="BI154" s="285">
        <f t="shared" si="3786"/>
        <v>0</v>
      </c>
      <c r="BJ154" s="285">
        <f t="shared" si="3786"/>
        <v>0</v>
      </c>
      <c r="BK154" s="285">
        <f t="shared" si="3786"/>
        <v>0</v>
      </c>
      <c r="BL154" s="285">
        <f t="shared" si="3786"/>
        <v>0</v>
      </c>
      <c r="BM154" s="285">
        <f t="shared" si="3786"/>
        <v>0</v>
      </c>
      <c r="BN154" s="285">
        <f t="shared" si="3786"/>
        <v>0</v>
      </c>
      <c r="BO154" s="285">
        <f t="shared" si="3786"/>
        <v>0</v>
      </c>
      <c r="BP154" s="285">
        <f t="shared" si="3786"/>
        <v>0</v>
      </c>
      <c r="BQ154" s="285">
        <f t="shared" si="3786"/>
        <v>0</v>
      </c>
      <c r="BR154" s="285">
        <f t="shared" si="3786"/>
        <v>0</v>
      </c>
      <c r="BS154" s="285">
        <f t="shared" ref="BS154:CJ154" si="3787">BS21+BS45+BS71+BS97</f>
        <v>0</v>
      </c>
      <c r="BT154" s="285">
        <f t="shared" si="3787"/>
        <v>0</v>
      </c>
      <c r="BU154" s="285">
        <f t="shared" si="3787"/>
        <v>0</v>
      </c>
      <c r="BV154" s="285">
        <f t="shared" si="3787"/>
        <v>0</v>
      </c>
      <c r="BW154" s="285">
        <f t="shared" si="3787"/>
        <v>0</v>
      </c>
      <c r="BX154" s="285">
        <f t="shared" si="3787"/>
        <v>0</v>
      </c>
      <c r="BY154" s="285">
        <f t="shared" si="3787"/>
        <v>0</v>
      </c>
      <c r="BZ154" s="285">
        <f t="shared" si="3787"/>
        <v>0</v>
      </c>
      <c r="CA154" s="285">
        <f t="shared" si="3787"/>
        <v>0</v>
      </c>
      <c r="CB154" s="285">
        <f t="shared" si="3787"/>
        <v>0</v>
      </c>
      <c r="CC154" s="285">
        <f t="shared" si="3787"/>
        <v>0</v>
      </c>
      <c r="CD154" s="285">
        <f t="shared" si="3787"/>
        <v>0</v>
      </c>
      <c r="CE154" s="285">
        <f t="shared" si="3787"/>
        <v>0</v>
      </c>
      <c r="CF154" s="285">
        <f t="shared" si="3787"/>
        <v>0</v>
      </c>
      <c r="CG154" s="285">
        <f t="shared" si="3787"/>
        <v>0</v>
      </c>
      <c r="CH154" s="285">
        <f t="shared" si="3787"/>
        <v>0</v>
      </c>
      <c r="CI154" s="285">
        <f t="shared" si="3787"/>
        <v>0</v>
      </c>
      <c r="CJ154" s="285">
        <f t="shared" si="3787"/>
        <v>0</v>
      </c>
      <c r="CK154" s="285">
        <f>CK21+CK45+CK71+CK97</f>
        <v>0</v>
      </c>
    </row>
    <row r="155" spans="1:108" x14ac:dyDescent="0.25">
      <c r="A155" s="529" t="s">
        <v>652</v>
      </c>
      <c r="B155" s="285"/>
      <c r="C155" s="285"/>
      <c r="D155" s="285"/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  <c r="AA155" s="285"/>
      <c r="AB155" s="285"/>
      <c r="AC155" s="285"/>
      <c r="AD155" s="285"/>
      <c r="AE155" s="285"/>
      <c r="AF155" s="285"/>
      <c r="AG155" s="285"/>
      <c r="AH155" s="285"/>
      <c r="AI155" s="285"/>
      <c r="AJ155" s="285"/>
      <c r="AK155" s="285"/>
      <c r="AL155" s="285"/>
      <c r="AM155" s="285"/>
      <c r="AN155" s="285"/>
      <c r="AO155" s="285"/>
      <c r="AP155" s="285"/>
      <c r="AQ155" s="285"/>
      <c r="AR155" s="285"/>
      <c r="AS155" s="285"/>
      <c r="AT155" s="285"/>
      <c r="AU155" s="285"/>
      <c r="AV155" s="285"/>
      <c r="AW155" s="285"/>
      <c r="AX155" s="285"/>
      <c r="AY155" s="285"/>
      <c r="AZ155" s="285"/>
      <c r="BA155" s="285"/>
      <c r="BB155" s="285"/>
      <c r="BC155" s="285"/>
      <c r="BD155" s="285"/>
      <c r="BE155" s="285"/>
      <c r="BF155" s="285"/>
      <c r="BG155" s="285"/>
      <c r="BH155" s="285"/>
      <c r="BI155" s="285"/>
      <c r="BJ155" s="285"/>
      <c r="BK155" s="285"/>
      <c r="BL155" s="285"/>
      <c r="BM155" s="285"/>
      <c r="BN155" s="285"/>
      <c r="BO155" s="285"/>
      <c r="BP155" s="285"/>
      <c r="BQ155" s="285"/>
      <c r="BR155" s="285"/>
      <c r="BS155" s="285"/>
      <c r="BT155" s="285"/>
      <c r="BU155" s="285"/>
      <c r="BV155" s="285"/>
      <c r="BW155" s="285"/>
      <c r="BX155" s="285"/>
      <c r="BY155" s="285"/>
      <c r="BZ155" s="285"/>
      <c r="CA155" s="285"/>
      <c r="CB155" s="285"/>
      <c r="CC155" s="285"/>
      <c r="CD155" s="350"/>
      <c r="CE155" s="350"/>
      <c r="CF155" s="350"/>
      <c r="CG155" s="350"/>
      <c r="CH155" s="350"/>
      <c r="CI155" s="350"/>
    </row>
    <row r="156" spans="1:108" x14ac:dyDescent="0.25">
      <c r="A156" s="342"/>
      <c r="B156" s="285"/>
      <c r="C156" s="285"/>
      <c r="D156" s="285"/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  <c r="AA156" s="285"/>
      <c r="AB156" s="285"/>
      <c r="AC156" s="285"/>
      <c r="AD156" s="285"/>
      <c r="AE156" s="285"/>
      <c r="AF156" s="285"/>
      <c r="AG156" s="285"/>
      <c r="AH156" s="285"/>
      <c r="AI156" s="285"/>
      <c r="AJ156" s="285"/>
      <c r="AK156" s="285"/>
      <c r="AL156" s="285"/>
      <c r="AM156" s="285"/>
      <c r="AN156" s="285"/>
      <c r="AO156" s="285"/>
      <c r="AP156" s="285"/>
      <c r="AQ156" s="285"/>
      <c r="AR156" s="285"/>
      <c r="AS156" s="285"/>
      <c r="AT156" s="285"/>
      <c r="AU156" s="285"/>
      <c r="AV156" s="285"/>
      <c r="AW156" s="285"/>
      <c r="AX156" s="285"/>
      <c r="AY156" s="285"/>
      <c r="AZ156" s="285"/>
      <c r="BA156" s="285"/>
      <c r="BB156" s="285"/>
      <c r="BC156" s="285"/>
      <c r="BD156" s="285"/>
      <c r="BE156" s="285"/>
      <c r="BF156" s="285"/>
      <c r="BG156" s="285"/>
      <c r="BH156" s="285"/>
      <c r="BI156" s="285"/>
      <c r="BJ156" s="285"/>
      <c r="BK156" s="285"/>
      <c r="BL156" s="285"/>
      <c r="BM156" s="285"/>
      <c r="BN156" s="285"/>
      <c r="BO156" s="285"/>
      <c r="BP156" s="285"/>
      <c r="BQ156" s="285"/>
      <c r="BR156" s="285"/>
      <c r="BS156" s="285"/>
      <c r="BT156" s="285"/>
      <c r="BU156" s="285"/>
      <c r="BV156" s="285"/>
      <c r="BW156" s="285"/>
      <c r="BX156" s="285"/>
      <c r="BY156" s="285"/>
      <c r="BZ156" s="285"/>
      <c r="CA156" s="285"/>
      <c r="CB156" s="285"/>
      <c r="CC156" s="285"/>
      <c r="CD156" s="350"/>
      <c r="CE156" s="350"/>
      <c r="CF156" s="350"/>
      <c r="CG156" s="350"/>
      <c r="CH156" s="350"/>
      <c r="CI156" s="350"/>
    </row>
    <row r="157" spans="1:108" x14ac:dyDescent="0.25">
      <c r="A157" s="342"/>
      <c r="B157" s="285"/>
      <c r="C157" s="285"/>
      <c r="D157" s="285"/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285"/>
      <c r="AH157" s="285"/>
      <c r="AI157" s="285"/>
      <c r="AJ157" s="285"/>
      <c r="AK157" s="285"/>
      <c r="AL157" s="285"/>
      <c r="AM157" s="285"/>
      <c r="AN157" s="285"/>
      <c r="AO157" s="285"/>
      <c r="AP157" s="285"/>
      <c r="AQ157" s="285"/>
      <c r="AR157" s="285"/>
      <c r="AS157" s="285"/>
      <c r="AT157" s="285"/>
      <c r="AU157" s="285"/>
      <c r="AV157" s="285"/>
      <c r="AW157" s="285"/>
      <c r="AX157" s="285"/>
      <c r="AY157" s="285"/>
      <c r="AZ157" s="285"/>
      <c r="BA157" s="285"/>
      <c r="BB157" s="285"/>
      <c r="BC157" s="285"/>
      <c r="BD157" s="285"/>
      <c r="BE157" s="285"/>
      <c r="BF157" s="285"/>
      <c r="BG157" s="285"/>
      <c r="BH157" s="285"/>
      <c r="BI157" s="285"/>
      <c r="BJ157" s="285"/>
      <c r="BK157" s="285"/>
      <c r="BL157" s="285"/>
      <c r="BM157" s="285"/>
      <c r="BN157" s="285"/>
      <c r="BO157" s="285"/>
      <c r="BP157" s="285"/>
      <c r="BQ157" s="285"/>
      <c r="BR157" s="285"/>
      <c r="BS157" s="285"/>
      <c r="BT157" s="285"/>
      <c r="BU157" s="285"/>
      <c r="BV157" s="285"/>
      <c r="BW157" s="285"/>
      <c r="BX157" s="285"/>
      <c r="BY157" s="285"/>
      <c r="BZ157" s="285"/>
      <c r="CA157" s="285"/>
      <c r="CB157" s="285"/>
      <c r="CC157" s="285"/>
      <c r="CD157" s="350"/>
      <c r="CE157" s="350"/>
      <c r="CF157" s="350"/>
      <c r="CG157" s="350"/>
      <c r="CH157" s="350"/>
      <c r="CI157" s="350"/>
    </row>
    <row r="158" spans="1:108" s="526" customFormat="1" x14ac:dyDescent="0.25">
      <c r="A158" s="530" t="s">
        <v>650</v>
      </c>
      <c r="B158" s="285">
        <f>B46+B72+B98+B124+B149+B22</f>
        <v>0</v>
      </c>
      <c r="C158" s="285">
        <f t="shared" ref="C158:BN158" si="3788">C46+C72+C98+C124+C149+C22</f>
        <v>0</v>
      </c>
      <c r="D158" s="285">
        <f t="shared" si="3788"/>
        <v>0</v>
      </c>
      <c r="E158" s="285">
        <f t="shared" si="3788"/>
        <v>0</v>
      </c>
      <c r="F158" s="285">
        <f t="shared" si="3788"/>
        <v>0</v>
      </c>
      <c r="G158" s="285">
        <f t="shared" si="3788"/>
        <v>0</v>
      </c>
      <c r="H158" s="285">
        <f t="shared" si="3788"/>
        <v>0</v>
      </c>
      <c r="I158" s="285">
        <f t="shared" si="3788"/>
        <v>0</v>
      </c>
      <c r="J158" s="285">
        <f t="shared" si="3788"/>
        <v>0</v>
      </c>
      <c r="K158" s="285">
        <f t="shared" si="3788"/>
        <v>0</v>
      </c>
      <c r="L158" s="285">
        <f t="shared" si="3788"/>
        <v>0</v>
      </c>
      <c r="M158" s="285">
        <f t="shared" si="3788"/>
        <v>0</v>
      </c>
      <c r="N158" s="285">
        <f t="shared" si="3788"/>
        <v>3</v>
      </c>
      <c r="O158" s="285">
        <f t="shared" si="3788"/>
        <v>3</v>
      </c>
      <c r="P158" s="285">
        <f t="shared" si="3788"/>
        <v>4</v>
      </c>
      <c r="Q158" s="285">
        <f t="shared" si="3788"/>
        <v>3</v>
      </c>
      <c r="R158" s="285">
        <f t="shared" si="3788"/>
        <v>3</v>
      </c>
      <c r="S158" s="285">
        <f t="shared" si="3788"/>
        <v>4</v>
      </c>
      <c r="T158" s="285">
        <f t="shared" si="3788"/>
        <v>3</v>
      </c>
      <c r="U158" s="285">
        <f t="shared" si="3788"/>
        <v>3</v>
      </c>
      <c r="V158" s="285">
        <f t="shared" si="3788"/>
        <v>4</v>
      </c>
      <c r="W158" s="285">
        <f t="shared" si="3788"/>
        <v>3</v>
      </c>
      <c r="X158" s="285">
        <f t="shared" si="3788"/>
        <v>3</v>
      </c>
      <c r="Y158" s="285">
        <f t="shared" si="3788"/>
        <v>4</v>
      </c>
      <c r="Z158" s="285">
        <f t="shared" si="3788"/>
        <v>3</v>
      </c>
      <c r="AA158" s="285">
        <f t="shared" si="3788"/>
        <v>3</v>
      </c>
      <c r="AB158" s="285">
        <f t="shared" si="3788"/>
        <v>4</v>
      </c>
      <c r="AC158" s="285">
        <f t="shared" si="3788"/>
        <v>3</v>
      </c>
      <c r="AD158" s="285">
        <f t="shared" si="3788"/>
        <v>3</v>
      </c>
      <c r="AE158" s="285">
        <f t="shared" si="3788"/>
        <v>4</v>
      </c>
      <c r="AF158" s="285">
        <f t="shared" si="3788"/>
        <v>3</v>
      </c>
      <c r="AG158" s="285">
        <f t="shared" si="3788"/>
        <v>3</v>
      </c>
      <c r="AH158" s="285">
        <f t="shared" si="3788"/>
        <v>3</v>
      </c>
      <c r="AI158" s="285">
        <f t="shared" si="3788"/>
        <v>4</v>
      </c>
      <c r="AJ158" s="285">
        <f t="shared" si="3788"/>
        <v>3</v>
      </c>
      <c r="AK158" s="285">
        <f t="shared" si="3788"/>
        <v>3</v>
      </c>
      <c r="AL158" s="285">
        <f t="shared" si="3788"/>
        <v>4</v>
      </c>
      <c r="AM158" s="285">
        <f t="shared" si="3788"/>
        <v>3</v>
      </c>
      <c r="AN158" s="285">
        <f t="shared" si="3788"/>
        <v>3</v>
      </c>
      <c r="AO158" s="285">
        <f t="shared" si="3788"/>
        <v>3</v>
      </c>
      <c r="AP158" s="285">
        <f t="shared" si="3788"/>
        <v>4</v>
      </c>
      <c r="AQ158" s="285">
        <f t="shared" si="3788"/>
        <v>3</v>
      </c>
      <c r="AR158" s="285">
        <f t="shared" si="3788"/>
        <v>3</v>
      </c>
      <c r="AS158" s="285">
        <f t="shared" si="3788"/>
        <v>3</v>
      </c>
      <c r="AT158" s="285">
        <f t="shared" si="3788"/>
        <v>3</v>
      </c>
      <c r="AU158" s="285">
        <f t="shared" si="3788"/>
        <v>3</v>
      </c>
      <c r="AV158" s="285">
        <f t="shared" si="3788"/>
        <v>3</v>
      </c>
      <c r="AW158" s="285">
        <f t="shared" si="3788"/>
        <v>3</v>
      </c>
      <c r="AX158" s="285">
        <f t="shared" si="3788"/>
        <v>4</v>
      </c>
      <c r="AY158" s="285">
        <f t="shared" si="3788"/>
        <v>2</v>
      </c>
      <c r="AZ158" s="285">
        <f t="shared" si="3788"/>
        <v>0</v>
      </c>
      <c r="BA158" s="285">
        <f t="shared" si="3788"/>
        <v>0</v>
      </c>
      <c r="BB158" s="285">
        <f t="shared" si="3788"/>
        <v>0</v>
      </c>
      <c r="BC158" s="285">
        <f t="shared" si="3788"/>
        <v>0</v>
      </c>
      <c r="BD158" s="285">
        <f t="shared" si="3788"/>
        <v>0</v>
      </c>
      <c r="BE158" s="285">
        <f t="shared" si="3788"/>
        <v>0</v>
      </c>
      <c r="BF158" s="285">
        <f t="shared" si="3788"/>
        <v>0</v>
      </c>
      <c r="BG158" s="285">
        <f t="shared" si="3788"/>
        <v>0</v>
      </c>
      <c r="BH158" s="285">
        <f t="shared" si="3788"/>
        <v>0</v>
      </c>
      <c r="BI158" s="285">
        <f t="shared" si="3788"/>
        <v>0</v>
      </c>
      <c r="BJ158" s="285">
        <f t="shared" si="3788"/>
        <v>0</v>
      </c>
      <c r="BK158" s="285">
        <f t="shared" si="3788"/>
        <v>0</v>
      </c>
      <c r="BL158" s="285">
        <f t="shared" si="3788"/>
        <v>0</v>
      </c>
      <c r="BM158" s="285">
        <f t="shared" si="3788"/>
        <v>0</v>
      </c>
      <c r="BN158" s="285">
        <f t="shared" si="3788"/>
        <v>0</v>
      </c>
      <c r="BO158" s="285">
        <f t="shared" ref="BO158:CJ158" si="3789">BO46+BO72+BO98+BO124+BO149+BO22</f>
        <v>0</v>
      </c>
      <c r="BP158" s="285">
        <f t="shared" si="3789"/>
        <v>0</v>
      </c>
      <c r="BQ158" s="285">
        <f t="shared" si="3789"/>
        <v>0</v>
      </c>
      <c r="BR158" s="285">
        <f t="shared" si="3789"/>
        <v>0</v>
      </c>
      <c r="BS158" s="285">
        <f t="shared" si="3789"/>
        <v>0</v>
      </c>
      <c r="BT158" s="285">
        <f t="shared" si="3789"/>
        <v>0</v>
      </c>
      <c r="BU158" s="285">
        <f t="shared" si="3789"/>
        <v>0</v>
      </c>
      <c r="BV158" s="285">
        <f t="shared" si="3789"/>
        <v>0</v>
      </c>
      <c r="BW158" s="285">
        <f t="shared" si="3789"/>
        <v>0</v>
      </c>
      <c r="BX158" s="285">
        <f t="shared" si="3789"/>
        <v>0</v>
      </c>
      <c r="BY158" s="285">
        <f t="shared" si="3789"/>
        <v>0</v>
      </c>
      <c r="BZ158" s="285">
        <f t="shared" si="3789"/>
        <v>0</v>
      </c>
      <c r="CA158" s="285">
        <f t="shared" si="3789"/>
        <v>0</v>
      </c>
      <c r="CB158" s="285">
        <f t="shared" si="3789"/>
        <v>0</v>
      </c>
      <c r="CC158" s="285">
        <f t="shared" si="3789"/>
        <v>0</v>
      </c>
      <c r="CD158" s="285">
        <f t="shared" si="3789"/>
        <v>0</v>
      </c>
      <c r="CE158" s="285">
        <f t="shared" si="3789"/>
        <v>0</v>
      </c>
      <c r="CF158" s="285">
        <f t="shared" si="3789"/>
        <v>0</v>
      </c>
      <c r="CG158" s="285">
        <f t="shared" si="3789"/>
        <v>0</v>
      </c>
      <c r="CH158" s="285">
        <f t="shared" si="3789"/>
        <v>0</v>
      </c>
      <c r="CI158" s="285">
        <f t="shared" si="3789"/>
        <v>0</v>
      </c>
      <c r="CJ158" s="285">
        <f t="shared" si="3789"/>
        <v>0</v>
      </c>
      <c r="CK158" s="528"/>
      <c r="CL158" s="528"/>
      <c r="CM158" s="528"/>
      <c r="CN158" s="528"/>
      <c r="CO158" s="528"/>
      <c r="CP158" s="528"/>
      <c r="CQ158" s="528"/>
      <c r="CR158" s="528"/>
      <c r="CS158" s="528"/>
      <c r="CT158" s="528"/>
      <c r="CU158" s="528"/>
      <c r="CV158" s="528"/>
      <c r="CW158" s="528"/>
      <c r="CX158" s="528"/>
      <c r="CY158" s="528"/>
      <c r="CZ158" s="528"/>
      <c r="DA158" s="528"/>
      <c r="DB158" s="528"/>
      <c r="DC158" s="528"/>
      <c r="DD158" s="528"/>
    </row>
    <row r="160" spans="1:108" ht="15.75" x14ac:dyDescent="0.25">
      <c r="A160" s="341" t="s">
        <v>499</v>
      </c>
    </row>
    <row r="162" spans="1:88" x14ac:dyDescent="0.25">
      <c r="A162" s="342" t="s">
        <v>385</v>
      </c>
      <c r="B162" s="285">
        <v>0</v>
      </c>
      <c r="C162" s="285">
        <v>0</v>
      </c>
      <c r="D162" s="285">
        <v>0</v>
      </c>
      <c r="E162" s="285">
        <v>0</v>
      </c>
      <c r="F162" s="285">
        <v>0</v>
      </c>
      <c r="G162" s="285">
        <v>0</v>
      </c>
      <c r="H162" s="285">
        <v>0</v>
      </c>
      <c r="I162" s="285">
        <v>0</v>
      </c>
      <c r="J162" s="285">
        <v>0</v>
      </c>
      <c r="K162" s="285">
        <v>0</v>
      </c>
      <c r="L162" s="285">
        <v>0</v>
      </c>
      <c r="M162" s="285">
        <v>0</v>
      </c>
      <c r="N162" s="285">
        <v>0</v>
      </c>
      <c r="O162" s="285">
        <v>0</v>
      </c>
      <c r="P162" s="285">
        <v>0</v>
      </c>
      <c r="Q162" s="285">
        <v>0</v>
      </c>
      <c r="R162" s="285">
        <v>0</v>
      </c>
      <c r="S162" s="285">
        <v>0</v>
      </c>
      <c r="T162" s="285">
        <v>0</v>
      </c>
      <c r="U162" s="285">
        <v>0</v>
      </c>
      <c r="V162" s="285">
        <v>0</v>
      </c>
      <c r="W162" s="285">
        <v>0</v>
      </c>
      <c r="X162" s="285">
        <v>0</v>
      </c>
      <c r="Y162" s="285">
        <v>0</v>
      </c>
      <c r="Z162" s="285">
        <v>0</v>
      </c>
      <c r="AA162" s="285">
        <v>0</v>
      </c>
      <c r="AB162" s="285">
        <v>0</v>
      </c>
      <c r="AC162" s="285">
        <v>0</v>
      </c>
      <c r="AD162" s="285">
        <v>0</v>
      </c>
      <c r="AE162" s="285">
        <v>0</v>
      </c>
      <c r="AF162" s="285">
        <v>0</v>
      </c>
      <c r="AG162" s="285">
        <v>0</v>
      </c>
      <c r="AH162" s="285">
        <v>0</v>
      </c>
      <c r="AI162" s="285">
        <v>0</v>
      </c>
      <c r="AJ162" s="285">
        <v>0</v>
      </c>
      <c r="AK162" s="285">
        <v>0</v>
      </c>
      <c r="AL162" s="285">
        <v>0</v>
      </c>
      <c r="AM162" s="285">
        <v>0</v>
      </c>
      <c r="AN162" s="285">
        <v>0</v>
      </c>
      <c r="AO162" s="285">
        <v>0</v>
      </c>
      <c r="AP162" s="285">
        <v>0</v>
      </c>
      <c r="AQ162" s="285">
        <v>0</v>
      </c>
      <c r="AR162" s="285">
        <v>0</v>
      </c>
      <c r="AS162" s="285">
        <v>0</v>
      </c>
      <c r="AT162" s="285">
        <v>0</v>
      </c>
      <c r="AU162" s="285">
        <v>0</v>
      </c>
      <c r="AV162" s="285">
        <v>0</v>
      </c>
      <c r="AW162" s="285">
        <v>0</v>
      </c>
      <c r="AX162" s="285">
        <v>0</v>
      </c>
      <c r="AY162" s="285">
        <v>0</v>
      </c>
      <c r="AZ162" s="285">
        <v>0</v>
      </c>
      <c r="BA162" s="285">
        <v>0</v>
      </c>
      <c r="BB162" s="285">
        <v>0</v>
      </c>
      <c r="BC162" s="285">
        <v>0</v>
      </c>
      <c r="BD162" s="285">
        <v>0</v>
      </c>
      <c r="BE162" s="285">
        <v>0</v>
      </c>
      <c r="BF162" s="285">
        <v>0</v>
      </c>
      <c r="BG162" s="285">
        <v>0</v>
      </c>
      <c r="BH162" s="285">
        <v>0</v>
      </c>
      <c r="BI162" s="285">
        <v>0</v>
      </c>
      <c r="BJ162" s="285">
        <v>0</v>
      </c>
      <c r="BK162" s="285">
        <v>0</v>
      </c>
      <c r="BL162" s="285">
        <v>0</v>
      </c>
      <c r="BM162" s="285">
        <v>0</v>
      </c>
      <c r="BN162" s="285">
        <v>0</v>
      </c>
      <c r="BO162" s="285">
        <v>0</v>
      </c>
      <c r="BP162" s="285">
        <v>0</v>
      </c>
      <c r="BQ162" s="285">
        <v>0</v>
      </c>
      <c r="BR162" s="285">
        <v>0</v>
      </c>
      <c r="BS162" s="285">
        <v>0</v>
      </c>
      <c r="BT162" s="285">
        <v>0</v>
      </c>
      <c r="BU162" s="285">
        <v>0</v>
      </c>
      <c r="BV162" s="285">
        <v>0</v>
      </c>
      <c r="BW162" s="285">
        <v>0</v>
      </c>
      <c r="BX162" s="285">
        <v>0</v>
      </c>
      <c r="BY162" s="285">
        <v>0</v>
      </c>
      <c r="BZ162" s="285">
        <v>0</v>
      </c>
      <c r="CA162" s="285">
        <v>0</v>
      </c>
      <c r="CB162" s="285">
        <v>0</v>
      </c>
      <c r="CC162" s="285">
        <v>0</v>
      </c>
      <c r="CD162" s="351"/>
    </row>
    <row r="164" spans="1:88" x14ac:dyDescent="0.25">
      <c r="A164" s="342" t="s">
        <v>500</v>
      </c>
      <c r="B164" s="285">
        <v>0</v>
      </c>
      <c r="C164" s="285">
        <v>0</v>
      </c>
      <c r="D164" s="285">
        <v>0</v>
      </c>
      <c r="E164" s="285">
        <v>0</v>
      </c>
      <c r="F164" s="285">
        <v>0</v>
      </c>
      <c r="G164" s="285">
        <v>0</v>
      </c>
      <c r="H164" s="285">
        <v>0</v>
      </c>
      <c r="I164" s="285">
        <v>0</v>
      </c>
      <c r="J164" s="285">
        <v>0</v>
      </c>
      <c r="K164" s="285">
        <v>0</v>
      </c>
      <c r="L164" s="285">
        <v>0</v>
      </c>
      <c r="M164" s="285">
        <v>0</v>
      </c>
      <c r="N164" s="285">
        <v>0</v>
      </c>
      <c r="O164" s="285">
        <v>0</v>
      </c>
      <c r="P164" s="285">
        <v>0</v>
      </c>
      <c r="Q164" s="285">
        <v>0</v>
      </c>
      <c r="R164" s="285">
        <v>0</v>
      </c>
      <c r="S164" s="285">
        <v>0</v>
      </c>
      <c r="T164" s="285">
        <v>0</v>
      </c>
      <c r="U164" s="285">
        <v>0</v>
      </c>
      <c r="V164" s="285">
        <v>0</v>
      </c>
      <c r="W164" s="285">
        <v>0</v>
      </c>
      <c r="X164" s="285">
        <v>0</v>
      </c>
      <c r="Y164" s="285">
        <v>0</v>
      </c>
      <c r="Z164" s="285">
        <v>0</v>
      </c>
      <c r="AA164" s="285">
        <v>0</v>
      </c>
      <c r="AB164" s="285">
        <v>0</v>
      </c>
      <c r="AC164" s="285">
        <v>0</v>
      </c>
      <c r="AD164" s="285">
        <v>0</v>
      </c>
      <c r="AE164" s="285">
        <v>0</v>
      </c>
      <c r="AF164" s="285">
        <v>0</v>
      </c>
      <c r="AG164" s="285">
        <v>0</v>
      </c>
      <c r="AH164" s="285">
        <v>0</v>
      </c>
      <c r="AI164" s="285">
        <v>0</v>
      </c>
      <c r="AJ164" s="285">
        <v>0</v>
      </c>
      <c r="AK164" s="285">
        <v>0</v>
      </c>
      <c r="AL164" s="285">
        <v>0</v>
      </c>
      <c r="AM164" s="285">
        <v>0</v>
      </c>
      <c r="AN164" s="285">
        <v>0</v>
      </c>
      <c r="AO164" s="285">
        <v>0</v>
      </c>
      <c r="AP164" s="285">
        <v>0</v>
      </c>
      <c r="AQ164" s="285">
        <v>0</v>
      </c>
      <c r="AR164" s="285">
        <v>0</v>
      </c>
      <c r="AS164" s="285">
        <v>0</v>
      </c>
      <c r="AT164" s="285">
        <v>0</v>
      </c>
      <c r="AU164" s="285">
        <v>0</v>
      </c>
      <c r="AV164" s="285">
        <v>0</v>
      </c>
      <c r="AW164" s="285">
        <v>0</v>
      </c>
      <c r="AX164" s="285">
        <v>0</v>
      </c>
      <c r="AY164" s="285">
        <v>0</v>
      </c>
      <c r="AZ164" s="285">
        <v>0</v>
      </c>
      <c r="BA164" s="285">
        <v>0</v>
      </c>
      <c r="CC164" s="347"/>
    </row>
    <row r="166" spans="1:88" x14ac:dyDescent="0.25">
      <c r="O166" s="278"/>
    </row>
    <row r="167" spans="1:88" x14ac:dyDescent="0.25">
      <c r="A167" s="631" t="s">
        <v>768</v>
      </c>
      <c r="B167" s="285">
        <f>(Costeo!$C$78/8)*B48</f>
        <v>0</v>
      </c>
      <c r="C167" s="285">
        <f>(Costeo!$C$78/8)*C48</f>
        <v>0</v>
      </c>
      <c r="D167" s="285">
        <f>(Costeo!$C$78/8)*D48</f>
        <v>0</v>
      </c>
      <c r="E167" s="285">
        <f>(Costeo!$C$78/8)*E48</f>
        <v>0</v>
      </c>
      <c r="F167" s="285">
        <f>(Costeo!$C$78/8)*F48</f>
        <v>0</v>
      </c>
      <c r="G167" s="285">
        <f>(Costeo!$C$78/8)*G48</f>
        <v>13262.324999999999</v>
      </c>
      <c r="H167" s="285">
        <f>(Costeo!$C$78/8)*H48</f>
        <v>26524.649999999998</v>
      </c>
      <c r="I167" s="285">
        <f>(Costeo!$C$78/8)*I48</f>
        <v>39786.974999999999</v>
      </c>
      <c r="J167" s="285">
        <f>(Costeo!$C$78/8)*J48</f>
        <v>53049.299999999996</v>
      </c>
      <c r="K167" s="285">
        <f>(Costeo!$C$78/8)*K48</f>
        <v>66311.625</v>
      </c>
      <c r="L167" s="285">
        <f>(Costeo!$C$78/8)*L48</f>
        <v>79573.95</v>
      </c>
      <c r="M167" s="285">
        <f>(Costeo!$C$78/8)*M48</f>
        <v>92836.274999999994</v>
      </c>
      <c r="N167" s="285">
        <f>(Costeo!$C$78/8)*N48</f>
        <v>106098.59999999999</v>
      </c>
      <c r="O167" s="285">
        <f>(Costeo!$C$78/8)*O48</f>
        <v>106098.59999999999</v>
      </c>
      <c r="P167" s="285">
        <f>(Costeo!$C$78/8)*P48</f>
        <v>106098.59999999999</v>
      </c>
      <c r="Q167" s="285">
        <f>(Costeo!$C$78/8)*Q48</f>
        <v>106098.59999999999</v>
      </c>
      <c r="R167" s="285">
        <f>(Costeo!$C$78/8)*R48</f>
        <v>106098.59999999999</v>
      </c>
      <c r="S167" s="285">
        <f>(Costeo!$C$78/8)*S48</f>
        <v>99467.437499999985</v>
      </c>
      <c r="T167" s="285">
        <f>(Costeo!$C$78/8)*T48</f>
        <v>99467.437499999985</v>
      </c>
      <c r="U167" s="285">
        <f>(Costeo!$C$78/8)*U48</f>
        <v>92836.274999999994</v>
      </c>
      <c r="V167" s="285">
        <f>(Costeo!$C$78/8)*V48</f>
        <v>92836.274999999994</v>
      </c>
      <c r="W167" s="285">
        <f>(Costeo!$C$78/8)*W48</f>
        <v>86205.112499999988</v>
      </c>
      <c r="X167" s="285">
        <f>(Costeo!$C$78/8)*X48</f>
        <v>86205.112499999988</v>
      </c>
      <c r="Y167" s="285">
        <f>(Costeo!$C$78/8)*Y48</f>
        <v>72942.787499999991</v>
      </c>
      <c r="Z167" s="285">
        <f>(Costeo!$C$78/8)*Z48</f>
        <v>59680.462499999994</v>
      </c>
      <c r="AA167" s="285">
        <f>(Costeo!$C$78/8)*AA48</f>
        <v>53049.299999999996</v>
      </c>
      <c r="AB167" s="285">
        <f>(Costeo!$C$78/8)*AB48</f>
        <v>46418.137499999997</v>
      </c>
      <c r="AC167" s="285">
        <f>(Costeo!$C$78/8)*AC48</f>
        <v>46418.137499999997</v>
      </c>
      <c r="AD167" s="285">
        <f>(Costeo!$C$78/8)*AD48</f>
        <v>39786.974999999999</v>
      </c>
      <c r="AE167" s="285">
        <f>(Costeo!$C$78/8)*AE48</f>
        <v>46418.137499999997</v>
      </c>
      <c r="AF167" s="285">
        <f>(Costeo!$C$78/8)*AF48</f>
        <v>46418.137499999997</v>
      </c>
      <c r="AG167" s="285">
        <f>(Costeo!$C$78/8)*AG48</f>
        <v>46418.137499999997</v>
      </c>
      <c r="AH167" s="285">
        <f>(Costeo!$C$78/8)*AH48</f>
        <v>53049.299999999996</v>
      </c>
      <c r="AI167" s="285">
        <f>(Costeo!$C$78/8)*AI48</f>
        <v>53049.299999999996</v>
      </c>
      <c r="AJ167" s="285">
        <f>(Costeo!$C$78/8)*AJ48</f>
        <v>59680.462499999994</v>
      </c>
      <c r="AK167" s="285">
        <f>(Costeo!$C$78/8)*AK48</f>
        <v>59680.462499999994</v>
      </c>
      <c r="AL167" s="285">
        <f>(Costeo!$C$78/8)*AL48</f>
        <v>59680.462499999994</v>
      </c>
      <c r="AM167" s="285">
        <f>(Costeo!$C$78/8)*AM48</f>
        <v>53049.299999999996</v>
      </c>
      <c r="AN167" s="285">
        <f>(Costeo!$C$78/8)*AN48</f>
        <v>46418.137499999997</v>
      </c>
      <c r="AO167" s="285">
        <f>(Costeo!$C$78/8)*AO48</f>
        <v>46418.137499999997</v>
      </c>
      <c r="AP167" s="285">
        <f>(Costeo!$C$78/8)*AP48</f>
        <v>53049.299999999996</v>
      </c>
      <c r="AQ167" s="285">
        <f>(Costeo!$C$78/8)*AQ48</f>
        <v>59680.462499999994</v>
      </c>
      <c r="AR167" s="285">
        <f>(Costeo!$C$78/8)*AR48</f>
        <v>46418.137499999997</v>
      </c>
      <c r="AS167" s="285">
        <f>(Costeo!$C$78/8)*AS48</f>
        <v>39786.974999999999</v>
      </c>
      <c r="AT167" s="285">
        <f>(Costeo!$C$78/8)*AT48</f>
        <v>33155.8125</v>
      </c>
      <c r="AU167" s="285">
        <f>(Costeo!$C$78/8)*AU48</f>
        <v>26524.649999999998</v>
      </c>
      <c r="AV167" s="285">
        <f>(Costeo!$C$78/8)*AV48</f>
        <v>19893.487499999999</v>
      </c>
      <c r="AW167" s="285">
        <f>(Costeo!$C$78/8)*AW48</f>
        <v>19893.487499999999</v>
      </c>
      <c r="AX167" s="285">
        <f>(Costeo!$C$78/8)*AX48</f>
        <v>6631.1624999999995</v>
      </c>
      <c r="AY167" s="285">
        <f>(Costeo!$C$78/8)*AY48</f>
        <v>0</v>
      </c>
      <c r="AZ167" s="285">
        <f>(Costeo!$C$78/8)*AZ48</f>
        <v>0</v>
      </c>
      <c r="BA167" s="285">
        <f>(Costeo!$C$78/8)*BA48</f>
        <v>0</v>
      </c>
      <c r="BB167" s="285">
        <f>(Costeo!$C$78/8)*BB48</f>
        <v>0</v>
      </c>
      <c r="BC167" s="285">
        <f>(Costeo!$C$78/8)*BC48</f>
        <v>0</v>
      </c>
      <c r="BD167" s="285">
        <f>(Costeo!$C$78/8)*BD48</f>
        <v>0</v>
      </c>
      <c r="BE167" s="285">
        <f>(Costeo!$C$78/8)*BE48</f>
        <v>0</v>
      </c>
      <c r="BF167" s="285">
        <f>(Costeo!$C$78/8)*BF48</f>
        <v>0</v>
      </c>
      <c r="BG167" s="285">
        <f>(Costeo!$C$78/8)*BG48</f>
        <v>0</v>
      </c>
      <c r="BH167" s="285">
        <f>(Costeo!$C$78/8)*BH48</f>
        <v>0</v>
      </c>
      <c r="BI167" s="285">
        <f>(Costeo!$C$78/8)*BI48</f>
        <v>0</v>
      </c>
      <c r="BJ167" s="285">
        <f>(Costeo!$C$78/8)*BJ48</f>
        <v>0</v>
      </c>
      <c r="BK167" s="285">
        <f>(Costeo!$C$78/8)*BK48</f>
        <v>0</v>
      </c>
      <c r="BL167" s="285">
        <f>(Costeo!$C$78/8)*BL48</f>
        <v>0</v>
      </c>
      <c r="BM167" s="285">
        <f>(Costeo!$C$78/8)*BM48</f>
        <v>0</v>
      </c>
      <c r="BN167" s="285">
        <f>(Costeo!$C$78/8)*BN48</f>
        <v>0</v>
      </c>
      <c r="BO167" s="285">
        <f>(Costeo!$C$78/8)*BO48</f>
        <v>0</v>
      </c>
      <c r="BP167" s="285">
        <f>(Costeo!$C$78/8)*BP48</f>
        <v>0</v>
      </c>
      <c r="BQ167" s="285">
        <f>(Costeo!$C$78/8)*BQ48</f>
        <v>0</v>
      </c>
      <c r="BR167" s="285">
        <f>(Costeo!$C$78/8)*BR48</f>
        <v>0</v>
      </c>
      <c r="BS167" s="285">
        <f>(Costeo!$C$78/8)*BS48</f>
        <v>0</v>
      </c>
      <c r="BT167" s="285">
        <f>(Costeo!$C$78/8)*BT48</f>
        <v>0</v>
      </c>
      <c r="BU167" s="285">
        <f>(Costeo!$C$78/8)*BU48</f>
        <v>0</v>
      </c>
      <c r="BV167" s="285">
        <f>(Costeo!$C$78/8)*BV48</f>
        <v>0</v>
      </c>
      <c r="BW167" s="285">
        <f>(Costeo!$C$78/8)*BW48</f>
        <v>0</v>
      </c>
      <c r="BX167" s="285">
        <f>(Costeo!$C$78/8)*BX48</f>
        <v>0</v>
      </c>
      <c r="BY167" s="285">
        <f>(Costeo!$C$78/8)*BY48</f>
        <v>0</v>
      </c>
      <c r="BZ167" s="285">
        <f>(Costeo!$C$78/8)*BZ48</f>
        <v>0</v>
      </c>
      <c r="CA167" s="285">
        <f>(Costeo!$C$78/8)*CA48</f>
        <v>0</v>
      </c>
      <c r="CB167" s="285">
        <f>(Costeo!$C$78/8)*CB48</f>
        <v>0</v>
      </c>
      <c r="CC167" s="285">
        <f>(Costeo!$C$78/8)*CC48</f>
        <v>0</v>
      </c>
      <c r="CD167" s="285">
        <f>(Costeo!$C$78/8)*CD48</f>
        <v>0</v>
      </c>
      <c r="CE167" s="285">
        <f>(Costeo!$C$78/8)*CE48</f>
        <v>0</v>
      </c>
      <c r="CF167" s="285">
        <f>(Costeo!$C$78/8)*CF48</f>
        <v>0</v>
      </c>
      <c r="CG167" s="285">
        <f>(Costeo!$C$78/8)*CG48</f>
        <v>0</v>
      </c>
      <c r="CH167" s="285">
        <f>(Costeo!$C$78/8)*CH48</f>
        <v>0</v>
      </c>
      <c r="CI167" s="285">
        <f>(Costeo!$C$78/8)*CI48</f>
        <v>0</v>
      </c>
      <c r="CJ167" s="285">
        <f>(Costeo!$C$78/8)*CJ32</f>
        <v>0</v>
      </c>
    </row>
    <row r="168" spans="1:88" x14ac:dyDescent="0.25">
      <c r="A168" s="631" t="s">
        <v>769</v>
      </c>
      <c r="B168" s="285">
        <f>(Costeo!$C$110/8)*B74</f>
        <v>0</v>
      </c>
      <c r="C168" s="285">
        <f>(Costeo!$C$110/8)*C74</f>
        <v>0</v>
      </c>
      <c r="D168" s="285">
        <f>(Costeo!$C$110/8)*D74</f>
        <v>0</v>
      </c>
      <c r="E168" s="285">
        <f>(Costeo!$C$110/8)*E74</f>
        <v>0</v>
      </c>
      <c r="F168" s="285">
        <f>(Costeo!$C$110/8)*F74</f>
        <v>0</v>
      </c>
      <c r="G168" s="285">
        <f>(Costeo!$C$110/8)*G74</f>
        <v>0</v>
      </c>
      <c r="H168" s="285">
        <f>(Costeo!$C$110/8)*H74</f>
        <v>8080</v>
      </c>
      <c r="I168" s="285">
        <f>(Costeo!$C$110/8)*I74</f>
        <v>16160</v>
      </c>
      <c r="J168" s="285">
        <f>(Costeo!$C$110/8)*J74</f>
        <v>24240</v>
      </c>
      <c r="K168" s="285">
        <f>(Costeo!$C$110/8)*K74</f>
        <v>24240</v>
      </c>
      <c r="L168" s="285">
        <f>(Costeo!$C$110/8)*L74</f>
        <v>40400</v>
      </c>
      <c r="M168" s="285">
        <f>(Costeo!$C$110/8)*M74</f>
        <v>40400</v>
      </c>
      <c r="N168" s="285">
        <f>(Costeo!$C$110/8)*N74</f>
        <v>48480</v>
      </c>
      <c r="O168" s="285">
        <f>(Costeo!$C$110/8)*O74</f>
        <v>56560</v>
      </c>
      <c r="P168" s="285">
        <f>(Costeo!$C$110/8)*P74</f>
        <v>56560</v>
      </c>
      <c r="Q168" s="285">
        <f>(Costeo!$C$110/8)*Q74</f>
        <v>48480</v>
      </c>
      <c r="R168" s="285">
        <f>(Costeo!$C$110/8)*R74</f>
        <v>64640</v>
      </c>
      <c r="S168" s="285">
        <f>(Costeo!$C$110/8)*S74</f>
        <v>64640</v>
      </c>
      <c r="T168" s="285">
        <f>(Costeo!$C$110/8)*T74</f>
        <v>48480</v>
      </c>
      <c r="U168" s="285">
        <f>(Costeo!$C$110/8)*U74</f>
        <v>56560</v>
      </c>
      <c r="V168" s="285">
        <f>(Costeo!$C$110/8)*V74</f>
        <v>56560</v>
      </c>
      <c r="W168" s="285">
        <f>(Costeo!$C$110/8)*W74</f>
        <v>48480</v>
      </c>
      <c r="X168" s="285">
        <f>(Costeo!$C$110/8)*X74</f>
        <v>56560</v>
      </c>
      <c r="Y168" s="285">
        <f>(Costeo!$C$110/8)*Y74</f>
        <v>64640</v>
      </c>
      <c r="Z168" s="285">
        <f>(Costeo!$C$110/8)*Z74</f>
        <v>64640</v>
      </c>
      <c r="AA168" s="285">
        <f>(Costeo!$C$110/8)*AA74</f>
        <v>80800</v>
      </c>
      <c r="AB168" s="285">
        <f>(Costeo!$C$110/8)*AB74</f>
        <v>80800</v>
      </c>
      <c r="AC168" s="285">
        <f>(Costeo!$C$110/8)*AC74</f>
        <v>88880</v>
      </c>
      <c r="AD168" s="285">
        <f>(Costeo!$C$110/8)*AD74</f>
        <v>88880</v>
      </c>
      <c r="AE168" s="285">
        <f>(Costeo!$C$110/8)*AE74</f>
        <v>96960</v>
      </c>
      <c r="AF168" s="285">
        <f>(Costeo!$C$110/8)*AF74</f>
        <v>88880</v>
      </c>
      <c r="AG168" s="285">
        <f>(Costeo!$C$110/8)*AG74</f>
        <v>88880</v>
      </c>
      <c r="AH168" s="285">
        <f>(Costeo!$C$110/8)*AH74</f>
        <v>88880</v>
      </c>
      <c r="AI168" s="285">
        <f>(Costeo!$C$110/8)*AI74</f>
        <v>88880</v>
      </c>
      <c r="AJ168" s="285">
        <f>(Costeo!$C$110/8)*AJ74</f>
        <v>80800</v>
      </c>
      <c r="AK168" s="285">
        <f>(Costeo!$C$110/8)*AK74</f>
        <v>72720</v>
      </c>
      <c r="AL168" s="285">
        <f>(Costeo!$C$110/8)*AL74</f>
        <v>80800</v>
      </c>
      <c r="AM168" s="285">
        <f>(Costeo!$C$110/8)*AM74</f>
        <v>80800</v>
      </c>
      <c r="AN168" s="285">
        <f>(Costeo!$C$110/8)*AN74</f>
        <v>80800</v>
      </c>
      <c r="AO168" s="285">
        <f>(Costeo!$C$110/8)*AO74</f>
        <v>80800</v>
      </c>
      <c r="AP168" s="285">
        <f>(Costeo!$C$110/8)*AP74</f>
        <v>72720</v>
      </c>
      <c r="AQ168" s="285">
        <f>(Costeo!$C$110/8)*AQ74</f>
        <v>64640</v>
      </c>
      <c r="AR168" s="285">
        <f>(Costeo!$C$110/8)*AR74</f>
        <v>72720</v>
      </c>
      <c r="AS168" s="285">
        <f>(Costeo!$C$110/8)*AS74</f>
        <v>64640</v>
      </c>
      <c r="AT168" s="285">
        <f>(Costeo!$C$110/8)*AT74</f>
        <v>48480</v>
      </c>
      <c r="AU168" s="285">
        <f>(Costeo!$C$110/8)*AU74</f>
        <v>40400</v>
      </c>
      <c r="AV168" s="285">
        <f>(Costeo!$C$110/8)*AV74</f>
        <v>32320</v>
      </c>
      <c r="AW168" s="285">
        <f>(Costeo!$C$110/8)*AW74</f>
        <v>24240</v>
      </c>
      <c r="AX168" s="285">
        <f>(Costeo!$C$110/8)*AX74</f>
        <v>16160</v>
      </c>
      <c r="AY168" s="285">
        <f>(Costeo!$C$110/8)*AY74</f>
        <v>8080</v>
      </c>
      <c r="AZ168" s="285">
        <f>(Costeo!$C$94/8)*AZ74</f>
        <v>0</v>
      </c>
      <c r="BA168" s="285">
        <f>(Costeo!$C$94/8)*BA74</f>
        <v>0</v>
      </c>
      <c r="BB168" s="285">
        <f>(Costeo!$C$94/8)*BB74</f>
        <v>0</v>
      </c>
      <c r="BC168" s="285">
        <f>(Costeo!$C$94/8)*BC74</f>
        <v>0</v>
      </c>
      <c r="BD168" s="285">
        <f>(Costeo!$C$94/8)*BD74</f>
        <v>0</v>
      </c>
      <c r="BE168" s="285">
        <f>(Costeo!$C$94/8)*BE74</f>
        <v>0</v>
      </c>
      <c r="BF168" s="285">
        <f>(Costeo!$C$94/8)*BF74</f>
        <v>0</v>
      </c>
      <c r="BG168" s="285">
        <f>(Costeo!$C$94/8)*BG74</f>
        <v>0</v>
      </c>
      <c r="BH168" s="285">
        <f>(Costeo!$C$94/8)*BH74</f>
        <v>0</v>
      </c>
      <c r="BI168" s="285">
        <f>(Costeo!$C$94/8)*BI74</f>
        <v>0</v>
      </c>
      <c r="BJ168" s="285">
        <f>(Costeo!$C$78/8)*BJ74</f>
        <v>0</v>
      </c>
      <c r="BK168" s="285">
        <f>(Costeo!$C$78/8)*BK74</f>
        <v>0</v>
      </c>
      <c r="BL168" s="285">
        <f>(Costeo!$C$78/8)*BL74</f>
        <v>0</v>
      </c>
      <c r="BM168" s="285">
        <f>(Costeo!$C$78/8)*BM74</f>
        <v>0</v>
      </c>
      <c r="BN168" s="285">
        <f>(Costeo!$C$78/8)*BN74</f>
        <v>0</v>
      </c>
      <c r="BO168" s="285">
        <f>(Costeo!$C$78/8)*BO74</f>
        <v>0</v>
      </c>
      <c r="BP168" s="285">
        <f>(Costeo!$C$78/8)*BP74</f>
        <v>0</v>
      </c>
      <c r="BQ168" s="285">
        <f>(Costeo!$C$78/8)*BQ74</f>
        <v>0</v>
      </c>
      <c r="BR168" s="285">
        <f>(Costeo!$C$78/8)*BR74</f>
        <v>0</v>
      </c>
      <c r="BS168" s="285">
        <f>(Costeo!$C$78/8)*BS74</f>
        <v>0</v>
      </c>
      <c r="BT168" s="285">
        <f>(Costeo!$C$78/8)*BT74</f>
        <v>0</v>
      </c>
      <c r="BU168" s="285">
        <f>(Costeo!$C$78/8)*BU74</f>
        <v>0</v>
      </c>
      <c r="BV168" s="285">
        <f>(Costeo!$C$78/8)*BV74</f>
        <v>0</v>
      </c>
      <c r="BW168" s="285">
        <f>(Costeo!$C$78/8)*BW74</f>
        <v>0</v>
      </c>
      <c r="BX168" s="285">
        <f>(Costeo!$C$78/8)*BX74</f>
        <v>0</v>
      </c>
      <c r="BY168" s="285">
        <f>(Costeo!$C$78/8)*BY74</f>
        <v>0</v>
      </c>
      <c r="BZ168" s="285">
        <f>(Costeo!$C$78/8)*BZ74</f>
        <v>0</v>
      </c>
      <c r="CA168" s="285">
        <f>(Costeo!$C$78/8)*CA74</f>
        <v>0</v>
      </c>
      <c r="CB168" s="285">
        <f>(Costeo!$C$78/8)*CB74</f>
        <v>0</v>
      </c>
      <c r="CC168" s="285">
        <f>(Costeo!$C$78/8)*CC74</f>
        <v>0</v>
      </c>
      <c r="CD168" s="285">
        <f>(Costeo!$C$78/8)*CD74</f>
        <v>0</v>
      </c>
      <c r="CE168" s="285">
        <f>(Costeo!$C$78/8)*CE74</f>
        <v>0</v>
      </c>
      <c r="CF168" s="285">
        <f>(Costeo!$C$78/8)*CF74</f>
        <v>0</v>
      </c>
      <c r="CG168" s="285">
        <f>(Costeo!$C$78/8)*CG74</f>
        <v>0</v>
      </c>
      <c r="CH168" s="285">
        <f>(Costeo!$C$78/8)*CH74</f>
        <v>0</v>
      </c>
      <c r="CI168" s="285">
        <f>(Costeo!$C$78/8)*CI74</f>
        <v>0</v>
      </c>
      <c r="CJ168" s="285">
        <f>(Costeo!$C$78/8)*CJ58</f>
        <v>0</v>
      </c>
    </row>
    <row r="169" spans="1:88" x14ac:dyDescent="0.25">
      <c r="A169" s="631" t="s">
        <v>770</v>
      </c>
      <c r="B169" s="285">
        <f>(Costeo!$C$94/8)*B100</f>
        <v>0</v>
      </c>
      <c r="C169" s="285">
        <f>(Costeo!$C$94/8)*C100</f>
        <v>0</v>
      </c>
      <c r="D169" s="285">
        <f>(Costeo!$C$94/8)*D100</f>
        <v>0</v>
      </c>
      <c r="E169" s="285">
        <f>(Costeo!$C$94/8)*E100</f>
        <v>0</v>
      </c>
      <c r="F169" s="285">
        <f>(Costeo!$C$94/8)*F100</f>
        <v>0</v>
      </c>
      <c r="G169" s="285">
        <f>(Costeo!$C$94/8)*G100</f>
        <v>5310.375</v>
      </c>
      <c r="H169" s="285">
        <f>(Costeo!$C$94/8)*H100</f>
        <v>5310.375</v>
      </c>
      <c r="I169" s="285">
        <f>(Costeo!$C$94/8)*I100</f>
        <v>10620.75</v>
      </c>
      <c r="J169" s="285">
        <f>(Costeo!$C$94/8)*J100</f>
        <v>10620.75</v>
      </c>
      <c r="K169" s="285">
        <f>(Costeo!$C$94/8)*K100</f>
        <v>15931.125</v>
      </c>
      <c r="L169" s="285">
        <f>(Costeo!$C$94/8)*L100</f>
        <v>15931.125</v>
      </c>
      <c r="M169" s="285">
        <f>(Costeo!$C$94/8)*M100</f>
        <v>21241.5</v>
      </c>
      <c r="N169" s="285">
        <f>(Costeo!$C$94/8)*N100</f>
        <v>21241.5</v>
      </c>
      <c r="O169" s="285">
        <f>(Costeo!$C$94/8)*O100</f>
        <v>21241.5</v>
      </c>
      <c r="P169" s="285">
        <f>(Costeo!$C$94/8)*P100</f>
        <v>21241.5</v>
      </c>
      <c r="Q169" s="285">
        <f>(Costeo!$C$94/8)*Q100</f>
        <v>21241.5</v>
      </c>
      <c r="R169" s="285">
        <f>(Costeo!$C$94/8)*R100</f>
        <v>21241.5</v>
      </c>
      <c r="S169" s="285">
        <f>(Costeo!$C$94/8)*S100</f>
        <v>26551.875</v>
      </c>
      <c r="T169" s="285">
        <f>(Costeo!$C$94/8)*T100</f>
        <v>26551.875</v>
      </c>
      <c r="U169" s="285">
        <f>(Costeo!$C$94/8)*U100</f>
        <v>31862.25</v>
      </c>
      <c r="V169" s="285">
        <f>(Costeo!$C$94/8)*V100</f>
        <v>31862.25</v>
      </c>
      <c r="W169" s="285">
        <f>(Costeo!$C$94/8)*W100</f>
        <v>37172.625</v>
      </c>
      <c r="X169" s="285">
        <f>(Costeo!$C$94/8)*X100</f>
        <v>37172.625</v>
      </c>
      <c r="Y169" s="285">
        <f>(Costeo!$C$94/8)*Y100</f>
        <v>42483</v>
      </c>
      <c r="Z169" s="285">
        <f>(Costeo!$C$94/8)*Z100</f>
        <v>47793.375</v>
      </c>
      <c r="AA169" s="285">
        <f>(Costeo!$C$94/8)*AA100</f>
        <v>42483</v>
      </c>
      <c r="AB169" s="285">
        <f>(Costeo!$C$94/8)*AB100</f>
        <v>53103.75</v>
      </c>
      <c r="AC169" s="285">
        <f>(Costeo!$C$94/8)*AC100</f>
        <v>42483</v>
      </c>
      <c r="AD169" s="285">
        <f>(Costeo!$C$94/8)*AD100</f>
        <v>47793.375</v>
      </c>
      <c r="AE169" s="285">
        <f>(Costeo!$C$94/8)*AE100</f>
        <v>42483</v>
      </c>
      <c r="AF169" s="285">
        <f>(Costeo!$C$94/8)*AF100</f>
        <v>42483</v>
      </c>
      <c r="AG169" s="285">
        <f>(Costeo!$C$94/8)*AG100</f>
        <v>42483</v>
      </c>
      <c r="AH169" s="285">
        <f>(Costeo!$C$94/8)*AH100</f>
        <v>37172.625</v>
      </c>
      <c r="AI169" s="285">
        <f>(Costeo!$C$94/8)*AI100</f>
        <v>42483</v>
      </c>
      <c r="AJ169" s="285">
        <f>(Costeo!$C$94/8)*AJ100</f>
        <v>37172.625</v>
      </c>
      <c r="AK169" s="285">
        <f>(Costeo!$C$94/8)*AK100</f>
        <v>42483</v>
      </c>
      <c r="AL169" s="285">
        <f>(Costeo!$C$94/8)*AL100</f>
        <v>37172.625</v>
      </c>
      <c r="AM169" s="285">
        <f>(Costeo!$C$94/8)*AM100</f>
        <v>37172.625</v>
      </c>
      <c r="AN169" s="285">
        <f>(Costeo!$C$94/8)*AN100</f>
        <v>42483</v>
      </c>
      <c r="AO169" s="285">
        <f>(Costeo!$C$94/8)*AO100</f>
        <v>42483</v>
      </c>
      <c r="AP169" s="285">
        <f>(Costeo!$C$94/8)*AP100</f>
        <v>42483</v>
      </c>
      <c r="AQ169" s="285">
        <f>(Costeo!$C$94/8)*AQ100</f>
        <v>42483</v>
      </c>
      <c r="AR169" s="285">
        <f>(Costeo!$C$94/8)*AR100</f>
        <v>42483</v>
      </c>
      <c r="AS169" s="285">
        <f>(Costeo!$C$94/8)*AS100</f>
        <v>37172.625</v>
      </c>
      <c r="AT169" s="285">
        <f>(Costeo!$C$94/8)*AT100</f>
        <v>37172.625</v>
      </c>
      <c r="AU169" s="285">
        <f>(Costeo!$C$94/8)*AU100</f>
        <v>31862.25</v>
      </c>
      <c r="AV169" s="285">
        <f>(Costeo!$C$94/8)*AV100</f>
        <v>26551.875</v>
      </c>
      <c r="AW169" s="285">
        <f>(Costeo!$C$94/8)*AW100</f>
        <v>15931.125</v>
      </c>
      <c r="AX169" s="285">
        <f>(Costeo!$C$94/8)*AX100</f>
        <v>15931.125</v>
      </c>
      <c r="AY169" s="285">
        <f>(Costeo!$C$94/8)*AY100</f>
        <v>5310.375</v>
      </c>
      <c r="AZ169" s="285">
        <f>(Costeo!$C$110/8)*AZ100</f>
        <v>0</v>
      </c>
      <c r="BA169" s="285">
        <f>(Costeo!$C$110/8)*BA100</f>
        <v>0</v>
      </c>
      <c r="BB169" s="285">
        <f>(Costeo!$C$110/8)*BB100</f>
        <v>0</v>
      </c>
      <c r="BC169" s="285">
        <f>(Costeo!$C$110/8)*BC100</f>
        <v>0</v>
      </c>
      <c r="BD169" s="285">
        <f>(Costeo!$C$110/8)*BD100</f>
        <v>0</v>
      </c>
      <c r="BE169" s="285">
        <f>(Costeo!$C$110/8)*BE100</f>
        <v>0</v>
      </c>
      <c r="BF169" s="285">
        <f>(Costeo!$C$110/8)*BF100</f>
        <v>0</v>
      </c>
      <c r="BG169" s="285">
        <f>(Costeo!$C$110/8)*BG100</f>
        <v>0</v>
      </c>
      <c r="BH169" s="285">
        <f>(Costeo!$C$110/8)*BH100</f>
        <v>0</v>
      </c>
      <c r="BI169" s="285">
        <f>(Costeo!$C$110/8)*BI100</f>
        <v>0</v>
      </c>
      <c r="BJ169" s="285">
        <f>(Costeo!$C$110/8)*BJ100</f>
        <v>0</v>
      </c>
      <c r="BK169" s="285">
        <f>(Costeo!$C$110/8)*BK100</f>
        <v>0</v>
      </c>
      <c r="BL169" s="285">
        <f>(Costeo!$C$110/8)*BL100</f>
        <v>0</v>
      </c>
      <c r="BM169" s="285">
        <f>(Costeo!$C$110/8)*BM100</f>
        <v>0</v>
      </c>
      <c r="BN169" s="285">
        <f>(Costeo!$C$110/8)*BN100</f>
        <v>0</v>
      </c>
      <c r="BO169" s="285">
        <f>(Costeo!$C$110/8)*BO100</f>
        <v>0</v>
      </c>
      <c r="BP169" s="285">
        <f>(Costeo!$C$110/8)*BP100</f>
        <v>0</v>
      </c>
      <c r="BQ169" s="285">
        <f>(Costeo!$C$110/8)*BQ100</f>
        <v>0</v>
      </c>
      <c r="BR169" s="285">
        <f>(Costeo!$C$110/8)*BR100</f>
        <v>0</v>
      </c>
      <c r="BS169" s="285">
        <f>(Costeo!$C$110/8)*BS100</f>
        <v>0</v>
      </c>
      <c r="BT169" s="285">
        <f>(Costeo!$C$110/8)*BT100</f>
        <v>0</v>
      </c>
      <c r="BU169" s="285">
        <f>(Costeo!$C$110/8)*BU100</f>
        <v>0</v>
      </c>
      <c r="BV169" s="285">
        <f>(Costeo!$C$110/8)*BV100</f>
        <v>0</v>
      </c>
      <c r="BW169" s="285">
        <f>(Costeo!$C$110/8)*BW100</f>
        <v>0</v>
      </c>
      <c r="BX169" s="285">
        <f>(Costeo!$C$110/8)*BX100</f>
        <v>0</v>
      </c>
      <c r="BY169" s="285">
        <f>(Costeo!$C$110/8)*BY100</f>
        <v>0</v>
      </c>
      <c r="BZ169" s="285">
        <f>(Costeo!$C$110/8)*BZ100</f>
        <v>0</v>
      </c>
      <c r="CA169" s="285">
        <f>(Costeo!$C$110/8)*CA100</f>
        <v>0</v>
      </c>
      <c r="CB169" s="285">
        <f>(Costeo!$C$110/8)*CB100</f>
        <v>0</v>
      </c>
      <c r="CC169" s="285">
        <f>(Costeo!$C$110/8)*CC100</f>
        <v>0</v>
      </c>
      <c r="CD169" s="285">
        <f>(Costeo!$C$110/8)*CD100</f>
        <v>0</v>
      </c>
      <c r="CE169" s="285">
        <f>(Costeo!$C$110/8)*CE100</f>
        <v>0</v>
      </c>
      <c r="CF169" s="285">
        <f>(Costeo!$C$110/8)*CF100</f>
        <v>0</v>
      </c>
      <c r="CG169" s="285">
        <f>(Costeo!$C$110/8)*CG100</f>
        <v>0</v>
      </c>
      <c r="CH169" s="285">
        <f>(Costeo!$C$110/8)*CH100</f>
        <v>0</v>
      </c>
      <c r="CI169" s="285">
        <f>(Costeo!$C$110/8)*CI100</f>
        <v>0</v>
      </c>
      <c r="CJ169" s="285">
        <f>(Costeo!$C$110/8)*CJ84</f>
        <v>0</v>
      </c>
    </row>
    <row r="170" spans="1:88" x14ac:dyDescent="0.25">
      <c r="A170" s="529" t="s">
        <v>651</v>
      </c>
      <c r="B170" s="286">
        <f t="shared" ref="B170:G170" si="3790">SUM(B167:B169)</f>
        <v>0</v>
      </c>
      <c r="C170" s="286">
        <f t="shared" si="3790"/>
        <v>0</v>
      </c>
      <c r="D170" s="286">
        <f t="shared" si="3790"/>
        <v>0</v>
      </c>
      <c r="E170" s="286">
        <f t="shared" si="3790"/>
        <v>0</v>
      </c>
      <c r="F170" s="286">
        <f t="shared" si="3790"/>
        <v>0</v>
      </c>
      <c r="G170" s="286">
        <f t="shared" si="3790"/>
        <v>18572.699999999997</v>
      </c>
      <c r="H170" s="286">
        <f t="shared" ref="H170:BS170" si="3791">SUM(H167:H169)</f>
        <v>39915.024999999994</v>
      </c>
      <c r="I170" s="286">
        <f t="shared" si="3791"/>
        <v>66567.725000000006</v>
      </c>
      <c r="J170" s="286">
        <f t="shared" si="3791"/>
        <v>87910.049999999988</v>
      </c>
      <c r="K170" s="286">
        <f t="shared" si="3791"/>
        <v>106482.75</v>
      </c>
      <c r="L170" s="286">
        <f t="shared" si="3791"/>
        <v>135905.07500000001</v>
      </c>
      <c r="M170" s="286">
        <f t="shared" si="3791"/>
        <v>154477.77499999999</v>
      </c>
      <c r="N170" s="286">
        <f t="shared" si="3791"/>
        <v>175820.09999999998</v>
      </c>
      <c r="O170" s="286">
        <f t="shared" si="3791"/>
        <v>183900.09999999998</v>
      </c>
      <c r="P170" s="286">
        <f t="shared" si="3791"/>
        <v>183900.09999999998</v>
      </c>
      <c r="Q170" s="286">
        <f t="shared" si="3791"/>
        <v>175820.09999999998</v>
      </c>
      <c r="R170" s="286">
        <f t="shared" si="3791"/>
        <v>191980.09999999998</v>
      </c>
      <c r="S170" s="286">
        <f t="shared" si="3791"/>
        <v>190659.3125</v>
      </c>
      <c r="T170" s="286">
        <f t="shared" si="3791"/>
        <v>174499.3125</v>
      </c>
      <c r="U170" s="286">
        <f t="shared" si="3791"/>
        <v>181258.52499999999</v>
      </c>
      <c r="V170" s="286">
        <f t="shared" si="3791"/>
        <v>181258.52499999999</v>
      </c>
      <c r="W170" s="286">
        <f t="shared" si="3791"/>
        <v>171857.73749999999</v>
      </c>
      <c r="X170" s="286">
        <f t="shared" si="3791"/>
        <v>179937.73749999999</v>
      </c>
      <c r="Y170" s="286">
        <f t="shared" si="3791"/>
        <v>180065.78749999998</v>
      </c>
      <c r="Z170" s="286">
        <f t="shared" si="3791"/>
        <v>172113.83749999999</v>
      </c>
      <c r="AA170" s="286">
        <f t="shared" si="3791"/>
        <v>176332.3</v>
      </c>
      <c r="AB170" s="286">
        <f t="shared" si="3791"/>
        <v>180321.88750000001</v>
      </c>
      <c r="AC170" s="286">
        <f t="shared" si="3791"/>
        <v>177781.13750000001</v>
      </c>
      <c r="AD170" s="286">
        <f t="shared" si="3791"/>
        <v>176460.35</v>
      </c>
      <c r="AE170" s="286">
        <f t="shared" si="3791"/>
        <v>185861.13750000001</v>
      </c>
      <c r="AF170" s="286">
        <f t="shared" si="3791"/>
        <v>177781.13750000001</v>
      </c>
      <c r="AG170" s="286">
        <f t="shared" si="3791"/>
        <v>177781.13750000001</v>
      </c>
      <c r="AH170" s="286">
        <f t="shared" si="3791"/>
        <v>179101.92499999999</v>
      </c>
      <c r="AI170" s="286">
        <f t="shared" si="3791"/>
        <v>184412.3</v>
      </c>
      <c r="AJ170" s="286">
        <f t="shared" si="3791"/>
        <v>177653.08749999999</v>
      </c>
      <c r="AK170" s="286">
        <f t="shared" si="3791"/>
        <v>174883.46249999999</v>
      </c>
      <c r="AL170" s="286">
        <f t="shared" si="3791"/>
        <v>177653.08749999999</v>
      </c>
      <c r="AM170" s="286">
        <f t="shared" si="3791"/>
        <v>171021.92499999999</v>
      </c>
      <c r="AN170" s="286">
        <f t="shared" si="3791"/>
        <v>169701.13750000001</v>
      </c>
      <c r="AO170" s="286">
        <f t="shared" si="3791"/>
        <v>169701.13750000001</v>
      </c>
      <c r="AP170" s="286">
        <f t="shared" si="3791"/>
        <v>168252.3</v>
      </c>
      <c r="AQ170" s="286">
        <f t="shared" si="3791"/>
        <v>166803.46249999999</v>
      </c>
      <c r="AR170" s="286">
        <f t="shared" si="3791"/>
        <v>161621.13750000001</v>
      </c>
      <c r="AS170" s="286">
        <f t="shared" si="3791"/>
        <v>141599.6</v>
      </c>
      <c r="AT170" s="286">
        <f t="shared" si="3791"/>
        <v>118808.4375</v>
      </c>
      <c r="AU170" s="286">
        <f t="shared" si="3791"/>
        <v>98786.9</v>
      </c>
      <c r="AV170" s="286">
        <f t="shared" si="3791"/>
        <v>78765.362500000003</v>
      </c>
      <c r="AW170" s="286">
        <f t="shared" si="3791"/>
        <v>60064.612500000003</v>
      </c>
      <c r="AX170" s="286">
        <f t="shared" si="3791"/>
        <v>38722.287499999999</v>
      </c>
      <c r="AY170" s="286">
        <f t="shared" si="3791"/>
        <v>13390.375</v>
      </c>
      <c r="AZ170" s="286">
        <f t="shared" si="3791"/>
        <v>0</v>
      </c>
      <c r="BA170" s="286">
        <f t="shared" si="3791"/>
        <v>0</v>
      </c>
      <c r="BB170" s="286">
        <f t="shared" si="3791"/>
        <v>0</v>
      </c>
      <c r="BC170" s="286">
        <f t="shared" si="3791"/>
        <v>0</v>
      </c>
      <c r="BD170" s="286">
        <f t="shared" si="3791"/>
        <v>0</v>
      </c>
      <c r="BE170" s="286">
        <f t="shared" si="3791"/>
        <v>0</v>
      </c>
      <c r="BF170" s="286">
        <f t="shared" si="3791"/>
        <v>0</v>
      </c>
      <c r="BG170" s="286">
        <f t="shared" si="3791"/>
        <v>0</v>
      </c>
      <c r="BH170" s="286">
        <f t="shared" si="3791"/>
        <v>0</v>
      </c>
      <c r="BI170" s="286">
        <f t="shared" si="3791"/>
        <v>0</v>
      </c>
      <c r="BJ170" s="286">
        <f t="shared" si="3791"/>
        <v>0</v>
      </c>
      <c r="BK170" s="286">
        <f t="shared" si="3791"/>
        <v>0</v>
      </c>
      <c r="BL170" s="286">
        <f t="shared" si="3791"/>
        <v>0</v>
      </c>
      <c r="BM170" s="286">
        <f t="shared" si="3791"/>
        <v>0</v>
      </c>
      <c r="BN170" s="286">
        <f t="shared" si="3791"/>
        <v>0</v>
      </c>
      <c r="BO170" s="286">
        <f t="shared" si="3791"/>
        <v>0</v>
      </c>
      <c r="BP170" s="286">
        <f t="shared" si="3791"/>
        <v>0</v>
      </c>
      <c r="BQ170" s="286">
        <f t="shared" si="3791"/>
        <v>0</v>
      </c>
      <c r="BR170" s="286">
        <f t="shared" si="3791"/>
        <v>0</v>
      </c>
      <c r="BS170" s="286">
        <f t="shared" si="3791"/>
        <v>0</v>
      </c>
      <c r="BT170" s="286">
        <f t="shared" ref="BT170:CJ170" si="3792">SUM(BT167:BT169)</f>
        <v>0</v>
      </c>
      <c r="BU170" s="286">
        <f t="shared" si="3792"/>
        <v>0</v>
      </c>
      <c r="BV170" s="286">
        <f t="shared" si="3792"/>
        <v>0</v>
      </c>
      <c r="BW170" s="286">
        <f t="shared" si="3792"/>
        <v>0</v>
      </c>
      <c r="BX170" s="286">
        <f t="shared" si="3792"/>
        <v>0</v>
      </c>
      <c r="BY170" s="286">
        <f t="shared" si="3792"/>
        <v>0</v>
      </c>
      <c r="BZ170" s="286">
        <f t="shared" si="3792"/>
        <v>0</v>
      </c>
      <c r="CA170" s="286">
        <f t="shared" si="3792"/>
        <v>0</v>
      </c>
      <c r="CB170" s="286">
        <f t="shared" si="3792"/>
        <v>0</v>
      </c>
      <c r="CC170" s="286">
        <f t="shared" si="3792"/>
        <v>0</v>
      </c>
      <c r="CD170" s="286">
        <f t="shared" si="3792"/>
        <v>0</v>
      </c>
      <c r="CE170" s="286">
        <f t="shared" si="3792"/>
        <v>0</v>
      </c>
      <c r="CF170" s="286">
        <f t="shared" si="3792"/>
        <v>0</v>
      </c>
      <c r="CG170" s="286">
        <f t="shared" si="3792"/>
        <v>0</v>
      </c>
      <c r="CH170" s="286">
        <f t="shared" si="3792"/>
        <v>0</v>
      </c>
      <c r="CI170" s="286">
        <f t="shared" si="3792"/>
        <v>0</v>
      </c>
      <c r="CJ170" s="286">
        <f t="shared" si="3792"/>
        <v>0</v>
      </c>
    </row>
    <row r="171" spans="1:88" x14ac:dyDescent="0.25">
      <c r="CD171" s="277"/>
      <c r="CE171" s="277"/>
      <c r="CF171" s="277"/>
      <c r="CG171" s="277"/>
      <c r="CH171" s="277"/>
      <c r="CI171" s="277"/>
      <c r="CJ171" s="277"/>
    </row>
    <row r="172" spans="1:88" x14ac:dyDescent="0.25">
      <c r="CD172" s="277"/>
      <c r="CE172" s="277"/>
      <c r="CF172" s="277"/>
      <c r="CG172" s="277"/>
      <c r="CH172" s="277"/>
      <c r="CI172" s="277"/>
      <c r="CJ172" s="277"/>
    </row>
    <row r="173" spans="1:88" x14ac:dyDescent="0.25">
      <c r="A173" s="531">
        <v>0.65</v>
      </c>
      <c r="B173" s="285">
        <f>B47+B73+B99+B125+B150</f>
        <v>0</v>
      </c>
      <c r="C173" s="285">
        <f t="shared" ref="C173:BN173" si="3793">C47+C73+C99+C125+C150</f>
        <v>0</v>
      </c>
      <c r="D173" s="285">
        <f t="shared" si="3793"/>
        <v>0</v>
      </c>
      <c r="E173" s="285">
        <f t="shared" si="3793"/>
        <v>0</v>
      </c>
      <c r="F173" s="285">
        <f t="shared" si="3793"/>
        <v>0</v>
      </c>
      <c r="G173" s="285">
        <f t="shared" si="3793"/>
        <v>0</v>
      </c>
      <c r="H173" s="285">
        <f t="shared" si="3793"/>
        <v>0</v>
      </c>
      <c r="I173" s="285">
        <f t="shared" si="3793"/>
        <v>0</v>
      </c>
      <c r="J173" s="285">
        <f t="shared" si="3793"/>
        <v>0</v>
      </c>
      <c r="K173" s="285">
        <f t="shared" si="3793"/>
        <v>0</v>
      </c>
      <c r="L173" s="285">
        <f t="shared" si="3793"/>
        <v>0</v>
      </c>
      <c r="M173" s="285">
        <f t="shared" si="3793"/>
        <v>0</v>
      </c>
      <c r="N173" s="285">
        <f>N47+N73+N99+N125+N150</f>
        <v>351356.20276843657</v>
      </c>
      <c r="O173" s="285">
        <f t="shared" si="3793"/>
        <v>385989.8625650038</v>
      </c>
      <c r="P173" s="285">
        <f t="shared" si="3793"/>
        <v>492682.43256162392</v>
      </c>
      <c r="Q173" s="285">
        <f t="shared" si="3793"/>
        <v>385989.8625650038</v>
      </c>
      <c r="R173" s="285">
        <f t="shared" si="3793"/>
        <v>351356.20276843657</v>
      </c>
      <c r="S173" s="285">
        <f t="shared" si="3793"/>
        <v>527316.09235819115</v>
      </c>
      <c r="T173" s="285">
        <f t="shared" si="3793"/>
        <v>351356.20276843657</v>
      </c>
      <c r="U173" s="285">
        <f t="shared" si="3793"/>
        <v>385989.8625650038</v>
      </c>
      <c r="V173" s="285">
        <f t="shared" si="3793"/>
        <v>492682.43256162392</v>
      </c>
      <c r="W173" s="285">
        <f t="shared" si="3793"/>
        <v>385989.8625650038</v>
      </c>
      <c r="X173" s="285">
        <f t="shared" si="3793"/>
        <v>351356.20276843657</v>
      </c>
      <c r="Y173" s="285">
        <f t="shared" si="3793"/>
        <v>527316.09235819115</v>
      </c>
      <c r="Z173" s="285">
        <f t="shared" si="3793"/>
        <v>335716.95637914853</v>
      </c>
      <c r="AA173" s="285">
        <f t="shared" si="3793"/>
        <v>385989.8625650038</v>
      </c>
      <c r="AB173" s="285">
        <f t="shared" si="3793"/>
        <v>477043.18617233587</v>
      </c>
      <c r="AC173" s="285">
        <f t="shared" si="3793"/>
        <v>385989.8625650038</v>
      </c>
      <c r="AD173" s="285">
        <f t="shared" si="3793"/>
        <v>335716.95637914853</v>
      </c>
      <c r="AE173" s="285">
        <f t="shared" si="3793"/>
        <v>527316.09235819115</v>
      </c>
      <c r="AF173" s="285">
        <f t="shared" si="3793"/>
        <v>354711.36978642759</v>
      </c>
      <c r="AG173" s="285">
        <f t="shared" si="3793"/>
        <v>389345.02958299482</v>
      </c>
      <c r="AH173" s="285">
        <f t="shared" si="3793"/>
        <v>389345.02958299482</v>
      </c>
      <c r="AI173" s="285">
        <f t="shared" si="3793"/>
        <v>477043.18617233587</v>
      </c>
      <c r="AJ173" s="285">
        <f t="shared" si="3793"/>
        <v>404984.27597228292</v>
      </c>
      <c r="AK173" s="285">
        <f t="shared" si="3793"/>
        <v>370350.6161757157</v>
      </c>
      <c r="AL173" s="285">
        <f t="shared" si="3793"/>
        <v>492682.43256162392</v>
      </c>
      <c r="AM173" s="285">
        <f t="shared" si="3793"/>
        <v>385989.8625650038</v>
      </c>
      <c r="AN173" s="285">
        <f t="shared" si="3793"/>
        <v>354711.36978642759</v>
      </c>
      <c r="AO173" s="285">
        <f t="shared" si="3793"/>
        <v>404984.27597228292</v>
      </c>
      <c r="AP173" s="285">
        <f t="shared" si="3793"/>
        <v>496037.59957961494</v>
      </c>
      <c r="AQ173" s="285">
        <f t="shared" si="3793"/>
        <v>351356.20276843657</v>
      </c>
      <c r="AR173" s="285">
        <f t="shared" si="3793"/>
        <v>370350.6161757157</v>
      </c>
      <c r="AS173" s="285">
        <f t="shared" si="3793"/>
        <v>404984.27597228292</v>
      </c>
      <c r="AT173" s="285">
        <f t="shared" si="3793"/>
        <v>370350.6161757157</v>
      </c>
      <c r="AU173" s="285">
        <f t="shared" si="3793"/>
        <v>370350.6161757157</v>
      </c>
      <c r="AV173" s="285">
        <f t="shared" si="3793"/>
        <v>354711.36978642759</v>
      </c>
      <c r="AW173" s="285">
        <f t="shared" si="3793"/>
        <v>385989.8625650038</v>
      </c>
      <c r="AX173" s="285">
        <f t="shared" si="3793"/>
        <v>477043.18617233587</v>
      </c>
      <c r="AY173" s="285">
        <f t="shared" si="3793"/>
        <v>248018.79978980747</v>
      </c>
      <c r="AZ173" s="285">
        <f t="shared" si="3793"/>
        <v>0</v>
      </c>
      <c r="BA173" s="285">
        <f t="shared" si="3793"/>
        <v>0</v>
      </c>
      <c r="BB173" s="285">
        <f t="shared" si="3793"/>
        <v>0</v>
      </c>
      <c r="BC173" s="285">
        <f t="shared" si="3793"/>
        <v>0</v>
      </c>
      <c r="BD173" s="285">
        <f t="shared" si="3793"/>
        <v>0</v>
      </c>
      <c r="BE173" s="285">
        <f t="shared" si="3793"/>
        <v>0</v>
      </c>
      <c r="BF173" s="285">
        <f t="shared" si="3793"/>
        <v>0</v>
      </c>
      <c r="BG173" s="285">
        <f t="shared" si="3793"/>
        <v>0</v>
      </c>
      <c r="BH173" s="285">
        <f t="shared" si="3793"/>
        <v>0</v>
      </c>
      <c r="BI173" s="285">
        <f t="shared" si="3793"/>
        <v>0</v>
      </c>
      <c r="BJ173" s="285">
        <f t="shared" si="3793"/>
        <v>0</v>
      </c>
      <c r="BK173" s="285">
        <f t="shared" si="3793"/>
        <v>0</v>
      </c>
      <c r="BL173" s="285">
        <f t="shared" si="3793"/>
        <v>0</v>
      </c>
      <c r="BM173" s="285">
        <f t="shared" si="3793"/>
        <v>0</v>
      </c>
      <c r="BN173" s="285">
        <f t="shared" si="3793"/>
        <v>0</v>
      </c>
      <c r="BO173" s="285">
        <f t="shared" ref="BO173:CG173" si="3794">BO47+BO73+BO99+BO125+BO150</f>
        <v>0</v>
      </c>
      <c r="BP173" s="285">
        <f t="shared" si="3794"/>
        <v>0</v>
      </c>
      <c r="BQ173" s="285">
        <f t="shared" si="3794"/>
        <v>0</v>
      </c>
      <c r="BR173" s="285">
        <f t="shared" si="3794"/>
        <v>0</v>
      </c>
      <c r="BS173" s="285">
        <f t="shared" si="3794"/>
        <v>0</v>
      </c>
      <c r="BT173" s="285">
        <f t="shared" si="3794"/>
        <v>0</v>
      </c>
      <c r="BU173" s="285">
        <f t="shared" si="3794"/>
        <v>0</v>
      </c>
      <c r="BV173" s="285">
        <f t="shared" si="3794"/>
        <v>0</v>
      </c>
      <c r="BW173" s="285">
        <f t="shared" si="3794"/>
        <v>0</v>
      </c>
      <c r="BX173" s="285">
        <f t="shared" si="3794"/>
        <v>0</v>
      </c>
      <c r="BY173" s="285">
        <f t="shared" si="3794"/>
        <v>0</v>
      </c>
      <c r="BZ173" s="285">
        <f t="shared" si="3794"/>
        <v>0</v>
      </c>
      <c r="CA173" s="285">
        <f t="shared" si="3794"/>
        <v>0</v>
      </c>
      <c r="CB173" s="285">
        <f t="shared" si="3794"/>
        <v>0</v>
      </c>
      <c r="CC173" s="285">
        <f t="shared" si="3794"/>
        <v>0</v>
      </c>
      <c r="CD173" s="285">
        <f t="shared" si="3794"/>
        <v>0</v>
      </c>
      <c r="CE173" s="285">
        <f t="shared" si="3794"/>
        <v>0</v>
      </c>
      <c r="CF173" s="285">
        <f t="shared" si="3794"/>
        <v>0</v>
      </c>
      <c r="CG173" s="285">
        <f t="shared" si="3794"/>
        <v>0</v>
      </c>
      <c r="CH173" s="285">
        <f>CH47+CH73+CD99+CH125+CH150</f>
        <v>0</v>
      </c>
      <c r="CI173" s="285">
        <f>CI47+CI73+CE99+CI125+CI150</f>
        <v>0</v>
      </c>
      <c r="CJ173" s="285">
        <f>CJ47+CJ73+CF99+CJ125+CJ150</f>
        <v>0</v>
      </c>
    </row>
    <row r="174" spans="1:88" x14ac:dyDescent="0.25">
      <c r="A174" s="529" t="s">
        <v>654</v>
      </c>
      <c r="B174" s="286">
        <f t="shared" ref="B174:AG174" si="3795">B173*$A$173</f>
        <v>0</v>
      </c>
      <c r="C174" s="286">
        <f t="shared" si="3795"/>
        <v>0</v>
      </c>
      <c r="D174" s="286">
        <f t="shared" si="3795"/>
        <v>0</v>
      </c>
      <c r="E174" s="286">
        <f t="shared" si="3795"/>
        <v>0</v>
      </c>
      <c r="F174" s="286">
        <f t="shared" si="3795"/>
        <v>0</v>
      </c>
      <c r="G174" s="286">
        <f t="shared" si="3795"/>
        <v>0</v>
      </c>
      <c r="H174" s="286">
        <f t="shared" si="3795"/>
        <v>0</v>
      </c>
      <c r="I174" s="286">
        <f t="shared" si="3795"/>
        <v>0</v>
      </c>
      <c r="J174" s="286">
        <f t="shared" si="3795"/>
        <v>0</v>
      </c>
      <c r="K174" s="286">
        <f t="shared" si="3795"/>
        <v>0</v>
      </c>
      <c r="L174" s="286">
        <f t="shared" si="3795"/>
        <v>0</v>
      </c>
      <c r="M174" s="286">
        <f t="shared" si="3795"/>
        <v>0</v>
      </c>
      <c r="N174" s="286">
        <f t="shared" si="3795"/>
        <v>228381.53179948378</v>
      </c>
      <c r="O174" s="286">
        <f t="shared" si="3795"/>
        <v>250893.41066725246</v>
      </c>
      <c r="P174" s="286">
        <f t="shared" si="3795"/>
        <v>320243.58116505557</v>
      </c>
      <c r="Q174" s="286">
        <f t="shared" si="3795"/>
        <v>250893.41066725246</v>
      </c>
      <c r="R174" s="286">
        <f t="shared" si="3795"/>
        <v>228381.53179948378</v>
      </c>
      <c r="S174" s="286">
        <f t="shared" si="3795"/>
        <v>342755.46003282425</v>
      </c>
      <c r="T174" s="286">
        <f t="shared" si="3795"/>
        <v>228381.53179948378</v>
      </c>
      <c r="U174" s="286">
        <f t="shared" si="3795"/>
        <v>250893.41066725246</v>
      </c>
      <c r="V174" s="286">
        <f t="shared" si="3795"/>
        <v>320243.58116505557</v>
      </c>
      <c r="W174" s="286">
        <f t="shared" si="3795"/>
        <v>250893.41066725246</v>
      </c>
      <c r="X174" s="286">
        <f t="shared" si="3795"/>
        <v>228381.53179948378</v>
      </c>
      <c r="Y174" s="286">
        <f t="shared" si="3795"/>
        <v>342755.46003282425</v>
      </c>
      <c r="Z174" s="286">
        <f t="shared" si="3795"/>
        <v>218216.02164644655</v>
      </c>
      <c r="AA174" s="286">
        <f t="shared" si="3795"/>
        <v>250893.41066725246</v>
      </c>
      <c r="AB174" s="286">
        <f t="shared" si="3795"/>
        <v>310078.07101201831</v>
      </c>
      <c r="AC174" s="286">
        <f t="shared" si="3795"/>
        <v>250893.41066725246</v>
      </c>
      <c r="AD174" s="286">
        <f t="shared" si="3795"/>
        <v>218216.02164644655</v>
      </c>
      <c r="AE174" s="286">
        <f t="shared" si="3795"/>
        <v>342755.46003282425</v>
      </c>
      <c r="AF174" s="286">
        <f t="shared" si="3795"/>
        <v>230562.39036117794</v>
      </c>
      <c r="AG174" s="286">
        <f t="shared" si="3795"/>
        <v>253074.26922894665</v>
      </c>
      <c r="AH174" s="286">
        <f t="shared" ref="AH174:BM174" si="3796">AH173*$A$173</f>
        <v>253074.26922894665</v>
      </c>
      <c r="AI174" s="286">
        <f t="shared" si="3796"/>
        <v>310078.07101201831</v>
      </c>
      <c r="AJ174" s="286">
        <f t="shared" si="3796"/>
        <v>263239.77938198391</v>
      </c>
      <c r="AK174" s="286">
        <f t="shared" si="3796"/>
        <v>240727.9005142152</v>
      </c>
      <c r="AL174" s="286">
        <f t="shared" si="3796"/>
        <v>320243.58116505557</v>
      </c>
      <c r="AM174" s="286">
        <f t="shared" si="3796"/>
        <v>250893.41066725246</v>
      </c>
      <c r="AN174" s="286">
        <f t="shared" si="3796"/>
        <v>230562.39036117794</v>
      </c>
      <c r="AO174" s="286">
        <f t="shared" si="3796"/>
        <v>263239.77938198391</v>
      </c>
      <c r="AP174" s="286">
        <f t="shared" si="3796"/>
        <v>322424.43972674973</v>
      </c>
      <c r="AQ174" s="286">
        <f t="shared" si="3796"/>
        <v>228381.53179948378</v>
      </c>
      <c r="AR174" s="286">
        <f t="shared" si="3796"/>
        <v>240727.9005142152</v>
      </c>
      <c r="AS174" s="286">
        <f t="shared" si="3796"/>
        <v>263239.77938198391</v>
      </c>
      <c r="AT174" s="286">
        <f t="shared" si="3796"/>
        <v>240727.9005142152</v>
      </c>
      <c r="AU174" s="286">
        <f t="shared" si="3796"/>
        <v>240727.9005142152</v>
      </c>
      <c r="AV174" s="286">
        <f t="shared" si="3796"/>
        <v>230562.39036117794</v>
      </c>
      <c r="AW174" s="286">
        <f t="shared" si="3796"/>
        <v>250893.41066725246</v>
      </c>
      <c r="AX174" s="286">
        <f t="shared" si="3796"/>
        <v>310078.07101201831</v>
      </c>
      <c r="AY174" s="286">
        <f t="shared" si="3796"/>
        <v>161212.21986337486</v>
      </c>
      <c r="AZ174" s="286">
        <f t="shared" si="3796"/>
        <v>0</v>
      </c>
      <c r="BA174" s="286">
        <f t="shared" si="3796"/>
        <v>0</v>
      </c>
      <c r="BB174" s="286">
        <f t="shared" si="3796"/>
        <v>0</v>
      </c>
      <c r="BC174" s="286">
        <f t="shared" si="3796"/>
        <v>0</v>
      </c>
      <c r="BD174" s="286">
        <f t="shared" si="3796"/>
        <v>0</v>
      </c>
      <c r="BE174" s="286">
        <f t="shared" si="3796"/>
        <v>0</v>
      </c>
      <c r="BF174" s="286">
        <f t="shared" si="3796"/>
        <v>0</v>
      </c>
      <c r="BG174" s="286">
        <f t="shared" si="3796"/>
        <v>0</v>
      </c>
      <c r="BH174" s="286">
        <f t="shared" si="3796"/>
        <v>0</v>
      </c>
      <c r="BI174" s="286">
        <f t="shared" si="3796"/>
        <v>0</v>
      </c>
      <c r="BJ174" s="286">
        <f t="shared" si="3796"/>
        <v>0</v>
      </c>
      <c r="BK174" s="286">
        <f t="shared" si="3796"/>
        <v>0</v>
      </c>
      <c r="BL174" s="286">
        <f t="shared" si="3796"/>
        <v>0</v>
      </c>
      <c r="BM174" s="286">
        <f t="shared" si="3796"/>
        <v>0</v>
      </c>
      <c r="BN174" s="286">
        <f t="shared" ref="BN174:CE174" si="3797">BN173*$A$173</f>
        <v>0</v>
      </c>
      <c r="BO174" s="286">
        <f t="shared" si="3797"/>
        <v>0</v>
      </c>
      <c r="BP174" s="286">
        <f t="shared" si="3797"/>
        <v>0</v>
      </c>
      <c r="BQ174" s="286">
        <f t="shared" si="3797"/>
        <v>0</v>
      </c>
      <c r="BR174" s="286">
        <f t="shared" si="3797"/>
        <v>0</v>
      </c>
      <c r="BS174" s="286">
        <f t="shared" si="3797"/>
        <v>0</v>
      </c>
      <c r="BT174" s="286">
        <f t="shared" si="3797"/>
        <v>0</v>
      </c>
      <c r="BU174" s="286">
        <f t="shared" si="3797"/>
        <v>0</v>
      </c>
      <c r="BV174" s="286">
        <f t="shared" si="3797"/>
        <v>0</v>
      </c>
      <c r="BW174" s="286">
        <f t="shared" si="3797"/>
        <v>0</v>
      </c>
      <c r="BX174" s="286">
        <f t="shared" si="3797"/>
        <v>0</v>
      </c>
      <c r="BY174" s="286">
        <f t="shared" si="3797"/>
        <v>0</v>
      </c>
      <c r="BZ174" s="286">
        <f t="shared" si="3797"/>
        <v>0</v>
      </c>
      <c r="CA174" s="286">
        <f t="shared" si="3797"/>
        <v>0</v>
      </c>
      <c r="CB174" s="286">
        <f t="shared" si="3797"/>
        <v>0</v>
      </c>
      <c r="CC174" s="286">
        <f t="shared" si="3797"/>
        <v>0</v>
      </c>
      <c r="CD174" s="286">
        <f t="shared" si="3797"/>
        <v>0</v>
      </c>
      <c r="CE174" s="286">
        <f t="shared" si="3797"/>
        <v>0</v>
      </c>
      <c r="CF174" s="286">
        <f>CF173*$A$173</f>
        <v>0</v>
      </c>
      <c r="CG174" s="286">
        <f>CG173*$A$173</f>
        <v>0</v>
      </c>
      <c r="CH174" s="286">
        <f>CH173*$A$173</f>
        <v>0</v>
      </c>
      <c r="CI174" s="286">
        <f>CI173*$A$173</f>
        <v>0</v>
      </c>
      <c r="CJ174" s="286">
        <f>CJ173*$A$173</f>
        <v>0</v>
      </c>
    </row>
    <row r="175" spans="1:88" x14ac:dyDescent="0.25">
      <c r="R175" s="286"/>
    </row>
    <row r="181" spans="1:85" x14ac:dyDescent="0.25">
      <c r="A181" s="535" t="s">
        <v>662</v>
      </c>
      <c r="M181" s="537">
        <f>$A$182</f>
        <v>6178.8617886178863</v>
      </c>
      <c r="Y181" s="537">
        <f>$A$182</f>
        <v>6178.8617886178863</v>
      </c>
      <c r="AK181" s="537">
        <f>$A$182</f>
        <v>6178.8617886178863</v>
      </c>
      <c r="AU181" s="537"/>
      <c r="AW181" s="537">
        <f>$A$182</f>
        <v>6178.8617886178863</v>
      </c>
      <c r="BG181" s="537"/>
      <c r="BI181" s="537"/>
      <c r="BN181" s="537"/>
      <c r="BU181" s="537"/>
      <c r="CG181" s="537"/>
    </row>
    <row r="182" spans="1:85" x14ac:dyDescent="0.25">
      <c r="A182" s="536">
        <f>A186</f>
        <v>6178.8617886178863</v>
      </c>
    </row>
    <row r="183" spans="1:85" x14ac:dyDescent="0.25">
      <c r="A183" s="285">
        <f>SUM(B181:CJ181)</f>
        <v>24715.447154471545</v>
      </c>
    </row>
    <row r="185" spans="1:85" x14ac:dyDescent="0.25">
      <c r="A185" s="285">
        <v>3800000</v>
      </c>
    </row>
    <row r="186" spans="1:85" x14ac:dyDescent="0.25">
      <c r="A186" s="536">
        <f>A185/Costeo!$B$4</f>
        <v>6178.8617886178863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CA1048576"/>
  <sheetViews>
    <sheetView workbookViewId="0">
      <pane xSplit="4" ySplit="2" topLeftCell="AI3" activePane="bottomRight" state="frozen"/>
      <selection pane="topRight" activeCell="D1" sqref="D1"/>
      <selection pane="bottomLeft" activeCell="A3" sqref="A3"/>
      <selection pane="bottomRight" activeCell="AQ4" sqref="AQ4"/>
    </sheetView>
  </sheetViews>
  <sheetFormatPr defaultColWidth="11" defaultRowHeight="15.75" x14ac:dyDescent="0.25"/>
  <cols>
    <col min="2" max="2" width="13.375" bestFit="1" customWidth="1"/>
    <col min="4" max="4" width="9.125" bestFit="1" customWidth="1"/>
  </cols>
  <sheetData>
    <row r="2" spans="1:79" x14ac:dyDescent="0.25">
      <c r="B2" t="s">
        <v>622</v>
      </c>
      <c r="C2" t="s">
        <v>623</v>
      </c>
      <c r="D2" t="s">
        <v>624</v>
      </c>
      <c r="E2">
        <v>1</v>
      </c>
      <c r="F2">
        <f>E2+1</f>
        <v>2</v>
      </c>
      <c r="G2">
        <f t="shared" ref="G2:BN2" si="0">F2+1</f>
        <v>3</v>
      </c>
      <c r="H2">
        <f t="shared" si="0"/>
        <v>4</v>
      </c>
      <c r="I2">
        <f t="shared" si="0"/>
        <v>5</v>
      </c>
      <c r="J2">
        <f t="shared" si="0"/>
        <v>6</v>
      </c>
      <c r="K2">
        <f t="shared" si="0"/>
        <v>7</v>
      </c>
      <c r="L2">
        <f t="shared" si="0"/>
        <v>8</v>
      </c>
      <c r="M2">
        <f t="shared" si="0"/>
        <v>9</v>
      </c>
      <c r="N2">
        <f t="shared" si="0"/>
        <v>10</v>
      </c>
      <c r="O2">
        <f t="shared" si="0"/>
        <v>11</v>
      </c>
      <c r="P2">
        <f t="shared" si="0"/>
        <v>12</v>
      </c>
      <c r="Q2">
        <f t="shared" si="0"/>
        <v>13</v>
      </c>
      <c r="R2">
        <f t="shared" si="0"/>
        <v>14</v>
      </c>
      <c r="S2">
        <f t="shared" si="0"/>
        <v>15</v>
      </c>
      <c r="T2">
        <f t="shared" si="0"/>
        <v>16</v>
      </c>
      <c r="U2">
        <f t="shared" si="0"/>
        <v>17</v>
      </c>
      <c r="V2">
        <f t="shared" si="0"/>
        <v>18</v>
      </c>
      <c r="W2">
        <f t="shared" si="0"/>
        <v>19</v>
      </c>
      <c r="X2">
        <f t="shared" si="0"/>
        <v>20</v>
      </c>
      <c r="Y2">
        <f t="shared" si="0"/>
        <v>21</v>
      </c>
      <c r="Z2">
        <f t="shared" si="0"/>
        <v>22</v>
      </c>
      <c r="AA2">
        <f t="shared" si="0"/>
        <v>23</v>
      </c>
      <c r="AB2">
        <f t="shared" si="0"/>
        <v>24</v>
      </c>
      <c r="AC2">
        <f t="shared" si="0"/>
        <v>25</v>
      </c>
      <c r="AD2">
        <f t="shared" si="0"/>
        <v>26</v>
      </c>
      <c r="AE2">
        <f t="shared" si="0"/>
        <v>27</v>
      </c>
      <c r="AF2">
        <f t="shared" si="0"/>
        <v>28</v>
      </c>
      <c r="AG2">
        <f t="shared" si="0"/>
        <v>29</v>
      </c>
      <c r="AH2">
        <f t="shared" si="0"/>
        <v>30</v>
      </c>
      <c r="AI2">
        <f t="shared" si="0"/>
        <v>31</v>
      </c>
      <c r="AJ2">
        <f t="shared" si="0"/>
        <v>32</v>
      </c>
      <c r="AK2">
        <f t="shared" si="0"/>
        <v>33</v>
      </c>
      <c r="AL2">
        <f t="shared" si="0"/>
        <v>34</v>
      </c>
      <c r="AM2">
        <f t="shared" si="0"/>
        <v>35</v>
      </c>
      <c r="AN2">
        <f t="shared" si="0"/>
        <v>36</v>
      </c>
      <c r="AO2">
        <f t="shared" si="0"/>
        <v>37</v>
      </c>
      <c r="AP2">
        <f t="shared" si="0"/>
        <v>38</v>
      </c>
      <c r="AQ2">
        <f t="shared" si="0"/>
        <v>39</v>
      </c>
      <c r="AR2">
        <f t="shared" si="0"/>
        <v>40</v>
      </c>
      <c r="AS2">
        <f t="shared" si="0"/>
        <v>41</v>
      </c>
      <c r="AT2">
        <f t="shared" si="0"/>
        <v>42</v>
      </c>
      <c r="AU2">
        <f t="shared" si="0"/>
        <v>43</v>
      </c>
      <c r="AV2">
        <f t="shared" si="0"/>
        <v>44</v>
      </c>
      <c r="AW2">
        <f t="shared" si="0"/>
        <v>45</v>
      </c>
      <c r="AX2">
        <f t="shared" si="0"/>
        <v>46</v>
      </c>
      <c r="AY2">
        <f t="shared" si="0"/>
        <v>47</v>
      </c>
      <c r="AZ2">
        <f t="shared" si="0"/>
        <v>48</v>
      </c>
      <c r="BA2">
        <f t="shared" si="0"/>
        <v>49</v>
      </c>
      <c r="BB2">
        <f t="shared" si="0"/>
        <v>50</v>
      </c>
      <c r="BC2">
        <f t="shared" si="0"/>
        <v>51</v>
      </c>
      <c r="BD2">
        <f t="shared" si="0"/>
        <v>52</v>
      </c>
      <c r="BE2">
        <f t="shared" si="0"/>
        <v>53</v>
      </c>
      <c r="BF2">
        <f t="shared" si="0"/>
        <v>54</v>
      </c>
      <c r="BG2">
        <f t="shared" si="0"/>
        <v>55</v>
      </c>
      <c r="BH2">
        <f t="shared" si="0"/>
        <v>56</v>
      </c>
      <c r="BI2">
        <f t="shared" si="0"/>
        <v>57</v>
      </c>
      <c r="BJ2">
        <f t="shared" si="0"/>
        <v>58</v>
      </c>
      <c r="BK2">
        <f t="shared" si="0"/>
        <v>59</v>
      </c>
      <c r="BL2">
        <f t="shared" si="0"/>
        <v>60</v>
      </c>
      <c r="BM2">
        <f t="shared" si="0"/>
        <v>61</v>
      </c>
      <c r="BN2">
        <f t="shared" si="0"/>
        <v>62</v>
      </c>
      <c r="BO2">
        <f t="shared" ref="BO2" si="1">BN2+1</f>
        <v>63</v>
      </c>
      <c r="BP2">
        <f t="shared" ref="BP2" si="2">BO2+1</f>
        <v>64</v>
      </c>
      <c r="BQ2">
        <f t="shared" ref="BQ2" si="3">BP2+1</f>
        <v>65</v>
      </c>
      <c r="BR2">
        <f t="shared" ref="BR2" si="4">BQ2+1</f>
        <v>66</v>
      </c>
      <c r="BS2">
        <f t="shared" ref="BS2:BT2" si="5">BR2+1</f>
        <v>67</v>
      </c>
      <c r="BT2">
        <f t="shared" si="5"/>
        <v>68</v>
      </c>
      <c r="BU2">
        <f t="shared" ref="BU2" si="6">BT2+1</f>
        <v>69</v>
      </c>
      <c r="BV2">
        <f t="shared" ref="BV2" si="7">BU2+1</f>
        <v>70</v>
      </c>
      <c r="BW2">
        <f t="shared" ref="BW2" si="8">BV2+1</f>
        <v>71</v>
      </c>
      <c r="BX2">
        <f t="shared" ref="BX2" si="9">BW2+1</f>
        <v>72</v>
      </c>
      <c r="BY2">
        <f t="shared" ref="BY2" si="10">BX2+1</f>
        <v>73</v>
      </c>
      <c r="BZ2">
        <f t="shared" ref="BZ2" si="11">BY2+1</f>
        <v>74</v>
      </c>
      <c r="CA2">
        <f t="shared" ref="CA2" si="12">BZ2+1</f>
        <v>75</v>
      </c>
    </row>
    <row r="3" spans="1:79" x14ac:dyDescent="0.25">
      <c r="A3" t="s">
        <v>497</v>
      </c>
      <c r="B3" s="519">
        <v>50</v>
      </c>
      <c r="C3" s="519">
        <f t="shared" ref="C3:C7" si="13">SUM(E3:CA3)</f>
        <v>50</v>
      </c>
      <c r="D3" s="519">
        <f>B3-C3</f>
        <v>0</v>
      </c>
      <c r="E3" s="252">
        <v>2</v>
      </c>
      <c r="F3" s="252">
        <v>2</v>
      </c>
      <c r="G3" s="252">
        <v>2</v>
      </c>
      <c r="H3" s="252">
        <v>2</v>
      </c>
      <c r="I3" s="252">
        <v>2</v>
      </c>
      <c r="J3" s="252">
        <v>2</v>
      </c>
      <c r="K3" s="252">
        <v>2</v>
      </c>
      <c r="L3" s="252">
        <v>2</v>
      </c>
      <c r="M3" s="252">
        <v>2</v>
      </c>
      <c r="N3" s="252">
        <v>2</v>
      </c>
      <c r="O3" s="252">
        <v>2</v>
      </c>
      <c r="P3" s="252">
        <v>2</v>
      </c>
      <c r="Q3" s="252">
        <v>1</v>
      </c>
      <c r="R3" s="252">
        <v>2</v>
      </c>
      <c r="S3" s="252">
        <v>1</v>
      </c>
      <c r="T3" s="252">
        <v>2</v>
      </c>
      <c r="U3" s="252">
        <v>1</v>
      </c>
      <c r="V3" s="252">
        <v>2</v>
      </c>
      <c r="W3" s="252">
        <v>0</v>
      </c>
      <c r="X3" s="252">
        <v>0</v>
      </c>
      <c r="Y3" s="252">
        <v>0</v>
      </c>
      <c r="Z3" s="252">
        <v>1</v>
      </c>
      <c r="AA3" s="252">
        <v>1</v>
      </c>
      <c r="AB3" s="252">
        <v>1</v>
      </c>
      <c r="AC3" s="252">
        <v>2</v>
      </c>
      <c r="AD3" s="252">
        <v>2</v>
      </c>
      <c r="AE3" s="252">
        <v>0</v>
      </c>
      <c r="AF3" s="252">
        <v>1</v>
      </c>
      <c r="AG3" s="252">
        <v>0</v>
      </c>
      <c r="AH3" s="252">
        <v>2</v>
      </c>
      <c r="AI3" s="252">
        <v>1</v>
      </c>
      <c r="AJ3" s="252">
        <v>1</v>
      </c>
      <c r="AK3" s="252">
        <v>1</v>
      </c>
      <c r="AL3" s="252">
        <v>1</v>
      </c>
      <c r="AM3" s="252">
        <v>0</v>
      </c>
      <c r="AN3" s="252">
        <v>2</v>
      </c>
      <c r="AO3" s="252">
        <v>1</v>
      </c>
      <c r="AP3" s="252">
        <v>0</v>
      </c>
      <c r="AQ3" s="252">
        <v>0</v>
      </c>
      <c r="AR3" s="252">
        <v>0</v>
      </c>
      <c r="AS3" s="252">
        <v>0</v>
      </c>
      <c r="AT3" s="252">
        <v>0</v>
      </c>
      <c r="AU3" s="252">
        <v>0</v>
      </c>
      <c r="AV3" s="252">
        <v>0</v>
      </c>
      <c r="AW3" s="252">
        <v>0</v>
      </c>
      <c r="AX3" s="252">
        <v>0</v>
      </c>
      <c r="AY3" s="252">
        <v>0</v>
      </c>
      <c r="AZ3" s="252">
        <v>0</v>
      </c>
      <c r="BA3" s="252">
        <v>0</v>
      </c>
      <c r="BB3" s="252">
        <v>0</v>
      </c>
      <c r="BC3" s="252">
        <v>0</v>
      </c>
      <c r="BD3" s="252">
        <v>0</v>
      </c>
      <c r="BE3" s="252">
        <v>0</v>
      </c>
      <c r="BF3" s="252">
        <v>0</v>
      </c>
      <c r="BG3" s="252">
        <v>0</v>
      </c>
      <c r="BH3" s="252">
        <v>0</v>
      </c>
      <c r="BI3" s="252">
        <v>0</v>
      </c>
      <c r="BJ3" s="252">
        <v>0</v>
      </c>
      <c r="BK3" s="252">
        <v>0</v>
      </c>
      <c r="BL3" s="252">
        <v>0</v>
      </c>
      <c r="BM3" s="252">
        <v>0</v>
      </c>
      <c r="BN3" s="252">
        <v>0</v>
      </c>
      <c r="BO3" s="252">
        <v>0</v>
      </c>
      <c r="BP3" s="252">
        <v>0</v>
      </c>
      <c r="BQ3" s="252">
        <v>0</v>
      </c>
      <c r="BR3" s="252">
        <v>0</v>
      </c>
      <c r="BS3" s="252">
        <v>0</v>
      </c>
      <c r="BT3" s="252">
        <v>0</v>
      </c>
      <c r="BU3" s="252">
        <v>0</v>
      </c>
      <c r="BV3" s="252">
        <v>0</v>
      </c>
      <c r="BW3" s="252">
        <v>0</v>
      </c>
      <c r="BX3" s="252">
        <v>0</v>
      </c>
      <c r="BY3" s="252">
        <v>0</v>
      </c>
      <c r="BZ3" s="252">
        <v>0</v>
      </c>
      <c r="CA3" s="252">
        <v>0</v>
      </c>
    </row>
    <row r="4" spans="1:79" x14ac:dyDescent="0.25">
      <c r="A4" t="s">
        <v>496</v>
      </c>
      <c r="B4" s="519">
        <f>Costeo!C101</f>
        <v>40</v>
      </c>
      <c r="C4" s="519">
        <f t="shared" si="13"/>
        <v>40</v>
      </c>
      <c r="D4" s="519">
        <f t="shared" ref="D4:D7" si="14">B4-C4</f>
        <v>0</v>
      </c>
      <c r="E4" s="252">
        <v>0</v>
      </c>
      <c r="F4" s="252">
        <v>1</v>
      </c>
      <c r="G4" s="252">
        <v>1</v>
      </c>
      <c r="H4" s="252">
        <v>1</v>
      </c>
      <c r="I4" s="252">
        <v>0</v>
      </c>
      <c r="J4" s="252">
        <v>2</v>
      </c>
      <c r="K4" s="252">
        <v>0</v>
      </c>
      <c r="L4" s="252">
        <v>1</v>
      </c>
      <c r="M4" s="252">
        <v>1</v>
      </c>
      <c r="N4" s="252">
        <v>1</v>
      </c>
      <c r="O4" s="252">
        <v>0</v>
      </c>
      <c r="P4" s="252">
        <v>2</v>
      </c>
      <c r="Q4" s="252">
        <v>0</v>
      </c>
      <c r="R4" s="252">
        <v>1</v>
      </c>
      <c r="S4" s="252">
        <v>1</v>
      </c>
      <c r="T4" s="252">
        <v>1</v>
      </c>
      <c r="U4" s="252">
        <v>0</v>
      </c>
      <c r="V4" s="252">
        <v>2</v>
      </c>
      <c r="W4" s="252">
        <v>1</v>
      </c>
      <c r="X4" s="252">
        <v>2</v>
      </c>
      <c r="Y4" s="252">
        <v>2</v>
      </c>
      <c r="Z4" s="252">
        <v>1</v>
      </c>
      <c r="AA4" s="252">
        <v>2</v>
      </c>
      <c r="AB4" s="252">
        <v>1</v>
      </c>
      <c r="AC4" s="252">
        <v>1</v>
      </c>
      <c r="AD4" s="252">
        <v>1</v>
      </c>
      <c r="AE4" s="252">
        <v>1</v>
      </c>
      <c r="AF4" s="252">
        <v>2</v>
      </c>
      <c r="AG4" s="252">
        <v>2</v>
      </c>
      <c r="AH4" s="252">
        <v>0</v>
      </c>
      <c r="AI4" s="252">
        <v>1</v>
      </c>
      <c r="AJ4" s="252">
        <v>2</v>
      </c>
      <c r="AK4" s="252">
        <v>1</v>
      </c>
      <c r="AL4" s="252">
        <v>1</v>
      </c>
      <c r="AM4" s="252">
        <v>1</v>
      </c>
      <c r="AN4" s="252">
        <v>1</v>
      </c>
      <c r="AO4" s="252">
        <v>1</v>
      </c>
      <c r="AP4" s="252">
        <v>1</v>
      </c>
      <c r="AQ4" s="252">
        <v>0</v>
      </c>
      <c r="AR4" s="252">
        <v>0</v>
      </c>
      <c r="AS4" s="252">
        <v>0</v>
      </c>
      <c r="AT4" s="252">
        <v>0</v>
      </c>
      <c r="AU4" s="252">
        <v>0</v>
      </c>
      <c r="AV4" s="252">
        <v>0</v>
      </c>
      <c r="AW4" s="252">
        <v>0</v>
      </c>
      <c r="AX4" s="252">
        <v>0</v>
      </c>
      <c r="AY4" s="252">
        <v>0</v>
      </c>
      <c r="AZ4" s="252">
        <v>0</v>
      </c>
      <c r="BA4" s="252">
        <v>0</v>
      </c>
      <c r="BB4" s="252">
        <v>0</v>
      </c>
      <c r="BC4" s="252">
        <v>0</v>
      </c>
      <c r="BD4" s="252">
        <v>0</v>
      </c>
      <c r="BE4" s="252">
        <v>0</v>
      </c>
      <c r="BF4" s="252">
        <v>0</v>
      </c>
      <c r="BG4" s="252">
        <v>0</v>
      </c>
      <c r="BH4" s="252">
        <v>0</v>
      </c>
      <c r="BI4" s="252">
        <v>0</v>
      </c>
      <c r="BJ4" s="252">
        <v>0</v>
      </c>
      <c r="BK4" s="252">
        <v>0</v>
      </c>
      <c r="BL4" s="252">
        <v>0</v>
      </c>
      <c r="BM4" s="252">
        <v>0</v>
      </c>
      <c r="BN4" s="252">
        <v>0</v>
      </c>
      <c r="BO4" s="252">
        <v>0</v>
      </c>
      <c r="BP4" s="252">
        <v>0</v>
      </c>
      <c r="BQ4" s="252">
        <v>0</v>
      </c>
      <c r="BR4" s="252">
        <v>0</v>
      </c>
      <c r="BS4" s="252">
        <v>0</v>
      </c>
      <c r="BT4" s="252">
        <v>0</v>
      </c>
      <c r="BU4" s="252">
        <v>0</v>
      </c>
      <c r="BV4" s="252">
        <v>0</v>
      </c>
      <c r="BW4" s="252">
        <v>0</v>
      </c>
      <c r="BX4" s="252">
        <v>0</v>
      </c>
      <c r="BY4" s="252">
        <v>0</v>
      </c>
      <c r="BZ4" s="252">
        <v>0</v>
      </c>
      <c r="CA4" s="252">
        <v>0</v>
      </c>
    </row>
    <row r="5" spans="1:79" x14ac:dyDescent="0.25">
      <c r="A5" t="s">
        <v>503</v>
      </c>
      <c r="B5" s="519">
        <v>33</v>
      </c>
      <c r="C5" s="519">
        <f t="shared" si="13"/>
        <v>33</v>
      </c>
      <c r="D5" s="519">
        <f t="shared" si="14"/>
        <v>0</v>
      </c>
      <c r="E5" s="252">
        <v>1</v>
      </c>
      <c r="F5" s="252">
        <v>0</v>
      </c>
      <c r="G5" s="252">
        <v>1</v>
      </c>
      <c r="H5" s="252">
        <v>0</v>
      </c>
      <c r="I5" s="252">
        <v>1</v>
      </c>
      <c r="J5" s="252">
        <v>0</v>
      </c>
      <c r="K5" s="252">
        <v>1</v>
      </c>
      <c r="L5" s="252">
        <v>0</v>
      </c>
      <c r="M5" s="252">
        <v>1</v>
      </c>
      <c r="N5" s="252">
        <v>0</v>
      </c>
      <c r="O5" s="252">
        <v>1</v>
      </c>
      <c r="P5" s="252">
        <v>0</v>
      </c>
      <c r="Q5" s="252">
        <v>2</v>
      </c>
      <c r="R5" s="252">
        <v>0</v>
      </c>
      <c r="S5" s="252">
        <v>2</v>
      </c>
      <c r="T5" s="252">
        <v>0</v>
      </c>
      <c r="U5" s="252">
        <v>2</v>
      </c>
      <c r="V5" s="252">
        <v>0</v>
      </c>
      <c r="W5" s="252">
        <v>2</v>
      </c>
      <c r="X5" s="252">
        <v>1</v>
      </c>
      <c r="Y5" s="252">
        <v>1</v>
      </c>
      <c r="Z5" s="252">
        <v>2</v>
      </c>
      <c r="AA5" s="252">
        <v>0</v>
      </c>
      <c r="AB5" s="252">
        <v>1</v>
      </c>
      <c r="AC5" s="252">
        <v>1</v>
      </c>
      <c r="AD5" s="252">
        <v>0</v>
      </c>
      <c r="AE5" s="252">
        <v>2</v>
      </c>
      <c r="AF5" s="252">
        <v>0</v>
      </c>
      <c r="AG5" s="252">
        <v>2</v>
      </c>
      <c r="AH5" s="252">
        <v>1</v>
      </c>
      <c r="AI5" s="252">
        <v>1</v>
      </c>
      <c r="AJ5" s="252">
        <v>0</v>
      </c>
      <c r="AK5" s="252">
        <v>1</v>
      </c>
      <c r="AL5" s="252">
        <v>1</v>
      </c>
      <c r="AM5" s="252">
        <v>2</v>
      </c>
      <c r="AN5" s="252">
        <v>0</v>
      </c>
      <c r="AO5" s="252">
        <v>2</v>
      </c>
      <c r="AP5" s="252">
        <v>1</v>
      </c>
      <c r="AQ5" s="252">
        <v>0</v>
      </c>
      <c r="AR5" s="252">
        <v>0</v>
      </c>
      <c r="AS5" s="252">
        <v>0</v>
      </c>
      <c r="AT5" s="252">
        <v>0</v>
      </c>
      <c r="AU5" s="252">
        <v>0</v>
      </c>
      <c r="AV5" s="252">
        <v>0</v>
      </c>
      <c r="AW5" s="252">
        <v>0</v>
      </c>
      <c r="AX5" s="252">
        <v>0</v>
      </c>
      <c r="AY5" s="252">
        <v>0</v>
      </c>
      <c r="AZ5" s="252">
        <v>0</v>
      </c>
      <c r="BA5" s="252">
        <v>0</v>
      </c>
      <c r="BB5" s="252">
        <v>0</v>
      </c>
      <c r="BC5" s="252">
        <v>0</v>
      </c>
      <c r="BD5" s="252">
        <v>0</v>
      </c>
      <c r="BE5" s="252">
        <v>0</v>
      </c>
      <c r="BF5" s="252">
        <v>0</v>
      </c>
      <c r="BG5" s="252">
        <v>0</v>
      </c>
      <c r="BH5" s="252">
        <v>0</v>
      </c>
      <c r="BI5" s="252">
        <v>0</v>
      </c>
      <c r="BJ5" s="252">
        <v>0</v>
      </c>
      <c r="BK5" s="252">
        <v>0</v>
      </c>
      <c r="BL5" s="252">
        <v>0</v>
      </c>
      <c r="BM5" s="252">
        <v>0</v>
      </c>
      <c r="BN5" s="252">
        <v>0</v>
      </c>
      <c r="BO5" s="252">
        <v>0</v>
      </c>
      <c r="BP5" s="252">
        <v>0</v>
      </c>
      <c r="BQ5" s="252">
        <v>0</v>
      </c>
      <c r="BR5" s="252">
        <v>0</v>
      </c>
      <c r="BS5" s="252">
        <v>0</v>
      </c>
      <c r="BT5" s="252">
        <v>0</v>
      </c>
      <c r="BU5" s="252">
        <v>0</v>
      </c>
      <c r="BV5" s="252">
        <v>0</v>
      </c>
      <c r="BW5" s="252">
        <v>0</v>
      </c>
      <c r="BX5" s="252">
        <v>0</v>
      </c>
      <c r="BY5" s="252">
        <v>0</v>
      </c>
      <c r="BZ5" s="252">
        <v>0</v>
      </c>
      <c r="CA5" s="252">
        <v>0</v>
      </c>
    </row>
    <row r="6" spans="1:79" x14ac:dyDescent="0.25">
      <c r="A6" t="s">
        <v>502</v>
      </c>
      <c r="B6" s="519">
        <v>0</v>
      </c>
      <c r="C6" s="519">
        <f t="shared" si="13"/>
        <v>0</v>
      </c>
      <c r="D6" s="519">
        <f t="shared" si="14"/>
        <v>0</v>
      </c>
      <c r="E6" s="252">
        <v>0</v>
      </c>
      <c r="F6" s="252">
        <v>0</v>
      </c>
      <c r="G6" s="252">
        <v>0</v>
      </c>
      <c r="H6" s="252">
        <v>0</v>
      </c>
      <c r="I6" s="252">
        <v>0</v>
      </c>
      <c r="J6" s="252">
        <v>0</v>
      </c>
      <c r="K6" s="252">
        <v>0</v>
      </c>
      <c r="L6" s="252">
        <v>0</v>
      </c>
      <c r="M6" s="252">
        <v>0</v>
      </c>
      <c r="N6" s="252">
        <v>0</v>
      </c>
      <c r="O6" s="252">
        <v>0</v>
      </c>
      <c r="P6" s="252">
        <v>0</v>
      </c>
      <c r="Q6" s="252">
        <v>0</v>
      </c>
      <c r="R6" s="252">
        <v>0</v>
      </c>
      <c r="S6" s="252">
        <v>0</v>
      </c>
      <c r="T6" s="252">
        <v>0</v>
      </c>
      <c r="U6" s="252">
        <v>0</v>
      </c>
      <c r="V6" s="252">
        <v>0</v>
      </c>
      <c r="W6" s="252">
        <v>0</v>
      </c>
      <c r="X6" s="252">
        <v>0</v>
      </c>
      <c r="Y6" s="252">
        <v>0</v>
      </c>
      <c r="Z6" s="252">
        <v>0</v>
      </c>
      <c r="AA6" s="252">
        <v>0</v>
      </c>
      <c r="AB6" s="252">
        <v>0</v>
      </c>
      <c r="AC6" s="252">
        <v>0</v>
      </c>
      <c r="AD6" s="252">
        <v>0</v>
      </c>
      <c r="AE6" s="252">
        <v>0</v>
      </c>
      <c r="AF6" s="252">
        <v>0</v>
      </c>
      <c r="AG6" s="252">
        <v>0</v>
      </c>
      <c r="AH6" s="252">
        <v>0</v>
      </c>
      <c r="AI6" s="252">
        <v>0</v>
      </c>
      <c r="AJ6" s="252">
        <v>0</v>
      </c>
      <c r="AK6" s="252">
        <v>0</v>
      </c>
      <c r="AL6" s="252">
        <v>0</v>
      </c>
      <c r="AM6" s="252">
        <v>0</v>
      </c>
      <c r="AN6" s="252">
        <v>0</v>
      </c>
      <c r="AO6" s="252">
        <v>0</v>
      </c>
      <c r="AP6" s="252">
        <v>0</v>
      </c>
      <c r="AQ6" s="252">
        <v>0</v>
      </c>
      <c r="AR6" s="252">
        <v>0</v>
      </c>
      <c r="AS6" s="252">
        <v>0</v>
      </c>
      <c r="AT6" s="252">
        <v>0</v>
      </c>
      <c r="AU6" s="252">
        <v>0</v>
      </c>
      <c r="AV6" s="252">
        <v>0</v>
      </c>
      <c r="AW6" s="252">
        <v>0</v>
      </c>
      <c r="AX6" s="252">
        <v>0</v>
      </c>
      <c r="AY6" s="252">
        <v>0</v>
      </c>
      <c r="AZ6" s="252">
        <v>0</v>
      </c>
      <c r="BA6" s="252">
        <v>0</v>
      </c>
      <c r="BB6" s="252">
        <v>0</v>
      </c>
      <c r="BC6" s="252">
        <v>0</v>
      </c>
      <c r="BD6" s="252">
        <v>0</v>
      </c>
      <c r="BE6" s="252">
        <v>0</v>
      </c>
      <c r="BF6" s="252">
        <v>0</v>
      </c>
      <c r="BG6" s="252">
        <v>0</v>
      </c>
      <c r="BH6" s="252">
        <v>0</v>
      </c>
      <c r="BI6" s="252">
        <v>0</v>
      </c>
      <c r="BJ6" s="252">
        <v>0</v>
      </c>
      <c r="BK6" s="252">
        <v>0</v>
      </c>
      <c r="BL6" s="252">
        <v>0</v>
      </c>
      <c r="BM6" s="252">
        <v>0</v>
      </c>
      <c r="BN6" s="252">
        <v>0</v>
      </c>
      <c r="BO6" s="252">
        <v>0</v>
      </c>
      <c r="BP6" s="252">
        <v>0</v>
      </c>
      <c r="BQ6" s="252">
        <v>0</v>
      </c>
      <c r="BR6" s="252">
        <v>0</v>
      </c>
      <c r="BS6" s="252">
        <v>0</v>
      </c>
      <c r="BT6" s="252">
        <v>0</v>
      </c>
      <c r="BU6" s="252">
        <v>0</v>
      </c>
      <c r="BV6" s="252">
        <v>0</v>
      </c>
      <c r="BW6" s="252">
        <v>0</v>
      </c>
      <c r="BX6" s="252">
        <v>0</v>
      </c>
      <c r="BY6" s="252">
        <v>0</v>
      </c>
      <c r="BZ6" s="252">
        <v>0</v>
      </c>
      <c r="CA6" s="252">
        <v>0</v>
      </c>
    </row>
    <row r="7" spans="1:79" x14ac:dyDescent="0.25">
      <c r="A7" t="s">
        <v>550</v>
      </c>
      <c r="B7" s="519">
        <v>0</v>
      </c>
      <c r="C7" s="519">
        <f t="shared" si="13"/>
        <v>0</v>
      </c>
      <c r="D7" s="519">
        <f t="shared" si="14"/>
        <v>0</v>
      </c>
      <c r="E7" s="252">
        <v>0</v>
      </c>
      <c r="F7" s="252">
        <v>0</v>
      </c>
      <c r="G7" s="252">
        <v>0</v>
      </c>
      <c r="H7" s="252">
        <v>0</v>
      </c>
      <c r="I7" s="252">
        <v>0</v>
      </c>
      <c r="J7" s="252">
        <v>0</v>
      </c>
      <c r="K7" s="252">
        <v>0</v>
      </c>
      <c r="L7" s="252">
        <v>0</v>
      </c>
      <c r="M7" s="252">
        <v>0</v>
      </c>
      <c r="N7" s="252">
        <v>0</v>
      </c>
      <c r="O7" s="252">
        <v>0</v>
      </c>
      <c r="P7" s="252">
        <v>0</v>
      </c>
      <c r="Q7" s="252">
        <v>0</v>
      </c>
      <c r="R7" s="252">
        <v>0</v>
      </c>
      <c r="S7" s="252">
        <v>0</v>
      </c>
      <c r="T7" s="252">
        <v>0</v>
      </c>
      <c r="U7" s="252">
        <v>0</v>
      </c>
      <c r="V7" s="252">
        <v>0</v>
      </c>
      <c r="W7" s="252">
        <v>0</v>
      </c>
      <c r="X7" s="252">
        <v>0</v>
      </c>
      <c r="Y7" s="252">
        <v>0</v>
      </c>
      <c r="Z7" s="252">
        <v>0</v>
      </c>
      <c r="AA7" s="252">
        <v>0</v>
      </c>
      <c r="AB7" s="252">
        <v>0</v>
      </c>
      <c r="AC7" s="252">
        <v>0</v>
      </c>
      <c r="AD7" s="252">
        <v>0</v>
      </c>
      <c r="AE7" s="252">
        <v>0</v>
      </c>
      <c r="AF7" s="252">
        <v>0</v>
      </c>
      <c r="AG7" s="252">
        <v>0</v>
      </c>
      <c r="AH7" s="252">
        <v>0</v>
      </c>
      <c r="AI7" s="252">
        <v>0</v>
      </c>
      <c r="AJ7" s="252">
        <v>0</v>
      </c>
      <c r="AK7" s="252">
        <v>0</v>
      </c>
      <c r="AL7" s="252">
        <v>0</v>
      </c>
      <c r="AM7" s="252">
        <v>0</v>
      </c>
      <c r="AN7" s="252">
        <v>0</v>
      </c>
      <c r="AO7" s="252">
        <v>0</v>
      </c>
      <c r="AP7" s="252">
        <v>0</v>
      </c>
      <c r="AQ7" s="252">
        <v>0</v>
      </c>
      <c r="AR7" s="252">
        <v>0</v>
      </c>
      <c r="AS7" s="252">
        <v>0</v>
      </c>
      <c r="AT7" s="252">
        <v>0</v>
      </c>
      <c r="AU7" s="252">
        <v>0</v>
      </c>
      <c r="AV7" s="252">
        <v>0</v>
      </c>
      <c r="AW7" s="252">
        <v>0</v>
      </c>
      <c r="AX7" s="252">
        <v>0</v>
      </c>
      <c r="AY7" s="252">
        <v>0</v>
      </c>
      <c r="AZ7" s="252">
        <v>0</v>
      </c>
      <c r="BA7" s="252">
        <v>0</v>
      </c>
      <c r="BB7" s="252">
        <v>0</v>
      </c>
      <c r="BC7" s="252">
        <v>0</v>
      </c>
      <c r="BD7" s="252">
        <v>0</v>
      </c>
      <c r="BE7" s="252">
        <v>0</v>
      </c>
      <c r="BF7" s="252">
        <v>0</v>
      </c>
      <c r="BG7" s="252">
        <v>0</v>
      </c>
      <c r="BH7" s="252">
        <v>0</v>
      </c>
      <c r="BI7" s="252">
        <v>0</v>
      </c>
      <c r="BJ7" s="252">
        <v>0</v>
      </c>
      <c r="BK7" s="252">
        <v>0</v>
      </c>
      <c r="BL7" s="252">
        <v>0</v>
      </c>
      <c r="BM7" s="252">
        <v>0</v>
      </c>
      <c r="BN7" s="252">
        <v>0</v>
      </c>
      <c r="BO7" s="252">
        <v>0</v>
      </c>
      <c r="BP7" s="252">
        <v>0</v>
      </c>
      <c r="BQ7" s="252">
        <v>0</v>
      </c>
      <c r="BR7" s="252">
        <v>0</v>
      </c>
      <c r="BS7" s="252">
        <v>0</v>
      </c>
      <c r="BT7" s="252">
        <v>0</v>
      </c>
      <c r="BU7" s="252">
        <v>0</v>
      </c>
      <c r="BV7" s="252">
        <v>0</v>
      </c>
      <c r="BW7" s="252">
        <v>0</v>
      </c>
      <c r="BX7" s="252">
        <v>0</v>
      </c>
      <c r="BY7" s="252">
        <v>0</v>
      </c>
      <c r="BZ7" s="252">
        <v>0</v>
      </c>
      <c r="CA7" s="252">
        <v>0</v>
      </c>
    </row>
    <row r="8" spans="1:79" x14ac:dyDescent="0.25">
      <c r="B8" s="252">
        <f>SUM(B3:B7)</f>
        <v>123</v>
      </c>
      <c r="C8" s="252">
        <f t="shared" ref="C8" si="15">SUM(C3:C7)</f>
        <v>123</v>
      </c>
      <c r="D8" s="519">
        <f>SUM(D3:D7)</f>
        <v>0</v>
      </c>
      <c r="E8">
        <f t="shared" ref="E8:BP8" si="16">SUM(E3:E7)</f>
        <v>3</v>
      </c>
      <c r="F8">
        <f t="shared" si="16"/>
        <v>3</v>
      </c>
      <c r="G8">
        <f t="shared" si="16"/>
        <v>4</v>
      </c>
      <c r="H8">
        <f t="shared" si="16"/>
        <v>3</v>
      </c>
      <c r="I8">
        <f t="shared" si="16"/>
        <v>3</v>
      </c>
      <c r="J8">
        <f t="shared" si="16"/>
        <v>4</v>
      </c>
      <c r="K8">
        <f t="shared" si="16"/>
        <v>3</v>
      </c>
      <c r="L8">
        <f t="shared" si="16"/>
        <v>3</v>
      </c>
      <c r="M8">
        <f t="shared" si="16"/>
        <v>4</v>
      </c>
      <c r="N8">
        <f t="shared" si="16"/>
        <v>3</v>
      </c>
      <c r="O8">
        <f t="shared" si="16"/>
        <v>3</v>
      </c>
      <c r="P8">
        <f t="shared" si="16"/>
        <v>4</v>
      </c>
      <c r="Q8">
        <f t="shared" si="16"/>
        <v>3</v>
      </c>
      <c r="R8">
        <f t="shared" si="16"/>
        <v>3</v>
      </c>
      <c r="S8">
        <f t="shared" si="16"/>
        <v>4</v>
      </c>
      <c r="T8">
        <f t="shared" si="16"/>
        <v>3</v>
      </c>
      <c r="U8">
        <f t="shared" si="16"/>
        <v>3</v>
      </c>
      <c r="V8">
        <f t="shared" si="16"/>
        <v>4</v>
      </c>
      <c r="W8">
        <f t="shared" si="16"/>
        <v>3</v>
      </c>
      <c r="X8">
        <f t="shared" si="16"/>
        <v>3</v>
      </c>
      <c r="Y8">
        <f t="shared" si="16"/>
        <v>3</v>
      </c>
      <c r="Z8">
        <f t="shared" si="16"/>
        <v>4</v>
      </c>
      <c r="AA8">
        <f t="shared" si="16"/>
        <v>3</v>
      </c>
      <c r="AB8">
        <f t="shared" si="16"/>
        <v>3</v>
      </c>
      <c r="AC8">
        <f t="shared" si="16"/>
        <v>4</v>
      </c>
      <c r="AD8">
        <f t="shared" si="16"/>
        <v>3</v>
      </c>
      <c r="AE8">
        <f t="shared" si="16"/>
        <v>3</v>
      </c>
      <c r="AF8">
        <f t="shared" si="16"/>
        <v>3</v>
      </c>
      <c r="AG8">
        <f t="shared" si="16"/>
        <v>4</v>
      </c>
      <c r="AH8">
        <f t="shared" si="16"/>
        <v>3</v>
      </c>
      <c r="AI8">
        <f t="shared" si="16"/>
        <v>3</v>
      </c>
      <c r="AJ8">
        <f t="shared" si="16"/>
        <v>3</v>
      </c>
      <c r="AK8">
        <f t="shared" si="16"/>
        <v>3</v>
      </c>
      <c r="AL8">
        <f t="shared" si="16"/>
        <v>3</v>
      </c>
      <c r="AM8">
        <f t="shared" si="16"/>
        <v>3</v>
      </c>
      <c r="AN8">
        <f t="shared" si="16"/>
        <v>3</v>
      </c>
      <c r="AO8">
        <f t="shared" si="16"/>
        <v>4</v>
      </c>
      <c r="AP8">
        <f t="shared" si="16"/>
        <v>2</v>
      </c>
      <c r="AQ8">
        <f t="shared" si="16"/>
        <v>0</v>
      </c>
      <c r="AR8">
        <f t="shared" si="16"/>
        <v>0</v>
      </c>
      <c r="AS8">
        <f t="shared" si="16"/>
        <v>0</v>
      </c>
      <c r="AT8">
        <f t="shared" si="16"/>
        <v>0</v>
      </c>
      <c r="AU8">
        <f t="shared" si="16"/>
        <v>0</v>
      </c>
      <c r="AV8">
        <f t="shared" si="16"/>
        <v>0</v>
      </c>
      <c r="AW8">
        <f t="shared" si="16"/>
        <v>0</v>
      </c>
      <c r="AX8">
        <f t="shared" si="16"/>
        <v>0</v>
      </c>
      <c r="AY8">
        <f t="shared" si="16"/>
        <v>0</v>
      </c>
      <c r="AZ8">
        <f t="shared" si="16"/>
        <v>0</v>
      </c>
      <c r="BA8">
        <f t="shared" si="16"/>
        <v>0</v>
      </c>
      <c r="BB8">
        <f t="shared" si="16"/>
        <v>0</v>
      </c>
      <c r="BC8">
        <f t="shared" si="16"/>
        <v>0</v>
      </c>
      <c r="BD8">
        <f t="shared" si="16"/>
        <v>0</v>
      </c>
      <c r="BE8">
        <f t="shared" si="16"/>
        <v>0</v>
      </c>
      <c r="BF8">
        <f t="shared" si="16"/>
        <v>0</v>
      </c>
      <c r="BG8">
        <f t="shared" si="16"/>
        <v>0</v>
      </c>
      <c r="BH8">
        <f t="shared" si="16"/>
        <v>0</v>
      </c>
      <c r="BI8">
        <f t="shared" si="16"/>
        <v>0</v>
      </c>
      <c r="BJ8">
        <f t="shared" si="16"/>
        <v>0</v>
      </c>
      <c r="BK8">
        <f t="shared" si="16"/>
        <v>0</v>
      </c>
      <c r="BL8">
        <f t="shared" si="16"/>
        <v>0</v>
      </c>
      <c r="BM8">
        <f t="shared" si="16"/>
        <v>0</v>
      </c>
      <c r="BN8">
        <f t="shared" si="16"/>
        <v>0</v>
      </c>
      <c r="BO8">
        <f t="shared" si="16"/>
        <v>0</v>
      </c>
      <c r="BP8">
        <f t="shared" si="16"/>
        <v>0</v>
      </c>
      <c r="BQ8">
        <f t="shared" ref="BQ8:CA8" si="17">SUM(BQ3:BQ7)</f>
        <v>0</v>
      </c>
      <c r="BR8">
        <f t="shared" si="17"/>
        <v>0</v>
      </c>
      <c r="BS8">
        <f t="shared" si="17"/>
        <v>0</v>
      </c>
      <c r="BT8">
        <f t="shared" si="17"/>
        <v>0</v>
      </c>
      <c r="BU8">
        <f t="shared" si="17"/>
        <v>0</v>
      </c>
      <c r="BV8">
        <f t="shared" si="17"/>
        <v>0</v>
      </c>
      <c r="BW8">
        <f t="shared" si="17"/>
        <v>0</v>
      </c>
      <c r="BX8">
        <f t="shared" si="17"/>
        <v>0</v>
      </c>
      <c r="BY8">
        <f t="shared" si="17"/>
        <v>0</v>
      </c>
      <c r="BZ8">
        <f t="shared" si="17"/>
        <v>0</v>
      </c>
      <c r="CA8">
        <f t="shared" si="17"/>
        <v>0</v>
      </c>
    </row>
    <row r="1048576" spans="4:4" x14ac:dyDescent="0.25">
      <c r="D1048576" s="358">
        <f>SUM(D8)</f>
        <v>0</v>
      </c>
    </row>
  </sheetData>
  <pageMargins left="0.7" right="0.7" top="0.75" bottom="0.75" header="0.3" footer="0.3"/>
  <ignoredErrors>
    <ignoredError sqref="E8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R28"/>
  <sheetViews>
    <sheetView workbookViewId="0">
      <pane xSplit="1" topLeftCell="V1" activePane="topRight" state="frozen"/>
      <selection pane="topRight" activeCell="V14" sqref="V14"/>
    </sheetView>
  </sheetViews>
  <sheetFormatPr defaultColWidth="15.625" defaultRowHeight="15.75" x14ac:dyDescent="0.25"/>
  <cols>
    <col min="1" max="1" width="19.625" bestFit="1" customWidth="1"/>
  </cols>
  <sheetData>
    <row r="1" spans="1:96" x14ac:dyDescent="0.25">
      <c r="A1" t="s">
        <v>7</v>
      </c>
      <c r="B1" s="287">
        <f>Costeo!C9</f>
        <v>1500000</v>
      </c>
    </row>
    <row r="2" spans="1:96" x14ac:dyDescent="0.25">
      <c r="A2" t="s">
        <v>236</v>
      </c>
      <c r="B2" s="79">
        <f>Costeo!C32+Costeo!C49</f>
        <v>1987915.2960318755</v>
      </c>
      <c r="C2" s="79"/>
      <c r="D2" s="305"/>
      <c r="E2" s="284"/>
    </row>
    <row r="3" spans="1:96" x14ac:dyDescent="0.25">
      <c r="A3" t="s">
        <v>88</v>
      </c>
      <c r="B3" s="79">
        <f>'Analisis Financiero '!D14</f>
        <v>6640004</v>
      </c>
      <c r="C3" s="79"/>
      <c r="D3" s="305"/>
    </row>
    <row r="4" spans="1:96" x14ac:dyDescent="0.25">
      <c r="A4" t="s">
        <v>153</v>
      </c>
      <c r="B4" s="305">
        <f>B3+B2</f>
        <v>8627919.2960318755</v>
      </c>
      <c r="C4" s="79"/>
      <c r="D4" s="79"/>
      <c r="E4" s="79"/>
      <c r="F4" s="79"/>
    </row>
    <row r="5" spans="1:96" x14ac:dyDescent="0.25">
      <c r="A5" t="s">
        <v>386</v>
      </c>
      <c r="B5" s="79">
        <f>B4</f>
        <v>8627919.2960318755</v>
      </c>
      <c r="E5" s="79"/>
    </row>
    <row r="6" spans="1:96" x14ac:dyDescent="0.25">
      <c r="A6" t="s">
        <v>246</v>
      </c>
      <c r="B6" s="306">
        <v>9.5000000000000001E-2</v>
      </c>
      <c r="C6" s="306"/>
      <c r="D6" s="306"/>
      <c r="E6" s="306"/>
    </row>
    <row r="7" spans="1:96" x14ac:dyDescent="0.25">
      <c r="A7" t="s">
        <v>387</v>
      </c>
      <c r="B7" s="317">
        <f>SUM(B16:BQ16)</f>
        <v>222974.05592449792</v>
      </c>
    </row>
    <row r="8" spans="1:96" x14ac:dyDescent="0.25">
      <c r="B8" s="79"/>
    </row>
    <row r="9" spans="1:96" x14ac:dyDescent="0.25">
      <c r="AI9" s="287"/>
    </row>
    <row r="10" spans="1:96" x14ac:dyDescent="0.25">
      <c r="A10" s="307" t="s">
        <v>729</v>
      </c>
      <c r="B10" s="308"/>
      <c r="C10" s="308"/>
      <c r="D10" s="308"/>
      <c r="E10" s="308"/>
      <c r="F10" s="308"/>
      <c r="G10" s="308"/>
      <c r="H10" s="308"/>
      <c r="I10" s="308"/>
      <c r="J10" s="308"/>
    </row>
    <row r="11" spans="1:96" x14ac:dyDescent="0.25">
      <c r="A11" s="308"/>
      <c r="B11" s="63" t="s">
        <v>247</v>
      </c>
      <c r="C11" s="63" t="s">
        <v>389</v>
      </c>
      <c r="D11" s="63" t="s">
        <v>248</v>
      </c>
      <c r="E11" s="63" t="s">
        <v>249</v>
      </c>
      <c r="F11" s="63" t="s">
        <v>250</v>
      </c>
      <c r="G11" s="63" t="s">
        <v>242</v>
      </c>
      <c r="H11" s="63" t="s">
        <v>251</v>
      </c>
      <c r="I11" s="63" t="s">
        <v>252</v>
      </c>
      <c r="J11" s="63" t="s">
        <v>390</v>
      </c>
      <c r="K11" s="63" t="s">
        <v>391</v>
      </c>
      <c r="L11" s="63" t="s">
        <v>392</v>
      </c>
      <c r="M11" s="63" t="s">
        <v>393</v>
      </c>
      <c r="N11" s="63" t="s">
        <v>394</v>
      </c>
      <c r="O11" s="63" t="s">
        <v>395</v>
      </c>
      <c r="P11" s="63" t="s">
        <v>396</v>
      </c>
      <c r="Q11" s="63" t="s">
        <v>397</v>
      </c>
      <c r="R11" s="63" t="s">
        <v>398</v>
      </c>
      <c r="S11" s="63" t="s">
        <v>399</v>
      </c>
      <c r="T11" s="63" t="s">
        <v>400</v>
      </c>
      <c r="U11" s="63" t="s">
        <v>401</v>
      </c>
      <c r="V11" s="63" t="s">
        <v>402</v>
      </c>
      <c r="W11" s="63" t="s">
        <v>403</v>
      </c>
      <c r="X11" s="63" t="s">
        <v>404</v>
      </c>
      <c r="Y11" s="63" t="s">
        <v>405</v>
      </c>
      <c r="Z11" s="63" t="s">
        <v>406</v>
      </c>
      <c r="AA11" s="63" t="s">
        <v>407</v>
      </c>
      <c r="AB11" s="63" t="s">
        <v>408</v>
      </c>
      <c r="AC11" s="63" t="s">
        <v>409</v>
      </c>
      <c r="AD11" s="63" t="s">
        <v>410</v>
      </c>
      <c r="AE11" s="63" t="s">
        <v>411</v>
      </c>
      <c r="AF11" s="63" t="s">
        <v>412</v>
      </c>
      <c r="AG11" s="63" t="s">
        <v>413</v>
      </c>
      <c r="AH11" s="63" t="s">
        <v>414</v>
      </c>
      <c r="AI11" s="63" t="s">
        <v>415</v>
      </c>
      <c r="AJ11" s="63" t="s">
        <v>416</v>
      </c>
      <c r="AK11" s="63" t="s">
        <v>417</v>
      </c>
      <c r="AL11" s="63" t="s">
        <v>418</v>
      </c>
      <c r="AM11" s="63" t="s">
        <v>419</v>
      </c>
      <c r="AN11" s="63" t="s">
        <v>420</v>
      </c>
      <c r="AO11" s="63" t="s">
        <v>421</v>
      </c>
      <c r="AP11" s="63" t="s">
        <v>422</v>
      </c>
      <c r="AQ11" s="63" t="s">
        <v>423</v>
      </c>
      <c r="AR11" s="63" t="s">
        <v>424</v>
      </c>
      <c r="AS11" s="63" t="s">
        <v>425</v>
      </c>
      <c r="AT11" s="63" t="s">
        <v>426</v>
      </c>
      <c r="AU11" s="63" t="s">
        <v>427</v>
      </c>
      <c r="AV11" s="63" t="s">
        <v>428</v>
      </c>
      <c r="AW11" s="63" t="s">
        <v>429</v>
      </c>
      <c r="AX11" s="63" t="s">
        <v>430</v>
      </c>
      <c r="AY11" s="63" t="s">
        <v>431</v>
      </c>
      <c r="AZ11" s="63" t="s">
        <v>432</v>
      </c>
      <c r="BA11" s="63" t="s">
        <v>433</v>
      </c>
      <c r="BB11" s="63" t="s">
        <v>434</v>
      </c>
      <c r="BC11" s="63" t="s">
        <v>435</v>
      </c>
      <c r="BD11" s="63" t="s">
        <v>436</v>
      </c>
      <c r="BE11" s="63" t="s">
        <v>437</v>
      </c>
      <c r="BF11" s="63" t="s">
        <v>438</v>
      </c>
      <c r="BG11" s="63" t="s">
        <v>439</v>
      </c>
      <c r="BH11" s="63" t="s">
        <v>440</v>
      </c>
      <c r="BI11" s="63" t="s">
        <v>441</v>
      </c>
      <c r="BJ11" s="63" t="s">
        <v>442</v>
      </c>
      <c r="BK11" s="63" t="s">
        <v>443</v>
      </c>
      <c r="BL11" s="63" t="s">
        <v>444</v>
      </c>
      <c r="BM11" s="63" t="s">
        <v>445</v>
      </c>
      <c r="BN11" s="63" t="s">
        <v>446</v>
      </c>
      <c r="BO11" s="63" t="s">
        <v>447</v>
      </c>
      <c r="BP11" s="63" t="s">
        <v>448</v>
      </c>
      <c r="BQ11" s="63" t="s">
        <v>449</v>
      </c>
      <c r="BR11" s="63" t="s">
        <v>625</v>
      </c>
      <c r="BS11" s="63" t="s">
        <v>626</v>
      </c>
      <c r="BT11" s="63" t="s">
        <v>627</v>
      </c>
      <c r="BU11" s="63" t="s">
        <v>628</v>
      </c>
      <c r="BV11" s="63" t="s">
        <v>629</v>
      </c>
      <c r="BW11" s="63" t="s">
        <v>630</v>
      </c>
      <c r="BX11" s="63" t="s">
        <v>631</v>
      </c>
      <c r="BY11" s="63" t="s">
        <v>632</v>
      </c>
      <c r="BZ11" s="63" t="s">
        <v>633</v>
      </c>
      <c r="CA11" s="63" t="s">
        <v>634</v>
      </c>
      <c r="CB11" s="63" t="s">
        <v>635</v>
      </c>
      <c r="CC11" s="63" t="s">
        <v>636</v>
      </c>
      <c r="CD11" s="63" t="s">
        <v>750</v>
      </c>
      <c r="CE11" s="63" t="s">
        <v>751</v>
      </c>
      <c r="CF11" s="63" t="s">
        <v>752</v>
      </c>
      <c r="CG11" s="63" t="s">
        <v>753</v>
      </c>
      <c r="CH11" s="63" t="s">
        <v>754</v>
      </c>
      <c r="CI11" s="63" t="s">
        <v>755</v>
      </c>
      <c r="CJ11" s="63" t="s">
        <v>756</v>
      </c>
      <c r="CK11" s="63" t="s">
        <v>757</v>
      </c>
    </row>
    <row r="12" spans="1:96" x14ac:dyDescent="0.25">
      <c r="A12" s="308"/>
      <c r="B12" s="309"/>
      <c r="C12" s="309"/>
      <c r="D12" s="309"/>
      <c r="E12" s="309"/>
      <c r="F12" s="309"/>
      <c r="G12" s="309"/>
      <c r="H12" s="309"/>
      <c r="I12" s="308"/>
      <c r="J12" s="308"/>
    </row>
    <row r="13" spans="1:96" x14ac:dyDescent="0.25">
      <c r="A13" s="308" t="s">
        <v>450</v>
      </c>
      <c r="B13" s="311"/>
      <c r="C13" s="311"/>
      <c r="D13" s="311">
        <v>500000</v>
      </c>
      <c r="E13" s="311">
        <v>0</v>
      </c>
      <c r="F13" s="311">
        <v>0</v>
      </c>
      <c r="G13" s="311">
        <f>'Flujo de caja'!I47-'Flujo de caja'!I42</f>
        <v>176986.69999999998</v>
      </c>
      <c r="H13" s="311">
        <f>'Flujo de caja'!J47-'Flujo de caja'!J42</f>
        <v>100226.10833333334</v>
      </c>
      <c r="I13" s="311">
        <f>'Flujo de caja'!K47-'Flujo de caja'!K42</f>
        <v>78726.725000000006</v>
      </c>
      <c r="J13" s="311">
        <f>'Flujo de caja'!L47-'Flujo de caja'!L42</f>
        <v>279402.38333333336</v>
      </c>
      <c r="K13" s="311">
        <f>'Flujo de caja'!M47-'Flujo de caja'!M42</f>
        <v>552116.55053277384</v>
      </c>
      <c r="L13" s="311">
        <f>'Flujo de caja'!N47-'Flujo de caja'!N42</f>
        <v>581538.87553277379</v>
      </c>
      <c r="M13" s="311">
        <f>'Flujo de caja'!O47-'Flujo de caja'!O42</f>
        <v>420778.24219944049</v>
      </c>
      <c r="N13" s="311">
        <f>'Flujo de caja'!P47-'Flujo de caja'!P42</f>
        <v>196071.61481041435</v>
      </c>
      <c r="O13" s="311">
        <f>'Flujo de caja'!Q47-'Flujo de caja'!Q42</f>
        <v>204151.61481041435</v>
      </c>
      <c r="P13" s="311">
        <f>'Flujo de caja'!R47-'Flujo de caja'!R42</f>
        <v>183900.09999999998</v>
      </c>
      <c r="Q13" s="311">
        <f>'Flujo de caja'!S47-'Flujo de caja'!S42</f>
        <v>175820.09999999998</v>
      </c>
      <c r="R13" s="311">
        <f>'Flujo de caja'!T47-'Flujo de caja'!T42</f>
        <v>191980.09999999998</v>
      </c>
      <c r="S13" s="311">
        <f>'Flujo de caja'!U47-'Flujo de caja'!U42</f>
        <v>190659.3125</v>
      </c>
      <c r="T13" s="311">
        <f>'Flujo de caja'!V47-'Flujo de caja'!V42</f>
        <v>174499.3125</v>
      </c>
      <c r="U13" s="311">
        <f>'Flujo de caja'!W47-'Flujo de caja'!W42</f>
        <v>181258.52499999999</v>
      </c>
      <c r="V13" s="311">
        <f>'Flujo de caja'!X47-'Flujo de caja'!X42</f>
        <v>181258.52499999999</v>
      </c>
      <c r="W13" s="311">
        <f>'Flujo de caja'!Y47-'Flujo de caja'!Y42</f>
        <v>171857.73749999999</v>
      </c>
      <c r="X13" s="311">
        <f>'Flujo de caja'!Z47-'Flujo de caja'!Z42</f>
        <v>179937.73749999999</v>
      </c>
      <c r="Y13" s="311">
        <f>'Flujo de caja'!AA47-'Flujo de caja'!AA42</f>
        <v>180065.78749999998</v>
      </c>
      <c r="Z13" s="311">
        <f>'Flujo de caja'!AB47-'Flujo de caja'!AB42</f>
        <v>172113.83749999999</v>
      </c>
      <c r="AA13" s="311">
        <f>'Flujo de caja'!AC47-'Flujo de caja'!AC42</f>
        <v>176332.3</v>
      </c>
      <c r="AB13" s="311">
        <f>'Flujo de caja'!AD47-'Flujo de caja'!AD42</f>
        <v>180321.88750000001</v>
      </c>
      <c r="AC13" s="311">
        <f>'Flujo de caja'!AE47-'Flujo de caja'!AE42</f>
        <v>177781.13750000001</v>
      </c>
      <c r="AD13" s="311">
        <f>'Flujo de caja'!AF47-'Flujo de caja'!AF42</f>
        <v>176460.35</v>
      </c>
      <c r="AE13" s="311">
        <f>'Flujo de caja'!AG47-'Flujo de caja'!AG42</f>
        <v>185861.13750000001</v>
      </c>
      <c r="AF13" s="311">
        <f>'Flujo de caja'!AH47-'Flujo de caja'!AH42</f>
        <v>177781.13750000001</v>
      </c>
      <c r="AG13" s="311">
        <f>'Flujo de caja'!AI47-'Flujo de caja'!AI42</f>
        <v>177781.13750000001</v>
      </c>
      <c r="AH13" s="311">
        <f>'Flujo de caja'!AJ47-'Flujo de caja'!AJ42</f>
        <v>179101.92499999999</v>
      </c>
      <c r="AI13" s="311">
        <f>'Flujo de caja'!AK47-'Flujo de caja'!AK42</f>
        <v>184412.3</v>
      </c>
      <c r="AJ13" s="311">
        <f>'Flujo de caja'!AL47-'Flujo de caja'!AL42</f>
        <v>177653.08749999999</v>
      </c>
      <c r="AK13" s="311">
        <f>'Flujo de caja'!AM47-'Flujo de caja'!AM42</f>
        <v>174883.46249999999</v>
      </c>
      <c r="AL13" s="311">
        <f>'Flujo de caja'!AN47-'Flujo de caja'!AN42</f>
        <v>177653.08749999999</v>
      </c>
      <c r="AM13" s="311">
        <f>'Flujo de caja'!AO47-'Flujo de caja'!AO42</f>
        <v>171021.92499999999</v>
      </c>
      <c r="AN13" s="311">
        <f>'Flujo de caja'!AP47-'Flujo de caja'!AP42</f>
        <v>169701.13750000001</v>
      </c>
      <c r="AO13" s="311">
        <f>'Flujo de caja'!AQ47-'Flujo de caja'!AQ42</f>
        <v>169701.13750000001</v>
      </c>
      <c r="AP13" s="311">
        <f>'Flujo de caja'!AR47-'Flujo de caja'!AR42</f>
        <v>168252.3</v>
      </c>
      <c r="AQ13" s="311">
        <f>'Flujo de caja'!AS47-'Flujo de caja'!AS42</f>
        <v>166803.46249999999</v>
      </c>
      <c r="AR13" s="311">
        <f>'Flujo de caja'!AT47-'Flujo de caja'!AT42</f>
        <v>161621.13750000001</v>
      </c>
      <c r="AS13" s="311">
        <f>'Flujo de caja'!AU47-'Flujo de caja'!AU42</f>
        <v>141599.6</v>
      </c>
      <c r="AT13" s="311">
        <f>'Flujo de caja'!AV47-'Flujo de caja'!AV42</f>
        <v>118808.4375</v>
      </c>
      <c r="AU13" s="311">
        <f>'Flujo de caja'!AW47-'Flujo de caja'!AW42</f>
        <v>98786.9</v>
      </c>
      <c r="AV13" s="311">
        <f>'Flujo de caja'!AX47-'Flujo de caja'!AX42</f>
        <v>78765.362500000003</v>
      </c>
      <c r="AW13" s="311">
        <f>'Flujo de caja'!AY47-'Flujo de caja'!AY42</f>
        <v>60064.612500000003</v>
      </c>
      <c r="AX13" s="311">
        <f>'Flujo de caja'!AZ47-'Flujo de caja'!AZ42</f>
        <v>38722.287499999999</v>
      </c>
      <c r="AY13" s="311">
        <f>'Flujo de caja'!BA47-'Flujo de caja'!BA42</f>
        <v>13390.375</v>
      </c>
      <c r="AZ13" s="311">
        <v>0</v>
      </c>
      <c r="BA13" s="311">
        <v>0</v>
      </c>
      <c r="BB13" s="311">
        <v>0</v>
      </c>
      <c r="BC13" s="311">
        <v>0</v>
      </c>
      <c r="BD13" s="311">
        <v>0</v>
      </c>
      <c r="BE13" s="311">
        <v>0</v>
      </c>
      <c r="BF13" s="311">
        <v>0</v>
      </c>
      <c r="BG13" s="311">
        <v>0</v>
      </c>
      <c r="BH13" s="311">
        <v>0</v>
      </c>
      <c r="BI13" s="311">
        <v>0</v>
      </c>
      <c r="BJ13" s="311">
        <v>0</v>
      </c>
      <c r="BK13" s="311">
        <v>0</v>
      </c>
      <c r="BL13" s="311">
        <v>0</v>
      </c>
      <c r="BM13" s="311">
        <v>0</v>
      </c>
      <c r="BN13" s="311">
        <v>0</v>
      </c>
      <c r="BO13" s="311">
        <v>0</v>
      </c>
      <c r="BP13" s="311">
        <v>0</v>
      </c>
      <c r="BQ13" s="311">
        <v>0</v>
      </c>
      <c r="BR13" s="311">
        <v>0</v>
      </c>
      <c r="BS13" s="311">
        <v>0</v>
      </c>
      <c r="BT13" s="311">
        <v>0</v>
      </c>
      <c r="BU13" s="311">
        <v>0</v>
      </c>
      <c r="BV13" s="311">
        <v>0</v>
      </c>
      <c r="BW13" s="311">
        <v>0</v>
      </c>
      <c r="BX13" s="311">
        <v>0</v>
      </c>
      <c r="BY13" s="311">
        <v>0</v>
      </c>
      <c r="BZ13" s="311">
        <v>0</v>
      </c>
      <c r="CA13" s="311">
        <v>0</v>
      </c>
      <c r="CB13" s="311">
        <v>0</v>
      </c>
      <c r="CC13" s="311">
        <v>0</v>
      </c>
      <c r="CD13" s="311">
        <v>0</v>
      </c>
      <c r="CE13" s="311">
        <v>0</v>
      </c>
      <c r="CF13" s="311">
        <v>0</v>
      </c>
      <c r="CG13" s="311">
        <v>0</v>
      </c>
      <c r="CH13" s="311">
        <v>0</v>
      </c>
      <c r="CI13" s="311">
        <v>0</v>
      </c>
      <c r="CJ13" s="311">
        <v>0</v>
      </c>
      <c r="CK13" s="311">
        <v>0</v>
      </c>
    </row>
    <row r="14" spans="1:96" x14ac:dyDescent="0.25">
      <c r="A14" s="309" t="s">
        <v>268</v>
      </c>
      <c r="B14" s="311">
        <v>0</v>
      </c>
      <c r="C14" s="311">
        <v>0</v>
      </c>
      <c r="D14" s="311">
        <v>0</v>
      </c>
      <c r="E14" s="311">
        <v>0</v>
      </c>
      <c r="F14" s="311">
        <v>0</v>
      </c>
      <c r="G14" s="311">
        <v>0</v>
      </c>
      <c r="H14" s="311">
        <v>0</v>
      </c>
      <c r="I14" s="311">
        <v>0</v>
      </c>
      <c r="J14" s="311">
        <v>0</v>
      </c>
      <c r="K14" s="311">
        <v>0</v>
      </c>
      <c r="L14" s="311">
        <v>0</v>
      </c>
      <c r="M14" s="311">
        <v>0</v>
      </c>
      <c r="N14" s="311">
        <f>Ingresos2!N173</f>
        <v>351356.20276843657</v>
      </c>
      <c r="O14" s="311">
        <f>Ingresos2!O173</f>
        <v>385989.8625650038</v>
      </c>
      <c r="P14" s="311">
        <f>Ingresos2!P173</f>
        <v>492682.43256162392</v>
      </c>
      <c r="Q14" s="311">
        <f>Ingresos2!Q173</f>
        <v>385989.8625650038</v>
      </c>
      <c r="R14" s="311">
        <f>Ingresos2!R173</f>
        <v>351356.20276843657</v>
      </c>
      <c r="S14" s="311">
        <f>Ingresos2!S173</f>
        <v>527316.09235819115</v>
      </c>
      <c r="T14" s="311">
        <f>Ingresos2!T173</f>
        <v>351356.20276843657</v>
      </c>
      <c r="U14" s="311">
        <f>Ingresos2!U173</f>
        <v>385989.8625650038</v>
      </c>
      <c r="V14" s="311">
        <f>Ingresos2!V173</f>
        <v>492682.43256162392</v>
      </c>
      <c r="W14" s="311">
        <f>Ingresos2!W173</f>
        <v>385989.8625650038</v>
      </c>
      <c r="X14" s="311">
        <f>Ingresos2!X173</f>
        <v>351356.20276843657</v>
      </c>
      <c r="Y14" s="311">
        <f>Ingresos2!Y173</f>
        <v>527316.09235819115</v>
      </c>
      <c r="Z14" s="311">
        <v>100000</v>
      </c>
      <c r="AA14" s="311">
        <v>200000</v>
      </c>
      <c r="AB14" s="311">
        <v>200000</v>
      </c>
      <c r="AC14" s="311">
        <v>200000</v>
      </c>
      <c r="AD14" s="311">
        <v>100000</v>
      </c>
      <c r="AE14" s="311">
        <v>100000</v>
      </c>
      <c r="AF14" s="311">
        <v>100000</v>
      </c>
      <c r="AG14" s="311">
        <v>100000</v>
      </c>
      <c r="AH14" s="311">
        <v>200000</v>
      </c>
      <c r="AI14" s="311">
        <v>200000</v>
      </c>
      <c r="AJ14" s="311">
        <v>200000</v>
      </c>
      <c r="AK14" s="311">
        <v>200000</v>
      </c>
      <c r="AL14" s="311">
        <v>200000</v>
      </c>
      <c r="AM14" s="311">
        <v>200000</v>
      </c>
      <c r="AN14" s="311">
        <v>200000</v>
      </c>
      <c r="AO14" s="311">
        <v>200000</v>
      </c>
      <c r="AP14" s="311">
        <v>200000</v>
      </c>
      <c r="AQ14" s="311">
        <v>200000</v>
      </c>
      <c r="AR14" s="311">
        <v>100000</v>
      </c>
      <c r="AS14" s="311">
        <v>100000</v>
      </c>
      <c r="AT14" s="311">
        <v>100000</v>
      </c>
      <c r="AU14" s="311">
        <v>100000</v>
      </c>
      <c r="AV14" s="311">
        <v>100000</v>
      </c>
      <c r="AW14" s="311">
        <v>100000</v>
      </c>
      <c r="AX14" s="311">
        <v>50000</v>
      </c>
      <c r="AY14" s="311">
        <v>56942.870999999999</v>
      </c>
      <c r="AZ14" s="311"/>
      <c r="BA14" s="311"/>
      <c r="BB14" s="311"/>
      <c r="BC14" s="311"/>
      <c r="BD14" s="311"/>
      <c r="BE14" s="311"/>
      <c r="BF14" s="311"/>
      <c r="BG14" s="311"/>
      <c r="BH14" s="311"/>
      <c r="BI14" s="311"/>
      <c r="BJ14" s="311"/>
      <c r="BK14" s="311"/>
      <c r="BL14" s="311"/>
      <c r="BM14" s="311"/>
      <c r="BN14" s="311"/>
      <c r="BO14" s="311"/>
      <c r="BP14" s="311"/>
      <c r="BQ14" s="311"/>
      <c r="BR14" s="311"/>
      <c r="BS14" s="311"/>
      <c r="BT14" s="311"/>
      <c r="BU14" s="311"/>
      <c r="BV14" s="311"/>
      <c r="BW14" s="311"/>
      <c r="BX14" s="311"/>
      <c r="BY14" s="311"/>
      <c r="BZ14" s="311"/>
      <c r="CA14" s="311"/>
      <c r="CB14" s="311"/>
      <c r="CC14" s="311"/>
      <c r="CD14" s="311"/>
      <c r="CE14" s="311"/>
      <c r="CF14" s="311"/>
      <c r="CG14" s="311"/>
      <c r="CH14" s="311"/>
      <c r="CI14" s="311"/>
      <c r="CJ14" s="311"/>
      <c r="CK14" s="311"/>
      <c r="CL14" s="311"/>
      <c r="CM14" s="311"/>
      <c r="CN14" s="311"/>
      <c r="CO14" s="311"/>
      <c r="CP14" s="311"/>
      <c r="CQ14" s="311"/>
      <c r="CR14" s="311"/>
    </row>
    <row r="15" spans="1:96" x14ac:dyDescent="0.25">
      <c r="A15" s="309" t="s">
        <v>451</v>
      </c>
      <c r="B15" s="311">
        <f>B13-B14</f>
        <v>0</v>
      </c>
      <c r="C15" s="311">
        <f>B15+C13-C14</f>
        <v>0</v>
      </c>
      <c r="D15" s="311">
        <f t="shared" ref="D15:BE15" si="0">C15+D13-D14</f>
        <v>500000</v>
      </c>
      <c r="E15" s="311">
        <f t="shared" si="0"/>
        <v>500000</v>
      </c>
      <c r="F15" s="311">
        <f t="shared" si="0"/>
        <v>500000</v>
      </c>
      <c r="G15" s="311">
        <f t="shared" si="0"/>
        <v>676986.7</v>
      </c>
      <c r="H15" s="311">
        <f t="shared" si="0"/>
        <v>777212.80833333335</v>
      </c>
      <c r="I15" s="311">
        <f t="shared" si="0"/>
        <v>855939.53333333333</v>
      </c>
      <c r="J15" s="311">
        <f t="shared" si="0"/>
        <v>1135341.9166666667</v>
      </c>
      <c r="K15" s="311">
        <f t="shared" si="0"/>
        <v>1687458.4671994406</v>
      </c>
      <c r="L15" s="311">
        <f t="shared" si="0"/>
        <v>2268997.3427322144</v>
      </c>
      <c r="M15" s="311">
        <f t="shared" si="0"/>
        <v>2689775.5849316549</v>
      </c>
      <c r="N15" s="311">
        <f t="shared" si="0"/>
        <v>2534490.9969736324</v>
      </c>
      <c r="O15" s="311">
        <f t="shared" si="0"/>
        <v>2352652.7492190427</v>
      </c>
      <c r="P15" s="311">
        <f t="shared" si="0"/>
        <v>2043870.4166574189</v>
      </c>
      <c r="Q15" s="311">
        <f t="shared" si="0"/>
        <v>1833700.6540924152</v>
      </c>
      <c r="R15" s="311">
        <f t="shared" si="0"/>
        <v>1674324.5513239787</v>
      </c>
      <c r="S15" s="311">
        <f t="shared" si="0"/>
        <v>1337667.7714657877</v>
      </c>
      <c r="T15" s="311">
        <f t="shared" si="0"/>
        <v>1160810.881197351</v>
      </c>
      <c r="U15" s="311">
        <f t="shared" si="0"/>
        <v>956079.54363234714</v>
      </c>
      <c r="V15" s="311">
        <f t="shared" si="0"/>
        <v>644655.63607072318</v>
      </c>
      <c r="W15" s="311">
        <f t="shared" si="0"/>
        <v>430523.51100571943</v>
      </c>
      <c r="X15" s="311">
        <f t="shared" si="0"/>
        <v>259105.0457372829</v>
      </c>
      <c r="Y15" s="311">
        <f t="shared" si="0"/>
        <v>-88145.259120908275</v>
      </c>
      <c r="Z15" s="311">
        <f t="shared" si="0"/>
        <v>-16031.421620908281</v>
      </c>
      <c r="AA15" s="311">
        <f t="shared" si="0"/>
        <v>-39699.121620908292</v>
      </c>
      <c r="AB15" s="311">
        <f t="shared" si="0"/>
        <v>-59377.234120908281</v>
      </c>
      <c r="AC15" s="311">
        <f t="shared" si="0"/>
        <v>-81596.096620908269</v>
      </c>
      <c r="AD15" s="311">
        <f t="shared" si="0"/>
        <v>-5135.7466209082631</v>
      </c>
      <c r="AE15" s="311">
        <f t="shared" si="0"/>
        <v>80725.390879091749</v>
      </c>
      <c r="AF15" s="311">
        <f t="shared" si="0"/>
        <v>158506.52837909176</v>
      </c>
      <c r="AG15" s="311">
        <f t="shared" si="0"/>
        <v>236287.66587909177</v>
      </c>
      <c r="AH15" s="311">
        <f t="shared" si="0"/>
        <v>215389.59087909176</v>
      </c>
      <c r="AI15" s="311">
        <f>AH15+AI13-AI14</f>
        <v>199801.89087909175</v>
      </c>
      <c r="AJ15" s="311">
        <f>AI15+AJ13-AJ14</f>
        <v>177454.97837909171</v>
      </c>
      <c r="AK15" s="311">
        <f t="shared" si="0"/>
        <v>152338.44087909174</v>
      </c>
      <c r="AL15" s="311">
        <f t="shared" si="0"/>
        <v>129991.52837909176</v>
      </c>
      <c r="AM15" s="520">
        <f t="shared" si="0"/>
        <v>101013.45337909175</v>
      </c>
      <c r="AN15" s="311">
        <f t="shared" si="0"/>
        <v>70714.59087909176</v>
      </c>
      <c r="AO15" s="311">
        <f t="shared" si="0"/>
        <v>40415.728379091772</v>
      </c>
      <c r="AP15" s="311">
        <f t="shared" si="0"/>
        <v>8668.0283790917601</v>
      </c>
      <c r="AQ15" s="311">
        <f t="shared" si="0"/>
        <v>-24528.509120908246</v>
      </c>
      <c r="AR15" s="311">
        <f t="shared" si="0"/>
        <v>37092.628379091766</v>
      </c>
      <c r="AS15" s="311">
        <f t="shared" si="0"/>
        <v>78692.228379091772</v>
      </c>
      <c r="AT15" s="311">
        <f t="shared" si="0"/>
        <v>97500.665879091772</v>
      </c>
      <c r="AU15" s="311">
        <f t="shared" si="0"/>
        <v>96287.565879091766</v>
      </c>
      <c r="AV15" s="311">
        <f t="shared" si="0"/>
        <v>75052.928379091783</v>
      </c>
      <c r="AW15" s="311">
        <f t="shared" si="0"/>
        <v>35117.540879091772</v>
      </c>
      <c r="AX15" s="311">
        <f t="shared" si="0"/>
        <v>23839.828379091778</v>
      </c>
      <c r="AY15" s="684">
        <f t="shared" si="0"/>
        <v>-19712.667620908222</v>
      </c>
      <c r="AZ15" s="311">
        <f t="shared" si="0"/>
        <v>-19712.667620908222</v>
      </c>
      <c r="BA15" s="311">
        <f t="shared" si="0"/>
        <v>-19712.667620908222</v>
      </c>
      <c r="BB15" s="311">
        <f t="shared" si="0"/>
        <v>-19712.667620908222</v>
      </c>
      <c r="BC15" s="311">
        <f t="shared" si="0"/>
        <v>-19712.667620908222</v>
      </c>
      <c r="BD15" s="311">
        <f t="shared" si="0"/>
        <v>-19712.667620908222</v>
      </c>
      <c r="BE15" s="311">
        <f t="shared" si="0"/>
        <v>-19712.667620908222</v>
      </c>
      <c r="BF15" s="311">
        <f>BE15+BF13-BF14</f>
        <v>-19712.667620908222</v>
      </c>
      <c r="BG15" s="311">
        <f t="shared" ref="BG15" si="1">BF15+BG13-BG14</f>
        <v>-19712.667620908222</v>
      </c>
      <c r="BH15" s="311">
        <f t="shared" ref="BH15" si="2">BG15+BH13-BH14</f>
        <v>-19712.667620908222</v>
      </c>
      <c r="BI15" s="520">
        <f t="shared" ref="BI15" si="3">BH15+BI13-BI14</f>
        <v>-19712.667620908222</v>
      </c>
      <c r="BJ15" s="520">
        <f t="shared" ref="BJ15" si="4">BI15+BJ13-BJ14</f>
        <v>-19712.667620908222</v>
      </c>
      <c r="BK15" s="520">
        <f t="shared" ref="BK15" si="5">BJ15+BK13-BK14</f>
        <v>-19712.667620908222</v>
      </c>
      <c r="BL15" s="520">
        <f t="shared" ref="BL15" si="6">BK15+BL13-BL14</f>
        <v>-19712.667620908222</v>
      </c>
      <c r="BM15" s="520">
        <f t="shared" ref="BM15" si="7">BL15+BM13-BM14</f>
        <v>-19712.667620908222</v>
      </c>
      <c r="BN15" s="520">
        <f t="shared" ref="BN15" si="8">BM15+BN13-BN14</f>
        <v>-19712.667620908222</v>
      </c>
      <c r="BO15" s="520">
        <f t="shared" ref="BO15" si="9">BN15+BO13-BO14</f>
        <v>-19712.667620908222</v>
      </c>
      <c r="BP15" s="311">
        <f t="shared" ref="BP15" si="10">BO15+BP13-BP14</f>
        <v>-19712.667620908222</v>
      </c>
      <c r="BQ15" s="311">
        <f t="shared" ref="BQ15" si="11">BP15+BQ13-BQ14</f>
        <v>-19712.667620908222</v>
      </c>
      <c r="BR15" s="520">
        <f t="shared" ref="BR15" si="12">BQ15+BR13-BR14</f>
        <v>-19712.667620908222</v>
      </c>
      <c r="BS15" s="311">
        <f t="shared" ref="BS15" si="13">BR15+BS13-BS14</f>
        <v>-19712.667620908222</v>
      </c>
      <c r="BT15" s="311">
        <f t="shared" ref="BT15" si="14">BS15+BT13-BT14</f>
        <v>-19712.667620908222</v>
      </c>
      <c r="BU15" s="520">
        <f t="shared" ref="BU15" si="15">BT15+BU13-BU14</f>
        <v>-19712.667620908222</v>
      </c>
      <c r="BV15" s="311">
        <f t="shared" ref="BV15" si="16">BU15+BV13-BV14</f>
        <v>-19712.667620908222</v>
      </c>
      <c r="BW15" s="311">
        <f t="shared" ref="BW15" si="17">BV15+BW13-BW14</f>
        <v>-19712.667620908222</v>
      </c>
      <c r="BX15" s="520">
        <f t="shared" ref="BX15" si="18">BW15+BX13-BX14</f>
        <v>-19712.667620908222</v>
      </c>
      <c r="BY15" s="311">
        <f t="shared" ref="BY15" si="19">BX15+BY13-BY14</f>
        <v>-19712.667620908222</v>
      </c>
      <c r="BZ15" s="311">
        <f t="shared" ref="BZ15" si="20">BY15+BZ13-BZ14</f>
        <v>-19712.667620908222</v>
      </c>
      <c r="CA15" s="520">
        <f t="shared" ref="CA15" si="21">BZ15+CA13-CA14</f>
        <v>-19712.667620908222</v>
      </c>
      <c r="CB15" s="311">
        <f t="shared" ref="CB15" si="22">CA15+CB13-CB14</f>
        <v>-19712.667620908222</v>
      </c>
      <c r="CC15" s="311">
        <f t="shared" ref="CC15" si="23">CB15+CC13-CC14</f>
        <v>-19712.667620908222</v>
      </c>
      <c r="CD15" s="520">
        <f t="shared" ref="CD15" si="24">CC15+CD13-CD14</f>
        <v>-19712.667620908222</v>
      </c>
      <c r="CE15" s="311">
        <f t="shared" ref="CE15" si="25">CD15+CE13-CE14</f>
        <v>-19712.667620908222</v>
      </c>
      <c r="CF15" s="311">
        <f t="shared" ref="CF15" si="26">CE15+CF13-CF14</f>
        <v>-19712.667620908222</v>
      </c>
      <c r="CG15" s="520">
        <f t="shared" ref="CG15" si="27">CF15+CG13-CG14</f>
        <v>-19712.667620908222</v>
      </c>
      <c r="CH15" s="311">
        <f t="shared" ref="CH15" si="28">CG15+CH13-CH14</f>
        <v>-19712.667620908222</v>
      </c>
      <c r="CI15" s="311">
        <f t="shared" ref="CI15" si="29">CH15+CI13-CI14</f>
        <v>-19712.667620908222</v>
      </c>
      <c r="CJ15" s="520">
        <f t="shared" ref="CJ15" si="30">CI15+CJ13-CJ14</f>
        <v>-19712.667620908222</v>
      </c>
      <c r="CK15" s="311">
        <f t="shared" ref="CK15" si="31">CJ15+CK13-CK14</f>
        <v>-19712.667620908222</v>
      </c>
    </row>
    <row r="16" spans="1:96" x14ac:dyDescent="0.25">
      <c r="A16" s="309" t="s">
        <v>44</v>
      </c>
      <c r="B16" s="311">
        <v>0</v>
      </c>
      <c r="C16" s="311">
        <f>B15*$B$6/12</f>
        <v>0</v>
      </c>
      <c r="D16" s="311">
        <f t="shared" ref="D16:BG16" si="32">C15*$B$6/12</f>
        <v>0</v>
      </c>
      <c r="E16" s="311">
        <f t="shared" si="32"/>
        <v>3958.3333333333335</v>
      </c>
      <c r="F16" s="311">
        <f t="shared" si="32"/>
        <v>3958.3333333333335</v>
      </c>
      <c r="G16" s="311">
        <f t="shared" si="32"/>
        <v>3958.3333333333335</v>
      </c>
      <c r="H16" s="311">
        <f t="shared" si="32"/>
        <v>5359.4780416666663</v>
      </c>
      <c r="I16" s="311">
        <f t="shared" si="32"/>
        <v>6152.9347326388888</v>
      </c>
      <c r="J16" s="311">
        <f t="shared" si="32"/>
        <v>6776.187972222222</v>
      </c>
      <c r="K16" s="311">
        <f t="shared" si="32"/>
        <v>8988.1235069444447</v>
      </c>
      <c r="L16" s="311">
        <f t="shared" si="32"/>
        <v>13359.046198662238</v>
      </c>
      <c r="M16" s="311">
        <f t="shared" si="32"/>
        <v>17962.895629963365</v>
      </c>
      <c r="N16" s="311">
        <f t="shared" si="32"/>
        <v>21294.056714042268</v>
      </c>
      <c r="O16" s="311">
        <f t="shared" si="32"/>
        <v>20064.720392707921</v>
      </c>
      <c r="P16" s="311">
        <f t="shared" si="32"/>
        <v>18625.167597984087</v>
      </c>
      <c r="Q16" s="311">
        <f t="shared" si="32"/>
        <v>16180.640798537899</v>
      </c>
      <c r="R16" s="311">
        <f t="shared" si="32"/>
        <v>14516.796844898287</v>
      </c>
      <c r="S16" s="311">
        <f t="shared" si="32"/>
        <v>13255.069364648165</v>
      </c>
      <c r="T16" s="311">
        <f t="shared" si="32"/>
        <v>10589.869857437485</v>
      </c>
      <c r="U16" s="311">
        <f t="shared" si="32"/>
        <v>9189.7528094790287</v>
      </c>
      <c r="V16" s="311">
        <f t="shared" si="32"/>
        <v>7568.9630537560815</v>
      </c>
      <c r="W16" s="311">
        <f t="shared" si="32"/>
        <v>5103.5237855598916</v>
      </c>
      <c r="X16" s="311">
        <f t="shared" si="32"/>
        <v>3408.3111287952793</v>
      </c>
      <c r="Y16" s="311">
        <f t="shared" si="32"/>
        <v>2051.2482787534896</v>
      </c>
      <c r="Z16" s="311">
        <f t="shared" si="32"/>
        <v>-697.81663470719059</v>
      </c>
      <c r="AA16" s="311">
        <f t="shared" si="32"/>
        <v>-126.91542116552388</v>
      </c>
      <c r="AB16" s="311">
        <f t="shared" si="32"/>
        <v>-314.28471283219068</v>
      </c>
      <c r="AC16" s="311">
        <f t="shared" si="32"/>
        <v>-470.06977012385727</v>
      </c>
      <c r="AD16" s="311">
        <f t="shared" si="32"/>
        <v>-645.96909824885711</v>
      </c>
      <c r="AE16" s="311">
        <f t="shared" si="32"/>
        <v>-40.65799408219042</v>
      </c>
      <c r="AF16" s="311">
        <f t="shared" si="32"/>
        <v>639.07601112614304</v>
      </c>
      <c r="AG16" s="311">
        <f t="shared" si="32"/>
        <v>1254.8433496678097</v>
      </c>
      <c r="AH16" s="311">
        <f t="shared" si="32"/>
        <v>1870.6106882094766</v>
      </c>
      <c r="AI16" s="311">
        <f t="shared" si="32"/>
        <v>1705.1675944594765</v>
      </c>
      <c r="AJ16" s="311">
        <f t="shared" si="32"/>
        <v>1581.7649694594763</v>
      </c>
      <c r="AK16" s="311">
        <f t="shared" si="32"/>
        <v>1404.8519121678094</v>
      </c>
      <c r="AL16" s="311">
        <f t="shared" si="32"/>
        <v>1206.0126569594763</v>
      </c>
      <c r="AM16" s="311">
        <f t="shared" si="32"/>
        <v>1029.0995996678098</v>
      </c>
      <c r="AN16" s="311">
        <f t="shared" si="32"/>
        <v>799.68983925114298</v>
      </c>
      <c r="AO16" s="311">
        <f t="shared" si="32"/>
        <v>559.82384445947639</v>
      </c>
      <c r="AP16" s="311">
        <f t="shared" si="32"/>
        <v>319.95784966780985</v>
      </c>
      <c r="AQ16" s="311">
        <f t="shared" si="32"/>
        <v>68.621891334476445</v>
      </c>
      <c r="AR16" s="311">
        <f>AQ15*$B$6/12</f>
        <v>-194.18403054052362</v>
      </c>
      <c r="AS16" s="311">
        <f t="shared" si="32"/>
        <v>293.64997466780983</v>
      </c>
      <c r="AT16" s="311">
        <f t="shared" si="32"/>
        <v>622.98014133447657</v>
      </c>
      <c r="AU16" s="311">
        <f t="shared" si="32"/>
        <v>771.88027154280996</v>
      </c>
      <c r="AV16" s="311">
        <f t="shared" si="32"/>
        <v>762.27656320947654</v>
      </c>
      <c r="AW16" s="311">
        <f t="shared" si="32"/>
        <v>594.16901633447662</v>
      </c>
      <c r="AX16" s="311">
        <f t="shared" si="32"/>
        <v>278.01386529280984</v>
      </c>
      <c r="AY16" s="311">
        <f t="shared" si="32"/>
        <v>188.73197466780991</v>
      </c>
      <c r="AZ16" s="311">
        <f t="shared" si="32"/>
        <v>-156.05861866552343</v>
      </c>
      <c r="BA16" s="311">
        <f t="shared" si="32"/>
        <v>-156.05861866552343</v>
      </c>
      <c r="BB16" s="311">
        <f t="shared" si="32"/>
        <v>-156.05861866552343</v>
      </c>
      <c r="BC16" s="311">
        <f t="shared" si="32"/>
        <v>-156.05861866552343</v>
      </c>
      <c r="BD16" s="311">
        <f t="shared" si="32"/>
        <v>-156.05861866552343</v>
      </c>
      <c r="BE16" s="310">
        <f t="shared" si="32"/>
        <v>-156.05861866552343</v>
      </c>
      <c r="BF16" s="310">
        <f t="shared" si="32"/>
        <v>-156.05861866552343</v>
      </c>
      <c r="BG16" s="310">
        <f t="shared" si="32"/>
        <v>-156.05861866552343</v>
      </c>
      <c r="BH16" s="310">
        <f t="shared" ref="BH16" si="33">BG15*$B$6/12</f>
        <v>-156.05861866552343</v>
      </c>
      <c r="BI16" s="310">
        <f t="shared" ref="BI16" si="34">BH15*$B$6/12</f>
        <v>-156.05861866552343</v>
      </c>
      <c r="BJ16" s="310">
        <f t="shared" ref="BJ16" si="35">BI15*$B$6/12</f>
        <v>-156.05861866552343</v>
      </c>
      <c r="BK16" s="310">
        <f t="shared" ref="BK16" si="36">BJ15*$B$6/12</f>
        <v>-156.05861866552343</v>
      </c>
      <c r="BL16" s="310">
        <f t="shared" ref="BL16" si="37">BK15*$B$6/12</f>
        <v>-156.05861866552343</v>
      </c>
      <c r="BM16" s="310">
        <f t="shared" ref="BM16" si="38">BL15*$B$6/12</f>
        <v>-156.05861866552343</v>
      </c>
      <c r="BN16" s="310">
        <f t="shared" ref="BN16" si="39">BM15*$B$6/12</f>
        <v>-156.05861866552343</v>
      </c>
      <c r="BO16" s="310">
        <f t="shared" ref="BO16" si="40">BN15*$B$6/12</f>
        <v>-156.05861866552343</v>
      </c>
      <c r="BP16" s="310">
        <f t="shared" ref="BP16" si="41">BO15*$B$6/12</f>
        <v>-156.05861866552343</v>
      </c>
      <c r="BQ16" s="310">
        <f t="shared" ref="BQ16" si="42">BP15*$B$6/12</f>
        <v>-156.05861866552343</v>
      </c>
      <c r="BR16" s="310">
        <f t="shared" ref="BR16" si="43">BQ15*$B$6/12</f>
        <v>-156.05861866552343</v>
      </c>
      <c r="BS16" s="310">
        <f t="shared" ref="BS16" si="44">BR15*$B$6/12</f>
        <v>-156.05861866552343</v>
      </c>
      <c r="BT16" s="310">
        <f t="shared" ref="BT16" si="45">BS15*$B$6/12</f>
        <v>-156.05861866552343</v>
      </c>
      <c r="BU16" s="310">
        <f t="shared" ref="BU16" si="46">BT15*$B$6/12</f>
        <v>-156.05861866552343</v>
      </c>
      <c r="BV16" s="310">
        <f t="shared" ref="BV16" si="47">BU15*$B$6/12</f>
        <v>-156.05861866552343</v>
      </c>
      <c r="BW16" s="310">
        <f t="shared" ref="BW16" si="48">BV15*$B$6/12</f>
        <v>-156.05861866552343</v>
      </c>
      <c r="BX16" s="310">
        <f t="shared" ref="BX16" si="49">BW15*$B$6/12</f>
        <v>-156.05861866552343</v>
      </c>
      <c r="BY16" s="310">
        <f t="shared" ref="BY16" si="50">BX15*$B$6/12</f>
        <v>-156.05861866552343</v>
      </c>
      <c r="BZ16" s="310">
        <f t="shared" ref="BZ16" si="51">BY15*$B$6/12</f>
        <v>-156.05861866552343</v>
      </c>
      <c r="CA16" s="310">
        <f t="shared" ref="CA16" si="52">BZ15*$B$6/12</f>
        <v>-156.05861866552343</v>
      </c>
      <c r="CB16" s="310">
        <f t="shared" ref="CB16" si="53">CA15*$B$6/12</f>
        <v>-156.05861866552343</v>
      </c>
      <c r="CC16" s="310">
        <f t="shared" ref="CC16" si="54">CB15*$B$6/12</f>
        <v>-156.05861866552343</v>
      </c>
      <c r="CD16" s="310">
        <f t="shared" ref="CD16" si="55">CC15*$B$6/12</f>
        <v>-156.05861866552343</v>
      </c>
      <c r="CE16" s="310">
        <f t="shared" ref="CE16" si="56">CD15*$B$6/12</f>
        <v>-156.05861866552343</v>
      </c>
      <c r="CF16" s="310">
        <f t="shared" ref="CF16" si="57">CE15*$B$6/12</f>
        <v>-156.05861866552343</v>
      </c>
      <c r="CG16" s="310">
        <f t="shared" ref="CG16" si="58">CF15*$B$6/12</f>
        <v>-156.05861866552343</v>
      </c>
      <c r="CH16" s="310">
        <f t="shared" ref="CH16" si="59">CG15*$B$6/12</f>
        <v>-156.05861866552343</v>
      </c>
      <c r="CI16" s="310">
        <f t="shared" ref="CI16" si="60">CH15*$B$6/12</f>
        <v>-156.05861866552343</v>
      </c>
      <c r="CJ16" s="310">
        <f t="shared" ref="CJ16" si="61">CI15*$B$6/12</f>
        <v>-156.05861866552343</v>
      </c>
      <c r="CK16" s="310">
        <f t="shared" ref="CK16" si="62">CJ15*$B$6/12</f>
        <v>-156.05861866552343</v>
      </c>
    </row>
    <row r="17" spans="1:70" x14ac:dyDescent="0.25">
      <c r="A17" s="308"/>
      <c r="B17" s="316"/>
      <c r="C17" s="311"/>
      <c r="D17" s="311"/>
      <c r="E17" s="311"/>
      <c r="F17" s="311"/>
      <c r="G17" s="311"/>
      <c r="H17" s="311"/>
      <c r="I17" s="311"/>
      <c r="J17" s="311"/>
      <c r="K17" s="311"/>
      <c r="L17" s="311"/>
      <c r="M17" s="311"/>
      <c r="N17" s="311"/>
      <c r="O17" s="311"/>
      <c r="P17" s="311"/>
      <c r="Q17" s="311"/>
      <c r="R17" s="311"/>
      <c r="S17" s="311"/>
      <c r="T17" s="311"/>
      <c r="U17" s="311"/>
      <c r="V17" s="311"/>
      <c r="W17" s="311"/>
      <c r="X17" s="311"/>
      <c r="Y17" s="311"/>
      <c r="Z17" s="311"/>
      <c r="AA17" s="311"/>
      <c r="AB17" s="311"/>
      <c r="AC17" s="311"/>
      <c r="AD17" s="311"/>
      <c r="AE17" s="311"/>
      <c r="AF17" s="311"/>
      <c r="AG17" s="311"/>
      <c r="AH17" s="311"/>
      <c r="AI17" s="311"/>
      <c r="AJ17" s="311"/>
      <c r="AK17" s="311"/>
      <c r="AL17" s="311"/>
      <c r="AM17" s="311"/>
      <c r="AN17" s="311"/>
      <c r="AO17" s="311"/>
      <c r="AP17" s="311"/>
      <c r="AQ17" s="311"/>
      <c r="AR17" s="311"/>
      <c r="AS17" s="311"/>
      <c r="AT17" s="311"/>
      <c r="AU17" s="311"/>
      <c r="AV17" s="311"/>
      <c r="AW17" s="311"/>
      <c r="AX17" s="311"/>
      <c r="AY17" s="311"/>
      <c r="AZ17" s="311"/>
      <c r="BA17" s="311"/>
      <c r="BB17" s="311"/>
      <c r="BC17" s="311"/>
      <c r="BD17" s="311"/>
      <c r="BE17" s="310"/>
    </row>
    <row r="18" spans="1:70" x14ac:dyDescent="0.25">
      <c r="A18" s="618" t="s">
        <v>749</v>
      </c>
      <c r="B18" s="316">
        <f>MAX(B15:CK15)</f>
        <v>2689775.5849316549</v>
      </c>
      <c r="C18" s="311"/>
      <c r="D18" s="311"/>
      <c r="E18" s="311"/>
      <c r="F18" s="311"/>
      <c r="G18" s="311"/>
      <c r="H18" s="311"/>
      <c r="I18" s="311"/>
      <c r="J18" s="311"/>
      <c r="K18" s="311"/>
      <c r="L18" s="311"/>
      <c r="M18" s="311"/>
      <c r="N18" s="311"/>
      <c r="O18" s="311"/>
      <c r="P18" s="311"/>
      <c r="Q18" s="311"/>
      <c r="R18" s="311"/>
      <c r="S18" s="31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11"/>
      <c r="AE18" s="311"/>
      <c r="AF18" s="311"/>
      <c r="AG18" s="311"/>
      <c r="AH18" s="311"/>
      <c r="AI18" s="311"/>
      <c r="AJ18" s="311"/>
      <c r="AK18" s="311"/>
      <c r="AL18" s="311"/>
      <c r="AM18" s="311"/>
      <c r="AN18" s="311"/>
      <c r="AO18" s="311"/>
      <c r="AP18" s="311"/>
      <c r="AQ18" s="311"/>
      <c r="AR18" s="311"/>
      <c r="AS18" s="311"/>
      <c r="AT18" s="311"/>
      <c r="AU18" s="311"/>
      <c r="AV18" s="311"/>
      <c r="AW18" s="311"/>
      <c r="AX18" s="311"/>
      <c r="AY18" s="311"/>
      <c r="AZ18" s="311"/>
      <c r="BA18" s="311"/>
      <c r="BB18" s="311"/>
      <c r="BC18" s="311"/>
      <c r="BD18" s="311"/>
      <c r="BE18" s="310"/>
    </row>
    <row r="19" spans="1:70" x14ac:dyDescent="0.25">
      <c r="A19" s="309" t="s">
        <v>452</v>
      </c>
      <c r="B19" s="316">
        <f>Y15</f>
        <v>-88145.259120908275</v>
      </c>
      <c r="C19" s="316"/>
      <c r="D19" s="316"/>
      <c r="E19" s="316"/>
      <c r="F19" s="316"/>
      <c r="G19" s="316"/>
      <c r="H19" s="316"/>
      <c r="I19" s="316"/>
      <c r="J19" s="316"/>
      <c r="K19" s="353"/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/>
      <c r="AB19" s="353"/>
      <c r="AC19" s="353"/>
      <c r="AD19" s="353"/>
      <c r="AE19" s="353"/>
      <c r="AF19" s="353"/>
      <c r="AG19" s="353"/>
      <c r="AH19" s="353"/>
      <c r="AI19" s="353"/>
      <c r="AJ19" s="353"/>
      <c r="AK19" s="353"/>
      <c r="AL19" s="353"/>
      <c r="AM19" s="353"/>
      <c r="AN19" s="353"/>
      <c r="AO19" s="353"/>
      <c r="AP19" s="353"/>
      <c r="AQ19" s="353"/>
      <c r="AR19" s="353"/>
      <c r="AS19" s="353"/>
      <c r="AT19" s="353"/>
      <c r="AU19" s="353"/>
      <c r="AV19" s="353"/>
      <c r="AW19" s="353"/>
      <c r="AX19" s="353"/>
      <c r="AY19" s="353"/>
      <c r="AZ19" s="353"/>
      <c r="BA19" s="353"/>
      <c r="BB19" s="353"/>
      <c r="BC19" s="353"/>
      <c r="BD19" s="353"/>
    </row>
    <row r="20" spans="1:70" x14ac:dyDescent="0.25">
      <c r="A20" s="312" t="s">
        <v>453</v>
      </c>
      <c r="B20" s="313" t="s">
        <v>454</v>
      </c>
      <c r="C20" s="310"/>
      <c r="D20" s="310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  <c r="AE20" s="310"/>
      <c r="AF20" s="310"/>
      <c r="AG20" s="310"/>
      <c r="AH20" s="310"/>
      <c r="AI20" s="310"/>
      <c r="AJ20" s="310"/>
      <c r="AK20" s="310"/>
      <c r="AL20" s="310"/>
      <c r="AM20" s="310"/>
      <c r="AN20" s="310"/>
      <c r="AO20" s="310"/>
      <c r="AP20" s="310"/>
      <c r="AQ20" s="310"/>
    </row>
    <row r="21" spans="1:70" x14ac:dyDescent="0.25">
      <c r="A21" s="312" t="s">
        <v>455</v>
      </c>
      <c r="B21" s="314">
        <v>44</v>
      </c>
      <c r="C21" s="308"/>
      <c r="D21" s="308"/>
      <c r="E21" s="308"/>
      <c r="F21" s="308"/>
      <c r="G21" s="308"/>
      <c r="H21" s="308"/>
      <c r="I21" s="308"/>
      <c r="J21" s="308"/>
    </row>
    <row r="22" spans="1:70" x14ac:dyDescent="0.25">
      <c r="A22" s="309" t="s">
        <v>456</v>
      </c>
      <c r="B22" s="315">
        <f>B19/B21</f>
        <v>-2003.3013436570063</v>
      </c>
      <c r="C22" s="308"/>
      <c r="D22" s="308"/>
      <c r="E22" s="308"/>
      <c r="F22" s="308"/>
      <c r="G22" s="308"/>
      <c r="H22" s="308"/>
      <c r="I22" s="308"/>
      <c r="J22" s="308"/>
    </row>
    <row r="23" spans="1:70" x14ac:dyDescent="0.25">
      <c r="A23" s="309"/>
      <c r="B23" s="308"/>
      <c r="C23" s="308"/>
      <c r="D23" s="308"/>
      <c r="E23" s="308"/>
      <c r="F23" s="308"/>
      <c r="G23" s="308"/>
      <c r="H23" s="308"/>
      <c r="I23" s="308"/>
      <c r="J23" s="308"/>
    </row>
    <row r="24" spans="1:70" x14ac:dyDescent="0.25">
      <c r="A24" s="312" t="s">
        <v>7</v>
      </c>
      <c r="B24" s="316"/>
      <c r="C24" s="311"/>
      <c r="D24" s="311"/>
      <c r="E24" s="311"/>
      <c r="F24" s="311"/>
      <c r="G24" s="311"/>
      <c r="H24" s="311"/>
      <c r="I24" s="311"/>
      <c r="J24" s="311"/>
      <c r="K24" s="311"/>
      <c r="L24" s="311"/>
      <c r="M24" s="311"/>
      <c r="N24" s="311"/>
      <c r="O24" s="311"/>
      <c r="P24" s="311"/>
      <c r="Q24" s="311"/>
      <c r="R24" s="311"/>
      <c r="S24" s="311"/>
      <c r="T24" s="311"/>
      <c r="U24" s="311"/>
      <c r="V24" s="311"/>
      <c r="W24" s="311"/>
      <c r="X24" s="311"/>
      <c r="Y24" s="311"/>
      <c r="Z24" s="311"/>
      <c r="AA24" s="311"/>
      <c r="AB24" s="311"/>
      <c r="AC24" s="311"/>
      <c r="AD24" s="311"/>
      <c r="AE24" s="311"/>
      <c r="AF24" s="311"/>
      <c r="AG24" s="311"/>
      <c r="AH24" s="311"/>
      <c r="AI24" s="311"/>
      <c r="AJ24" s="311"/>
      <c r="AK24" s="311"/>
      <c r="AL24" s="311"/>
      <c r="AM24" s="311"/>
      <c r="AN24" s="311"/>
      <c r="AO24" s="311"/>
      <c r="AP24" s="311"/>
      <c r="AQ24" s="311"/>
      <c r="AR24" s="311"/>
      <c r="AS24" s="311"/>
      <c r="AT24" s="311"/>
      <c r="AU24" s="311"/>
      <c r="AV24" s="311"/>
      <c r="AW24" s="311"/>
      <c r="AX24" s="311"/>
      <c r="AY24" s="311"/>
      <c r="AZ24" s="311"/>
      <c r="BA24" s="311"/>
      <c r="BB24" s="311"/>
      <c r="BC24" s="311"/>
      <c r="BD24" s="311"/>
      <c r="BE24" s="310"/>
    </row>
    <row r="25" spans="1:70" s="32" customFormat="1" x14ac:dyDescent="0.25">
      <c r="A25" s="615">
        <f>SUM(B25:BN25)</f>
        <v>1</v>
      </c>
      <c r="B25" s="615">
        <v>0.6</v>
      </c>
      <c r="C25" s="615">
        <v>0</v>
      </c>
      <c r="D25" s="615">
        <v>0</v>
      </c>
      <c r="E25" s="615">
        <v>0</v>
      </c>
      <c r="F25" s="615">
        <v>0</v>
      </c>
      <c r="G25" s="615">
        <v>0</v>
      </c>
      <c r="H25" s="615">
        <v>0</v>
      </c>
      <c r="I25" s="615">
        <v>0</v>
      </c>
      <c r="J25" s="615">
        <v>0</v>
      </c>
      <c r="K25" s="615">
        <v>0</v>
      </c>
      <c r="L25" s="615">
        <v>0</v>
      </c>
      <c r="M25" s="615">
        <v>0.4</v>
      </c>
      <c r="N25" s="615">
        <v>0</v>
      </c>
      <c r="O25" s="615">
        <v>0</v>
      </c>
      <c r="P25" s="615">
        <v>0</v>
      </c>
      <c r="Q25" s="615">
        <v>0</v>
      </c>
      <c r="R25" s="615">
        <v>0</v>
      </c>
      <c r="S25" s="615">
        <v>0</v>
      </c>
      <c r="T25" s="615">
        <v>0</v>
      </c>
      <c r="U25" s="615">
        <v>0</v>
      </c>
      <c r="V25" s="615">
        <v>0</v>
      </c>
      <c r="W25" s="615">
        <v>0</v>
      </c>
      <c r="X25" s="615">
        <v>0</v>
      </c>
      <c r="Y25" s="615">
        <v>0</v>
      </c>
      <c r="Z25" s="615">
        <v>0</v>
      </c>
      <c r="AA25" s="615">
        <v>0</v>
      </c>
      <c r="AB25" s="615">
        <v>0</v>
      </c>
      <c r="AC25" s="615">
        <v>0</v>
      </c>
      <c r="AD25" s="615">
        <v>0</v>
      </c>
      <c r="AE25" s="615">
        <v>0</v>
      </c>
      <c r="AF25" s="615">
        <v>0</v>
      </c>
      <c r="AG25" s="615">
        <v>0</v>
      </c>
      <c r="AH25" s="615">
        <v>0</v>
      </c>
      <c r="AI25" s="615">
        <v>0</v>
      </c>
      <c r="AJ25" s="615">
        <v>0</v>
      </c>
      <c r="AK25" s="615">
        <v>0</v>
      </c>
      <c r="AL25" s="615">
        <v>0</v>
      </c>
      <c r="AM25" s="615">
        <v>0</v>
      </c>
      <c r="AN25" s="615">
        <v>0</v>
      </c>
      <c r="AO25" s="615">
        <v>0</v>
      </c>
      <c r="AP25" s="615">
        <v>0</v>
      </c>
      <c r="AQ25" s="615">
        <v>0</v>
      </c>
      <c r="AR25" s="615">
        <v>0</v>
      </c>
      <c r="AS25" s="615">
        <v>0</v>
      </c>
      <c r="AT25" s="615">
        <v>0</v>
      </c>
      <c r="AU25" s="615">
        <v>0</v>
      </c>
      <c r="AV25" s="615">
        <v>0</v>
      </c>
      <c r="AW25" s="615">
        <v>0</v>
      </c>
      <c r="AX25" s="615">
        <v>0</v>
      </c>
      <c r="AY25" s="615">
        <v>0</v>
      </c>
      <c r="AZ25" s="615">
        <v>0</v>
      </c>
      <c r="BA25" s="615">
        <v>0</v>
      </c>
      <c r="BB25" s="615">
        <v>0</v>
      </c>
      <c r="BC25" s="615">
        <v>0</v>
      </c>
      <c r="BD25" s="615">
        <v>0</v>
      </c>
      <c r="BE25" s="615">
        <v>0</v>
      </c>
      <c r="BF25" s="615">
        <v>0</v>
      </c>
      <c r="BG25" s="615">
        <v>0</v>
      </c>
      <c r="BH25" s="615">
        <v>0</v>
      </c>
      <c r="BI25" s="615">
        <v>0</v>
      </c>
      <c r="BJ25" s="615">
        <v>0</v>
      </c>
      <c r="BK25" s="615">
        <v>0</v>
      </c>
      <c r="BL25" s="615">
        <v>0</v>
      </c>
      <c r="BM25" s="615">
        <v>0</v>
      </c>
      <c r="BN25" s="615">
        <v>0</v>
      </c>
      <c r="BO25" s="615">
        <v>0</v>
      </c>
      <c r="BP25" s="615">
        <v>0</v>
      </c>
      <c r="BQ25" s="615">
        <v>0</v>
      </c>
      <c r="BR25" s="615">
        <v>0</v>
      </c>
    </row>
    <row r="26" spans="1:70" s="37" customFormat="1" x14ac:dyDescent="0.25">
      <c r="A26" s="616">
        <f>SUM(B26:BN26)</f>
        <v>1500000</v>
      </c>
      <c r="B26" s="617">
        <f>$B$1*B25</f>
        <v>900000</v>
      </c>
      <c r="C26" s="617">
        <f t="shared" ref="C26:AF26" si="63">$B$1*C25</f>
        <v>0</v>
      </c>
      <c r="D26" s="617">
        <f t="shared" si="63"/>
        <v>0</v>
      </c>
      <c r="E26" s="617">
        <f t="shared" si="63"/>
        <v>0</v>
      </c>
      <c r="F26" s="617">
        <f t="shared" si="63"/>
        <v>0</v>
      </c>
      <c r="G26" s="617">
        <f t="shared" si="63"/>
        <v>0</v>
      </c>
      <c r="H26" s="617">
        <f t="shared" si="63"/>
        <v>0</v>
      </c>
      <c r="I26" s="617">
        <f t="shared" si="63"/>
        <v>0</v>
      </c>
      <c r="J26" s="617">
        <f t="shared" si="63"/>
        <v>0</v>
      </c>
      <c r="K26" s="617">
        <f t="shared" si="63"/>
        <v>0</v>
      </c>
      <c r="L26" s="617">
        <f t="shared" si="63"/>
        <v>0</v>
      </c>
      <c r="M26" s="617">
        <f t="shared" si="63"/>
        <v>600000</v>
      </c>
      <c r="N26" s="617">
        <f t="shared" si="63"/>
        <v>0</v>
      </c>
      <c r="O26" s="617">
        <f t="shared" si="63"/>
        <v>0</v>
      </c>
      <c r="P26" s="617">
        <f t="shared" si="63"/>
        <v>0</v>
      </c>
      <c r="Q26" s="617">
        <f t="shared" si="63"/>
        <v>0</v>
      </c>
      <c r="R26" s="617">
        <f t="shared" si="63"/>
        <v>0</v>
      </c>
      <c r="S26" s="617">
        <f t="shared" si="63"/>
        <v>0</v>
      </c>
      <c r="T26" s="617">
        <f t="shared" si="63"/>
        <v>0</v>
      </c>
      <c r="U26" s="617">
        <f t="shared" si="63"/>
        <v>0</v>
      </c>
      <c r="V26" s="617">
        <f t="shared" si="63"/>
        <v>0</v>
      </c>
      <c r="W26" s="617">
        <f t="shared" si="63"/>
        <v>0</v>
      </c>
      <c r="X26" s="617">
        <f t="shared" si="63"/>
        <v>0</v>
      </c>
      <c r="Y26" s="617">
        <f t="shared" si="63"/>
        <v>0</v>
      </c>
      <c r="Z26" s="617">
        <f t="shared" si="63"/>
        <v>0</v>
      </c>
      <c r="AA26" s="617">
        <f t="shared" si="63"/>
        <v>0</v>
      </c>
      <c r="AB26" s="617">
        <f t="shared" si="63"/>
        <v>0</v>
      </c>
      <c r="AC26" s="617">
        <f t="shared" si="63"/>
        <v>0</v>
      </c>
      <c r="AD26" s="617">
        <f t="shared" si="63"/>
        <v>0</v>
      </c>
      <c r="AE26" s="617">
        <f t="shared" si="63"/>
        <v>0</v>
      </c>
      <c r="AF26" s="617">
        <f t="shared" si="63"/>
        <v>0</v>
      </c>
      <c r="AG26" s="617">
        <f t="shared" ref="AG26" si="64">$B$1*AG25</f>
        <v>0</v>
      </c>
      <c r="AH26" s="617">
        <f t="shared" ref="AH26" si="65">$B$1*AH25</f>
        <v>0</v>
      </c>
      <c r="AI26" s="617">
        <f t="shared" ref="AI26" si="66">$B$1*AI25</f>
        <v>0</v>
      </c>
      <c r="AJ26" s="617">
        <f t="shared" ref="AJ26" si="67">$B$1*AJ25</f>
        <v>0</v>
      </c>
      <c r="AK26" s="617">
        <f t="shared" ref="AK26" si="68">$B$1*AK25</f>
        <v>0</v>
      </c>
      <c r="AL26" s="617">
        <f t="shared" ref="AL26" si="69">$B$1*AL25</f>
        <v>0</v>
      </c>
      <c r="AM26" s="617">
        <f t="shared" ref="AM26" si="70">$B$1*AM25</f>
        <v>0</v>
      </c>
      <c r="AN26" s="617">
        <f t="shared" ref="AN26" si="71">$B$1*AN25</f>
        <v>0</v>
      </c>
      <c r="AO26" s="617">
        <f t="shared" ref="AO26" si="72">$B$1*AO25</f>
        <v>0</v>
      </c>
      <c r="AP26" s="617">
        <f t="shared" ref="AP26" si="73">$B$1*AP25</f>
        <v>0</v>
      </c>
      <c r="AQ26" s="617">
        <f t="shared" ref="AQ26" si="74">$B$1*AQ25</f>
        <v>0</v>
      </c>
      <c r="AR26" s="617">
        <f t="shared" ref="AR26" si="75">$B$1*AR25</f>
        <v>0</v>
      </c>
      <c r="AS26" s="617">
        <f t="shared" ref="AS26" si="76">$B$1*AS25</f>
        <v>0</v>
      </c>
      <c r="AT26" s="617">
        <f t="shared" ref="AT26" si="77">$B$1*AT25</f>
        <v>0</v>
      </c>
      <c r="AU26" s="617">
        <f t="shared" ref="AU26" si="78">$B$1*AU25</f>
        <v>0</v>
      </c>
      <c r="AV26" s="617">
        <f t="shared" ref="AV26" si="79">$B$1*AV25</f>
        <v>0</v>
      </c>
      <c r="AW26" s="617">
        <f t="shared" ref="AW26" si="80">$B$1*AW25</f>
        <v>0</v>
      </c>
      <c r="AX26" s="617">
        <f t="shared" ref="AX26" si="81">$B$1*AX25</f>
        <v>0</v>
      </c>
      <c r="AY26" s="617">
        <f t="shared" ref="AY26" si="82">$B$1*AY25</f>
        <v>0</v>
      </c>
      <c r="AZ26" s="617">
        <f t="shared" ref="AZ26" si="83">$B$1*AZ25</f>
        <v>0</v>
      </c>
      <c r="BA26" s="617">
        <f t="shared" ref="BA26" si="84">$B$1*BA25</f>
        <v>0</v>
      </c>
      <c r="BB26" s="617">
        <f t="shared" ref="BB26" si="85">$B$1*BB25</f>
        <v>0</v>
      </c>
      <c r="BC26" s="617">
        <f t="shared" ref="BC26" si="86">$B$1*BC25</f>
        <v>0</v>
      </c>
      <c r="BD26" s="617">
        <f t="shared" ref="BD26" si="87">$B$1*BD25</f>
        <v>0</v>
      </c>
      <c r="BE26" s="617">
        <f t="shared" ref="BE26" si="88">$B$1*BE25</f>
        <v>0</v>
      </c>
      <c r="BF26" s="617">
        <f t="shared" ref="BF26" si="89">$B$1*BF25</f>
        <v>0</v>
      </c>
      <c r="BG26" s="617">
        <f t="shared" ref="BG26" si="90">$B$1*BG25</f>
        <v>0</v>
      </c>
      <c r="BH26" s="617">
        <f t="shared" ref="BH26" si="91">$B$1*BH25</f>
        <v>0</v>
      </c>
      <c r="BI26" s="617">
        <f t="shared" ref="BI26" si="92">$B$1*BI25</f>
        <v>0</v>
      </c>
      <c r="BJ26" s="617">
        <f t="shared" ref="BJ26" si="93">$B$1*BJ25</f>
        <v>0</v>
      </c>
      <c r="BK26" s="617">
        <f t="shared" ref="BK26" si="94">$B$1*BK25</f>
        <v>0</v>
      </c>
      <c r="BL26" s="617">
        <f t="shared" ref="BL26" si="95">$B$1*BL25</f>
        <v>0</v>
      </c>
      <c r="BM26" s="617">
        <f t="shared" ref="BM26" si="96">$B$1*BM25</f>
        <v>0</v>
      </c>
      <c r="BN26" s="617">
        <f t="shared" ref="BN26:BR26" si="97">$B$1*BN25</f>
        <v>0</v>
      </c>
      <c r="BO26" s="617">
        <f t="shared" si="97"/>
        <v>0</v>
      </c>
      <c r="BP26" s="617">
        <f t="shared" si="97"/>
        <v>0</v>
      </c>
      <c r="BQ26" s="617">
        <f t="shared" si="97"/>
        <v>0</v>
      </c>
      <c r="BR26" s="617">
        <f t="shared" si="97"/>
        <v>0</v>
      </c>
    </row>
    <row r="27" spans="1:70" x14ac:dyDescent="0.25">
      <c r="A27" s="312"/>
      <c r="B27" s="314"/>
      <c r="C27" s="308"/>
      <c r="D27" s="308"/>
      <c r="E27" s="308"/>
      <c r="F27" s="308"/>
      <c r="G27" s="308"/>
      <c r="H27" s="308"/>
      <c r="I27" s="308"/>
      <c r="J27" s="308"/>
    </row>
    <row r="28" spans="1:70" x14ac:dyDescent="0.25">
      <c r="A28" s="309"/>
      <c r="B28" s="315"/>
      <c r="C28" s="308"/>
      <c r="D28" s="308"/>
      <c r="E28" s="308"/>
      <c r="F28" s="308"/>
      <c r="G28" s="308"/>
      <c r="H28" s="308"/>
      <c r="I28" s="308"/>
      <c r="J28" s="308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3:D13"/>
  <sheetViews>
    <sheetView showGridLines="0" workbookViewId="0">
      <selection activeCell="G11" sqref="G11"/>
    </sheetView>
  </sheetViews>
  <sheetFormatPr defaultColWidth="11" defaultRowHeight="15.75" x14ac:dyDescent="0.25"/>
  <cols>
    <col min="2" max="2" width="13.125" bestFit="1" customWidth="1"/>
    <col min="3" max="3" width="14.875" bestFit="1" customWidth="1"/>
    <col min="4" max="4" width="5.25" customWidth="1"/>
  </cols>
  <sheetData>
    <row r="3" spans="2:4" x14ac:dyDescent="0.25">
      <c r="B3" s="705" t="s">
        <v>388</v>
      </c>
      <c r="C3" s="705"/>
    </row>
    <row r="4" spans="2:4" x14ac:dyDescent="0.25">
      <c r="B4" s="190" t="s">
        <v>551</v>
      </c>
      <c r="C4" s="375">
        <v>58000000</v>
      </c>
    </row>
    <row r="5" spans="2:4" x14ac:dyDescent="0.25">
      <c r="B5" s="56" t="s">
        <v>552</v>
      </c>
      <c r="C5" s="376">
        <v>7.2499999999999995E-2</v>
      </c>
    </row>
    <row r="6" spans="2:4" ht="16.5" thickBot="1" x14ac:dyDescent="0.3">
      <c r="B6" s="377" t="s">
        <v>553</v>
      </c>
      <c r="C6" s="377">
        <f>D6*12</f>
        <v>480</v>
      </c>
      <c r="D6">
        <v>40</v>
      </c>
    </row>
    <row r="7" spans="2:4" x14ac:dyDescent="0.25">
      <c r="B7" t="s">
        <v>554</v>
      </c>
      <c r="C7" s="374">
        <f>PMT(C5/12,C6,C4)*-1</f>
        <v>371009.71455790615</v>
      </c>
    </row>
    <row r="9" spans="2:4" x14ac:dyDescent="0.25">
      <c r="B9" s="705" t="s">
        <v>555</v>
      </c>
      <c r="C9" s="705"/>
    </row>
    <row r="10" spans="2:4" x14ac:dyDescent="0.25">
      <c r="B10" s="190" t="s">
        <v>551</v>
      </c>
      <c r="C10" s="375">
        <v>58000000</v>
      </c>
    </row>
    <row r="11" spans="2:4" x14ac:dyDescent="0.25">
      <c r="B11" s="56" t="s">
        <v>552</v>
      </c>
      <c r="C11" s="376">
        <v>0.08</v>
      </c>
    </row>
    <row r="12" spans="2:4" ht="16.5" thickBot="1" x14ac:dyDescent="0.3">
      <c r="B12" s="377" t="s">
        <v>553</v>
      </c>
      <c r="C12" s="377">
        <f>D12*12</f>
        <v>360</v>
      </c>
      <c r="D12">
        <v>30</v>
      </c>
    </row>
    <row r="13" spans="2:4" x14ac:dyDescent="0.25">
      <c r="B13" t="s">
        <v>554</v>
      </c>
      <c r="C13" s="374">
        <f>PMT(C11/12,C12,C10)*-1</f>
        <v>425583.45285003819</v>
      </c>
    </row>
  </sheetData>
  <mergeCells count="2">
    <mergeCell ref="B3:C3"/>
    <mergeCell ref="B9:C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2"/>
  <sheetViews>
    <sheetView showGridLines="0" workbookViewId="0">
      <selection activeCell="C14" sqref="C14"/>
    </sheetView>
  </sheetViews>
  <sheetFormatPr defaultColWidth="9" defaultRowHeight="15.75" x14ac:dyDescent="0.25"/>
  <cols>
    <col min="1" max="1" width="21.875" bestFit="1" customWidth="1"/>
    <col min="2" max="2" width="26.875" bestFit="1" customWidth="1"/>
    <col min="3" max="3" width="11.75" bestFit="1" customWidth="1"/>
    <col min="4" max="4" width="11.125" bestFit="1" customWidth="1"/>
  </cols>
  <sheetData>
    <row r="1" spans="1:8" ht="16.5" x14ac:dyDescent="0.3">
      <c r="A1" s="710" t="s">
        <v>293</v>
      </c>
      <c r="B1" s="711"/>
      <c r="C1" s="711"/>
      <c r="D1" s="711"/>
    </row>
    <row r="2" spans="1:8" x14ac:dyDescent="0.25">
      <c r="A2" s="35"/>
    </row>
    <row r="3" spans="1:8" x14ac:dyDescent="0.25">
      <c r="A3" s="39" t="s">
        <v>31</v>
      </c>
      <c r="B3" s="39" t="s">
        <v>94</v>
      </c>
      <c r="C3" s="39" t="s">
        <v>23</v>
      </c>
    </row>
    <row r="4" spans="1:8" x14ac:dyDescent="0.25">
      <c r="A4" t="s">
        <v>96</v>
      </c>
      <c r="B4" s="82">
        <v>28152.27</v>
      </c>
      <c r="C4" s="32">
        <v>1</v>
      </c>
    </row>
    <row r="5" spans="1:8" x14ac:dyDescent="0.25">
      <c r="A5" t="s">
        <v>95</v>
      </c>
      <c r="B5" s="82">
        <v>28129.599999999999</v>
      </c>
      <c r="C5" s="32">
        <f>B5/B4</f>
        <v>0.99919473633920097</v>
      </c>
    </row>
    <row r="7" spans="1:8" x14ac:dyDescent="0.25">
      <c r="A7" s="39" t="s">
        <v>97</v>
      </c>
      <c r="B7" s="39" t="s">
        <v>98</v>
      </c>
      <c r="C7" s="39" t="s">
        <v>99</v>
      </c>
      <c r="D7" s="39" t="s">
        <v>100</v>
      </c>
      <c r="E7" s="39" t="s">
        <v>23</v>
      </c>
    </row>
    <row r="8" spans="1:8" x14ac:dyDescent="0.25">
      <c r="A8" s="712" t="s">
        <v>294</v>
      </c>
      <c r="B8" t="s">
        <v>711</v>
      </c>
      <c r="C8" s="82">
        <v>0</v>
      </c>
      <c r="D8" s="82">
        <f>SUM(C8:C9)</f>
        <v>12474.86</v>
      </c>
      <c r="E8" s="32">
        <f>D8/B4</f>
        <v>0.44312092772625439</v>
      </c>
      <c r="F8" s="628">
        <f>'Total Lotes a casas'!C130</f>
        <v>12532.509999999995</v>
      </c>
      <c r="H8" s="628">
        <f>D8-F8</f>
        <v>-57.649999999994179</v>
      </c>
    </row>
    <row r="9" spans="1:8" x14ac:dyDescent="0.25">
      <c r="A9" s="713"/>
      <c r="B9" t="s">
        <v>712</v>
      </c>
      <c r="C9" s="82">
        <v>12474.86</v>
      </c>
      <c r="D9" s="82"/>
      <c r="E9" s="32"/>
    </row>
    <row r="10" spans="1:8" x14ac:dyDescent="0.25">
      <c r="A10" s="706" t="s">
        <v>103</v>
      </c>
      <c r="B10" t="s">
        <v>713</v>
      </c>
      <c r="C10" s="82">
        <v>5540.77</v>
      </c>
      <c r="D10" s="82">
        <f>SUM(C10:C11)</f>
        <v>5592.1</v>
      </c>
      <c r="E10" s="32">
        <f>D10/B4</f>
        <v>0.19863762318278422</v>
      </c>
      <c r="F10" s="284">
        <f>D10+H10</f>
        <v>5563.2750000000033</v>
      </c>
      <c r="H10" s="368">
        <f>H8*50%</f>
        <v>-28.82499999999709</v>
      </c>
    </row>
    <row r="11" spans="1:8" x14ac:dyDescent="0.25">
      <c r="A11" s="706"/>
      <c r="B11" t="s">
        <v>714</v>
      </c>
      <c r="C11" s="82">
        <v>51.33</v>
      </c>
      <c r="D11" s="82"/>
      <c r="E11" s="32"/>
      <c r="H11" s="368"/>
    </row>
    <row r="12" spans="1:8" x14ac:dyDescent="0.25">
      <c r="A12" s="706" t="s">
        <v>717</v>
      </c>
      <c r="B12" t="s">
        <v>290</v>
      </c>
      <c r="C12" s="82">
        <v>1546.4</v>
      </c>
      <c r="D12" s="82">
        <f>SUM(C12:C17)</f>
        <v>9158.18</v>
      </c>
      <c r="E12" s="709">
        <f>D12/B4</f>
        <v>0.32530875840562767</v>
      </c>
      <c r="H12" s="368"/>
    </row>
    <row r="13" spans="1:8" x14ac:dyDescent="0.25">
      <c r="A13" s="706"/>
      <c r="B13" t="s">
        <v>289</v>
      </c>
      <c r="C13" s="82">
        <v>5545.51</v>
      </c>
      <c r="D13" s="82"/>
      <c r="E13" s="709"/>
      <c r="F13" s="284">
        <f>D12+H13</f>
        <v>9135.1200000000026</v>
      </c>
      <c r="H13" s="368">
        <f>H8*40%</f>
        <v>-23.059999999997672</v>
      </c>
    </row>
    <row r="14" spans="1:8" x14ac:dyDescent="0.25">
      <c r="A14" s="706"/>
      <c r="B14" t="s">
        <v>715</v>
      </c>
      <c r="C14" s="82">
        <v>0</v>
      </c>
      <c r="D14" s="82"/>
      <c r="E14" s="709"/>
      <c r="H14" s="368"/>
    </row>
    <row r="15" spans="1:8" x14ac:dyDescent="0.25">
      <c r="A15" s="706"/>
      <c r="B15" t="s">
        <v>101</v>
      </c>
      <c r="C15" s="82">
        <v>1794.27</v>
      </c>
      <c r="E15" s="400"/>
      <c r="H15" s="368"/>
    </row>
    <row r="16" spans="1:8" x14ac:dyDescent="0.25">
      <c r="A16" s="706" t="s">
        <v>718</v>
      </c>
      <c r="B16" t="s">
        <v>716</v>
      </c>
      <c r="C16" s="82">
        <v>72</v>
      </c>
      <c r="D16" s="320"/>
      <c r="E16" s="321"/>
      <c r="H16" s="368"/>
    </row>
    <row r="17" spans="1:8" x14ac:dyDescent="0.25">
      <c r="A17" s="706"/>
      <c r="B17" t="s">
        <v>572</v>
      </c>
      <c r="C17" s="82">
        <v>200</v>
      </c>
      <c r="D17" s="82"/>
      <c r="E17" s="318"/>
      <c r="H17" s="368"/>
    </row>
    <row r="18" spans="1:8" x14ac:dyDescent="0.25">
      <c r="A18" s="707" t="s">
        <v>719</v>
      </c>
      <c r="B18" t="s">
        <v>720</v>
      </c>
      <c r="C18" s="82">
        <v>36</v>
      </c>
      <c r="D18" s="320">
        <f>SUM(C18:C23)</f>
        <v>903.92000000000007</v>
      </c>
      <c r="E18" s="321">
        <f>D18/$B$4</f>
        <v>3.2108245622821892E-2</v>
      </c>
      <c r="F18" s="284">
        <f>D18+H18</f>
        <v>898.15500000000065</v>
      </c>
      <c r="H18" s="368">
        <f>H8*10%</f>
        <v>-5.7649999999994179</v>
      </c>
    </row>
    <row r="19" spans="1:8" x14ac:dyDescent="0.25">
      <c r="A19" s="707"/>
      <c r="B19" s="56" t="s">
        <v>102</v>
      </c>
      <c r="C19" s="319">
        <v>99</v>
      </c>
      <c r="F19" s="56"/>
      <c r="H19" s="368"/>
    </row>
    <row r="20" spans="1:8" x14ac:dyDescent="0.25">
      <c r="A20" s="707"/>
      <c r="B20" s="53" t="s">
        <v>721</v>
      </c>
      <c r="C20" s="319">
        <v>8</v>
      </c>
      <c r="E20" s="321"/>
      <c r="F20" s="56"/>
    </row>
    <row r="21" spans="1:8" x14ac:dyDescent="0.25">
      <c r="A21" s="707"/>
      <c r="B21" s="53" t="s">
        <v>491</v>
      </c>
      <c r="C21" s="319">
        <v>346.62</v>
      </c>
      <c r="E21" s="321"/>
      <c r="F21" s="56"/>
    </row>
    <row r="22" spans="1:8" x14ac:dyDescent="0.25">
      <c r="A22" s="707"/>
      <c r="B22" s="53" t="s">
        <v>722</v>
      </c>
      <c r="C22" s="319">
        <v>16</v>
      </c>
      <c r="E22" s="321"/>
      <c r="F22" s="56"/>
    </row>
    <row r="23" spans="1:8" x14ac:dyDescent="0.25">
      <c r="A23" s="708"/>
      <c r="B23" s="33" t="s">
        <v>723</v>
      </c>
      <c r="C23" s="83">
        <v>398.3</v>
      </c>
      <c r="D23" s="300"/>
      <c r="E23" s="299"/>
    </row>
    <row r="24" spans="1:8" x14ac:dyDescent="0.25">
      <c r="A24" s="322" t="s">
        <v>104</v>
      </c>
      <c r="B24" s="322"/>
      <c r="C24" s="322"/>
      <c r="D24" s="213">
        <f>SUM(D8:D23)</f>
        <v>28129.059999999998</v>
      </c>
      <c r="E24" s="100">
        <f>SUM(E8:E18)</f>
        <v>0.99917555493748822</v>
      </c>
    </row>
    <row r="27" spans="1:8" x14ac:dyDescent="0.25">
      <c r="A27" s="39" t="s">
        <v>107</v>
      </c>
      <c r="B27" s="39" t="s">
        <v>9</v>
      </c>
      <c r="C27" s="39" t="s">
        <v>10</v>
      </c>
    </row>
    <row r="28" spans="1:8" x14ac:dyDescent="0.25">
      <c r="A28" t="s">
        <v>108</v>
      </c>
      <c r="B28" t="s">
        <v>105</v>
      </c>
      <c r="C28">
        <v>0</v>
      </c>
      <c r="D28">
        <v>113</v>
      </c>
    </row>
    <row r="30" spans="1:8" x14ac:dyDescent="0.25">
      <c r="A30" t="s">
        <v>106</v>
      </c>
      <c r="B30" t="s">
        <v>93</v>
      </c>
      <c r="C30" s="84">
        <v>110.4</v>
      </c>
      <c r="E30" s="252"/>
    </row>
    <row r="31" spans="1:8" x14ac:dyDescent="0.25">
      <c r="A31" t="s">
        <v>109</v>
      </c>
      <c r="B31" t="s">
        <v>93</v>
      </c>
      <c r="C31" s="84">
        <v>102.17</v>
      </c>
      <c r="E31" s="252"/>
    </row>
    <row r="32" spans="1:8" x14ac:dyDescent="0.25">
      <c r="C32" s="84"/>
    </row>
  </sheetData>
  <mergeCells count="7">
    <mergeCell ref="A16:A17"/>
    <mergeCell ref="A18:A23"/>
    <mergeCell ref="E12:E14"/>
    <mergeCell ref="A1:D1"/>
    <mergeCell ref="A8:A9"/>
    <mergeCell ref="A10:A11"/>
    <mergeCell ref="A12:A15"/>
  </mergeCells>
  <pageMargins left="0.7" right="0.7" top="0.75" bottom="0.75" header="0.3" footer="0.3"/>
  <pageSetup orientation="portrait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8"/>
  <sheetViews>
    <sheetView showGridLines="0" workbookViewId="0">
      <pane ySplit="4" topLeftCell="A5" activePane="bottomLeft" state="frozen"/>
      <selection pane="bottomLeft" activeCell="C15" sqref="C15"/>
    </sheetView>
  </sheetViews>
  <sheetFormatPr defaultColWidth="11" defaultRowHeight="15.75" x14ac:dyDescent="0.25"/>
  <cols>
    <col min="1" max="1" width="27.875" customWidth="1"/>
    <col min="2" max="2" width="16" customWidth="1"/>
    <col min="3" max="3" width="18.625" customWidth="1"/>
  </cols>
  <sheetData>
    <row r="1" spans="1:7" ht="21" x14ac:dyDescent="0.25">
      <c r="A1" s="714" t="s">
        <v>87</v>
      </c>
      <c r="B1" s="715"/>
      <c r="C1" s="715"/>
      <c r="D1" s="715"/>
      <c r="E1" s="715"/>
      <c r="F1" s="715"/>
      <c r="G1" s="715"/>
    </row>
    <row r="2" spans="1:7" ht="17.25" x14ac:dyDescent="0.3">
      <c r="A2" s="1"/>
      <c r="B2" s="1"/>
      <c r="C2" s="1"/>
    </row>
    <row r="3" spans="1:7" ht="18.75" x14ac:dyDescent="0.3">
      <c r="A3" s="9" t="s">
        <v>2</v>
      </c>
      <c r="B3" s="1"/>
      <c r="C3" s="1"/>
    </row>
    <row r="4" spans="1:7" x14ac:dyDescent="0.25">
      <c r="A4" s="718" t="s">
        <v>6</v>
      </c>
      <c r="B4" s="713"/>
      <c r="C4" s="713"/>
      <c r="E4" s="716" t="s">
        <v>26</v>
      </c>
      <c r="F4" s="717"/>
      <c r="G4" s="717"/>
    </row>
    <row r="5" spans="1:7" x14ac:dyDescent="0.25">
      <c r="A5" s="2" t="s">
        <v>7</v>
      </c>
      <c r="B5" s="3" t="s">
        <v>9</v>
      </c>
      <c r="C5" s="3" t="s">
        <v>10</v>
      </c>
    </row>
    <row r="6" spans="1:7" ht="17.25" x14ac:dyDescent="0.3">
      <c r="A6" s="4" t="s">
        <v>8</v>
      </c>
      <c r="B6" s="5" t="s">
        <v>20</v>
      </c>
      <c r="C6" s="60">
        <v>26944.09</v>
      </c>
    </row>
    <row r="7" spans="1:7" ht="17.25" x14ac:dyDescent="0.3">
      <c r="A7" s="1"/>
      <c r="B7" s="5"/>
      <c r="C7" s="5"/>
    </row>
    <row r="8" spans="1:7" x14ac:dyDescent="0.25">
      <c r="A8" s="2" t="s">
        <v>92</v>
      </c>
      <c r="B8" s="3" t="s">
        <v>9</v>
      </c>
      <c r="C8" s="3" t="s">
        <v>10</v>
      </c>
    </row>
    <row r="9" spans="1:7" ht="17.25" x14ac:dyDescent="0.3">
      <c r="A9" s="4" t="s">
        <v>49</v>
      </c>
      <c r="B9" s="5" t="s">
        <v>21</v>
      </c>
      <c r="C9" s="117">
        <f>Ingresos!C8</f>
        <v>1118.4111938737267</v>
      </c>
    </row>
    <row r="10" spans="1:7" ht="17.25" x14ac:dyDescent="0.3">
      <c r="A10" s="4" t="s">
        <v>12</v>
      </c>
      <c r="B10" s="6" t="s">
        <v>24</v>
      </c>
      <c r="C10" s="7">
        <v>3</v>
      </c>
    </row>
    <row r="11" spans="1:7" ht="17.25" x14ac:dyDescent="0.3">
      <c r="A11" s="4" t="s">
        <v>13</v>
      </c>
      <c r="B11" s="5" t="s">
        <v>23</v>
      </c>
      <c r="C11" s="1"/>
    </row>
    <row r="12" spans="1:7" ht="17.25" x14ac:dyDescent="0.3">
      <c r="A12" s="1"/>
      <c r="B12" s="1"/>
      <c r="C12" s="1"/>
    </row>
    <row r="13" spans="1:7" x14ac:dyDescent="0.25">
      <c r="A13" s="2" t="s">
        <v>15</v>
      </c>
      <c r="B13" s="3" t="s">
        <v>9</v>
      </c>
      <c r="C13" s="3" t="s">
        <v>10</v>
      </c>
    </row>
    <row r="14" spans="1:7" ht="17.25" x14ac:dyDescent="0.3">
      <c r="A14" s="4" t="s">
        <v>88</v>
      </c>
      <c r="B14" s="5" t="s">
        <v>25</v>
      </c>
      <c r="C14" s="8">
        <v>0.04</v>
      </c>
    </row>
    <row r="15" spans="1:7" ht="17.25" x14ac:dyDescent="0.3">
      <c r="A15" s="1"/>
      <c r="B15" s="1"/>
      <c r="C15" s="1"/>
    </row>
    <row r="16" spans="1:7" x14ac:dyDescent="0.25">
      <c r="A16" s="2" t="s">
        <v>16</v>
      </c>
      <c r="B16" s="3" t="s">
        <v>9</v>
      </c>
      <c r="C16" s="3" t="s">
        <v>10</v>
      </c>
    </row>
    <row r="17" spans="1:3" ht="17.25" x14ac:dyDescent="0.3">
      <c r="A17" s="4" t="s">
        <v>17</v>
      </c>
      <c r="B17" s="5" t="s">
        <v>23</v>
      </c>
      <c r="C17" s="8">
        <v>0</v>
      </c>
    </row>
    <row r="18" spans="1:3" ht="17.25" x14ac:dyDescent="0.3">
      <c r="A18" s="4" t="s">
        <v>4</v>
      </c>
      <c r="B18" s="5" t="s">
        <v>23</v>
      </c>
      <c r="C18" s="26">
        <v>6.6600000000000006E-2</v>
      </c>
    </row>
    <row r="19" spans="1:3" ht="17.25" x14ac:dyDescent="0.3">
      <c r="A19" s="1"/>
      <c r="B19" s="1"/>
      <c r="C19" s="1"/>
    </row>
    <row r="20" spans="1:3" x14ac:dyDescent="0.25">
      <c r="A20" s="2" t="s">
        <v>11</v>
      </c>
      <c r="B20" s="3" t="s">
        <v>9</v>
      </c>
      <c r="C20" s="3" t="s">
        <v>10</v>
      </c>
    </row>
    <row r="21" spans="1:3" ht="17.25" x14ac:dyDescent="0.3">
      <c r="A21" s="4" t="s">
        <v>140</v>
      </c>
      <c r="B21" s="5" t="s">
        <v>21</v>
      </c>
      <c r="C21" s="116">
        <v>102.87</v>
      </c>
    </row>
    <row r="22" spans="1:3" ht="17.25" x14ac:dyDescent="0.3">
      <c r="A22" s="4" t="s">
        <v>18</v>
      </c>
      <c r="B22" s="5" t="s">
        <v>25</v>
      </c>
      <c r="C22" s="8">
        <v>0.03</v>
      </c>
    </row>
    <row r="23" spans="1:3" ht="17.25" x14ac:dyDescent="0.3">
      <c r="A23" s="1"/>
      <c r="B23" s="1"/>
      <c r="C23" s="1"/>
    </row>
    <row r="24" spans="1:3" x14ac:dyDescent="0.25">
      <c r="A24" s="2" t="s">
        <v>19</v>
      </c>
      <c r="B24" s="3" t="s">
        <v>9</v>
      </c>
      <c r="C24" s="3" t="s">
        <v>10</v>
      </c>
    </row>
    <row r="25" spans="1:3" ht="17.25" x14ac:dyDescent="0.3">
      <c r="A25" s="1"/>
      <c r="B25" s="5"/>
      <c r="C25" s="8"/>
    </row>
    <row r="26" spans="1:3" ht="17.25" x14ac:dyDescent="0.3">
      <c r="A26" s="1"/>
      <c r="B26" s="5"/>
      <c r="C26" s="8"/>
    </row>
    <row r="27" spans="1:3" ht="17.25" x14ac:dyDescent="0.3">
      <c r="A27" s="1"/>
      <c r="B27" s="5"/>
      <c r="C27" s="8"/>
    </row>
    <row r="28" spans="1:3" ht="17.25" x14ac:dyDescent="0.3">
      <c r="A28" s="1"/>
      <c r="B28" s="1"/>
      <c r="C28" s="1"/>
    </row>
  </sheetData>
  <mergeCells count="3">
    <mergeCell ref="A1:G1"/>
    <mergeCell ref="E4:G4"/>
    <mergeCell ref="A4:C4"/>
  </mergeCells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157"/>
  <sheetViews>
    <sheetView showGridLines="0" topLeftCell="A108" zoomScaleNormal="100" zoomScalePageLayoutView="130" workbookViewId="0">
      <selection activeCell="F148" sqref="F148"/>
    </sheetView>
  </sheetViews>
  <sheetFormatPr defaultColWidth="9.875" defaultRowHeight="15" x14ac:dyDescent="0.25"/>
  <cols>
    <col min="1" max="1" width="60.875" style="414" customWidth="1"/>
    <col min="2" max="2" width="5.625" style="414" customWidth="1"/>
    <col min="3" max="3" width="7.375" style="415" bestFit="1" customWidth="1"/>
    <col min="4" max="4" width="13.375" style="414" customWidth="1"/>
    <col min="5" max="5" width="16" style="414" bestFit="1" customWidth="1"/>
    <col min="6" max="6" width="11.75" style="416" bestFit="1" customWidth="1"/>
    <col min="7" max="16384" width="9.875" style="416"/>
  </cols>
  <sheetData>
    <row r="1" spans="1:6" ht="15.75" thickBot="1" x14ac:dyDescent="0.3"/>
    <row r="2" spans="1:6" x14ac:dyDescent="0.25">
      <c r="A2" s="417" t="s">
        <v>295</v>
      </c>
      <c r="B2" s="418"/>
      <c r="C2" s="419"/>
      <c r="D2" s="420" t="s">
        <v>296</v>
      </c>
      <c r="E2" s="421"/>
    </row>
    <row r="3" spans="1:6" x14ac:dyDescent="0.25">
      <c r="A3" s="417" t="s">
        <v>297</v>
      </c>
      <c r="B3" s="422"/>
      <c r="C3" s="423"/>
      <c r="D3" s="424"/>
      <c r="E3" s="425" t="s">
        <v>583</v>
      </c>
    </row>
    <row r="4" spans="1:6" ht="15.75" thickBot="1" x14ac:dyDescent="0.3">
      <c r="A4" s="417" t="s">
        <v>584</v>
      </c>
      <c r="B4" s="426"/>
      <c r="C4" s="427"/>
      <c r="D4" s="428"/>
      <c r="E4" s="429">
        <v>570</v>
      </c>
    </row>
    <row r="5" spans="1:6" ht="16.5" thickBot="1" x14ac:dyDescent="0.3">
      <c r="A5" s="430">
        <v>43145</v>
      </c>
      <c r="B5" s="719" t="s">
        <v>585</v>
      </c>
      <c r="C5" s="720"/>
      <c r="D5" s="720"/>
      <c r="E5" s="721"/>
    </row>
    <row r="6" spans="1:6" x14ac:dyDescent="0.25">
      <c r="A6" s="431" t="s">
        <v>298</v>
      </c>
      <c r="B6" s="722" t="s">
        <v>299</v>
      </c>
      <c r="C6" s="722"/>
      <c r="D6" s="722"/>
      <c r="E6" s="722"/>
      <c r="F6" s="432"/>
    </row>
    <row r="7" spans="1:6" x14ac:dyDescent="0.25">
      <c r="A7" s="433" t="s">
        <v>300</v>
      </c>
      <c r="B7" s="434" t="s">
        <v>301</v>
      </c>
      <c r="C7" s="435" t="s">
        <v>302</v>
      </c>
      <c r="D7" s="436" t="s">
        <v>303</v>
      </c>
      <c r="E7" s="437">
        <f>SUM(E8:E12)</f>
        <v>323951.48262242309</v>
      </c>
      <c r="F7" s="432">
        <f>+E7/C8</f>
        <v>63748.819313594555</v>
      </c>
    </row>
    <row r="8" spans="1:6" s="414" customFormat="1" x14ac:dyDescent="0.25">
      <c r="A8" s="438" t="s">
        <v>304</v>
      </c>
      <c r="B8" s="439" t="s">
        <v>305</v>
      </c>
      <c r="C8" s="440">
        <f>(53671.19-2854.33)/10000</f>
        <v>5.0816860000000004</v>
      </c>
      <c r="D8" s="441">
        <v>3914.2</v>
      </c>
      <c r="E8" s="442">
        <f>+C8*D8</f>
        <v>19890.735341200001</v>
      </c>
      <c r="F8" s="443"/>
    </row>
    <row r="9" spans="1:6" s="414" customFormat="1" x14ac:dyDescent="0.25">
      <c r="A9" s="444" t="s">
        <v>306</v>
      </c>
      <c r="B9" s="445" t="s">
        <v>307</v>
      </c>
      <c r="C9" s="446">
        <v>8690</v>
      </c>
      <c r="D9" s="447">
        <v>1.8702704409133959</v>
      </c>
      <c r="E9" s="448">
        <f t="shared" ref="E9:E12" si="0">+C9*D9</f>
        <v>16252.65013153741</v>
      </c>
      <c r="F9" s="443"/>
    </row>
    <row r="10" spans="1:6" s="414" customFormat="1" x14ac:dyDescent="0.25">
      <c r="A10" s="444" t="s">
        <v>308</v>
      </c>
      <c r="B10" s="445" t="s">
        <v>307</v>
      </c>
      <c r="C10" s="449">
        <v>39945</v>
      </c>
      <c r="D10" s="447">
        <v>2.007207134822433</v>
      </c>
      <c r="E10" s="448">
        <f t="shared" si="0"/>
        <v>80177.889000482086</v>
      </c>
      <c r="F10" s="443"/>
    </row>
    <row r="11" spans="1:6" s="414" customFormat="1" x14ac:dyDescent="0.25">
      <c r="A11" s="444" t="s">
        <v>309</v>
      </c>
      <c r="B11" s="445" t="s">
        <v>307</v>
      </c>
      <c r="C11" s="449">
        <v>9750</v>
      </c>
      <c r="D11" s="447">
        <v>3.5963971880492096</v>
      </c>
      <c r="E11" s="448">
        <f t="shared" si="0"/>
        <v>35064.872583479795</v>
      </c>
      <c r="F11" s="443"/>
    </row>
    <row r="12" spans="1:6" s="414" customFormat="1" x14ac:dyDescent="0.25">
      <c r="A12" s="450" t="s">
        <v>310</v>
      </c>
      <c r="B12" s="445" t="s">
        <v>307</v>
      </c>
      <c r="C12" s="449">
        <f>C9+C10-C11</f>
        <v>38885</v>
      </c>
      <c r="D12" s="447">
        <v>4.4378381269313047</v>
      </c>
      <c r="E12" s="448">
        <f t="shared" si="0"/>
        <v>172565.3355657238</v>
      </c>
      <c r="F12" s="443"/>
    </row>
    <row r="13" spans="1:6" s="414" customFormat="1" x14ac:dyDescent="0.25">
      <c r="A13" s="451" t="s">
        <v>311</v>
      </c>
      <c r="B13" s="452" t="s">
        <v>301</v>
      </c>
      <c r="C13" s="453" t="s">
        <v>302</v>
      </c>
      <c r="D13" s="454" t="s">
        <v>312</v>
      </c>
      <c r="E13" s="455">
        <f>SUM(E14:E28)</f>
        <v>293087.09934029804</v>
      </c>
      <c r="F13" s="443"/>
    </row>
    <row r="14" spans="1:6" s="414" customFormat="1" x14ac:dyDescent="0.25">
      <c r="A14" s="450" t="s">
        <v>313</v>
      </c>
      <c r="B14" s="456" t="s">
        <v>314</v>
      </c>
      <c r="C14" s="449">
        <v>200</v>
      </c>
      <c r="D14" s="441">
        <v>71.935090909090903</v>
      </c>
      <c r="E14" s="442">
        <f t="shared" ref="E14:E37" si="1">+C14*D14</f>
        <v>14387.018181818181</v>
      </c>
      <c r="F14" s="443"/>
    </row>
    <row r="15" spans="1:6" s="414" customFormat="1" x14ac:dyDescent="0.25">
      <c r="A15" s="450" t="s">
        <v>315</v>
      </c>
      <c r="B15" s="457" t="s">
        <v>314</v>
      </c>
      <c r="C15" s="449">
        <v>300</v>
      </c>
      <c r="D15" s="458">
        <v>127.65</v>
      </c>
      <c r="E15" s="448">
        <f t="shared" si="1"/>
        <v>38295</v>
      </c>
      <c r="F15" s="443"/>
    </row>
    <row r="16" spans="1:6" s="414" customFormat="1" x14ac:dyDescent="0.25">
      <c r="A16" s="450" t="s">
        <v>316</v>
      </c>
      <c r="B16" s="457" t="s">
        <v>314</v>
      </c>
      <c r="C16" s="449">
        <v>55</v>
      </c>
      <c r="D16" s="447">
        <v>183.83965635738829</v>
      </c>
      <c r="E16" s="448">
        <f t="shared" si="1"/>
        <v>10111.181099656356</v>
      </c>
      <c r="F16" s="443"/>
    </row>
    <row r="17" spans="1:6" s="414" customFormat="1" x14ac:dyDescent="0.25">
      <c r="A17" s="450" t="s">
        <v>586</v>
      </c>
      <c r="B17" s="457" t="s">
        <v>314</v>
      </c>
      <c r="C17" s="449">
        <v>117</v>
      </c>
      <c r="D17" s="447">
        <v>242.88</v>
      </c>
      <c r="E17" s="448">
        <f t="shared" si="1"/>
        <v>28416.959999999999</v>
      </c>
      <c r="F17" s="443"/>
    </row>
    <row r="18" spans="1:6" s="414" customFormat="1" x14ac:dyDescent="0.25">
      <c r="A18" s="450" t="s">
        <v>587</v>
      </c>
      <c r="B18" s="457" t="s">
        <v>314</v>
      </c>
      <c r="C18" s="449">
        <v>330</v>
      </c>
      <c r="D18" s="447">
        <v>242.88</v>
      </c>
      <c r="E18" s="448">
        <f t="shared" si="1"/>
        <v>80150.399999999994</v>
      </c>
      <c r="F18" s="443"/>
    </row>
    <row r="19" spans="1:6" s="414" customFormat="1" x14ac:dyDescent="0.25">
      <c r="A19" s="450" t="s">
        <v>588</v>
      </c>
      <c r="B19" s="457" t="s">
        <v>317</v>
      </c>
      <c r="C19" s="449">
        <v>11</v>
      </c>
      <c r="D19" s="447">
        <v>1831.55</v>
      </c>
      <c r="E19" s="448">
        <f t="shared" si="1"/>
        <v>20147.05</v>
      </c>
      <c r="F19" s="443"/>
    </row>
    <row r="20" spans="1:6" s="414" customFormat="1" x14ac:dyDescent="0.25">
      <c r="A20" s="450" t="s">
        <v>589</v>
      </c>
      <c r="B20" s="457" t="s">
        <v>317</v>
      </c>
      <c r="C20" s="449">
        <v>5</v>
      </c>
      <c r="D20" s="447">
        <v>2986.1</v>
      </c>
      <c r="E20" s="448">
        <f t="shared" si="1"/>
        <v>14930.5</v>
      </c>
      <c r="F20" s="443"/>
    </row>
    <row r="21" spans="1:6" s="414" customFormat="1" x14ac:dyDescent="0.25">
      <c r="A21" s="450" t="s">
        <v>590</v>
      </c>
      <c r="B21" s="457" t="s">
        <v>317</v>
      </c>
      <c r="C21" s="449">
        <v>1</v>
      </c>
      <c r="D21" s="447">
        <v>2986.1</v>
      </c>
      <c r="E21" s="448">
        <f t="shared" si="1"/>
        <v>2986.1</v>
      </c>
      <c r="F21" s="443"/>
    </row>
    <row r="22" spans="1:6" s="414" customFormat="1" x14ac:dyDescent="0.25">
      <c r="A22" s="450" t="s">
        <v>591</v>
      </c>
      <c r="B22" s="457" t="s">
        <v>317</v>
      </c>
      <c r="C22" s="449">
        <v>29</v>
      </c>
      <c r="D22" s="447">
        <v>1643.850588235294</v>
      </c>
      <c r="E22" s="448">
        <f t="shared" si="1"/>
        <v>47671.667058823528</v>
      </c>
      <c r="F22" s="443"/>
    </row>
    <row r="23" spans="1:6" s="414" customFormat="1" x14ac:dyDescent="0.25">
      <c r="A23" s="450" t="s">
        <v>592</v>
      </c>
      <c r="B23" s="457" t="s">
        <v>317</v>
      </c>
      <c r="C23" s="449">
        <v>1</v>
      </c>
      <c r="D23" s="458">
        <v>5286.2965000000004</v>
      </c>
      <c r="E23" s="448">
        <f t="shared" si="1"/>
        <v>5286.2965000000004</v>
      </c>
      <c r="F23" s="443"/>
    </row>
    <row r="24" spans="1:6" s="414" customFormat="1" x14ac:dyDescent="0.25">
      <c r="A24" s="450" t="s">
        <v>593</v>
      </c>
      <c r="B24" s="457" t="s">
        <v>317</v>
      </c>
      <c r="C24" s="449">
        <v>1</v>
      </c>
      <c r="D24" s="458">
        <v>5286.2965000000004</v>
      </c>
      <c r="E24" s="448">
        <f t="shared" si="1"/>
        <v>5286.2965000000004</v>
      </c>
      <c r="F24" s="443"/>
    </row>
    <row r="25" spans="1:6" s="414" customFormat="1" x14ac:dyDescent="0.25">
      <c r="A25" s="450" t="s">
        <v>318</v>
      </c>
      <c r="B25" s="459" t="s">
        <v>314</v>
      </c>
      <c r="C25" s="449">
        <v>80</v>
      </c>
      <c r="D25" s="447">
        <v>55</v>
      </c>
      <c r="E25" s="448">
        <f t="shared" si="1"/>
        <v>4400</v>
      </c>
      <c r="F25" s="443"/>
    </row>
    <row r="26" spans="1:6" s="414" customFormat="1" x14ac:dyDescent="0.25">
      <c r="A26" s="450" t="s">
        <v>319</v>
      </c>
      <c r="B26" s="459" t="s">
        <v>51</v>
      </c>
      <c r="C26" s="449">
        <v>140</v>
      </c>
      <c r="D26" s="447">
        <v>84.5595</v>
      </c>
      <c r="E26" s="448">
        <f t="shared" si="1"/>
        <v>11838.33</v>
      </c>
      <c r="F26" s="443"/>
    </row>
    <row r="27" spans="1:6" s="414" customFormat="1" x14ac:dyDescent="0.25">
      <c r="A27" s="450" t="s">
        <v>594</v>
      </c>
      <c r="B27" s="457" t="s">
        <v>314</v>
      </c>
      <c r="C27" s="449">
        <v>20</v>
      </c>
      <c r="D27" s="458">
        <v>245</v>
      </c>
      <c r="E27" s="448">
        <f t="shared" si="1"/>
        <v>4900</v>
      </c>
      <c r="F27" s="443"/>
    </row>
    <row r="28" spans="1:6" s="414" customFormat="1" x14ac:dyDescent="0.25">
      <c r="A28" s="450" t="s">
        <v>595</v>
      </c>
      <c r="B28" s="457" t="s">
        <v>314</v>
      </c>
      <c r="C28" s="449">
        <v>20</v>
      </c>
      <c r="D28" s="458">
        <v>214.01499999999999</v>
      </c>
      <c r="E28" s="448">
        <f t="shared" si="1"/>
        <v>4280.2999999999993</v>
      </c>
      <c r="F28" s="443"/>
    </row>
    <row r="29" spans="1:6" s="414" customFormat="1" x14ac:dyDescent="0.25">
      <c r="A29" s="460" t="s">
        <v>320</v>
      </c>
      <c r="B29" s="452" t="s">
        <v>301</v>
      </c>
      <c r="C29" s="453" t="s">
        <v>302</v>
      </c>
      <c r="D29" s="454" t="s">
        <v>312</v>
      </c>
      <c r="E29" s="455">
        <f>SUM(E30:E37)</f>
        <v>163880.29</v>
      </c>
      <c r="F29" s="443"/>
    </row>
    <row r="30" spans="1:6" s="414" customFormat="1" x14ac:dyDescent="0.25">
      <c r="A30" s="461" t="s">
        <v>462</v>
      </c>
      <c r="B30" s="457" t="s">
        <v>314</v>
      </c>
      <c r="C30" s="449">
        <v>604</v>
      </c>
      <c r="D30" s="447">
        <v>47</v>
      </c>
      <c r="E30" s="448">
        <f t="shared" si="1"/>
        <v>28388</v>
      </c>
      <c r="F30" s="443"/>
    </row>
    <row r="31" spans="1:6" s="414" customFormat="1" x14ac:dyDescent="0.25">
      <c r="A31" s="461" t="s">
        <v>463</v>
      </c>
      <c r="B31" s="457" t="s">
        <v>314</v>
      </c>
      <c r="C31" s="449">
        <v>594</v>
      </c>
      <c r="D31" s="447">
        <v>58</v>
      </c>
      <c r="E31" s="448">
        <f t="shared" si="1"/>
        <v>34452</v>
      </c>
      <c r="F31" s="443"/>
    </row>
    <row r="32" spans="1:6" s="414" customFormat="1" x14ac:dyDescent="0.25">
      <c r="A32" s="450" t="s">
        <v>596</v>
      </c>
      <c r="B32" s="457" t="s">
        <v>317</v>
      </c>
      <c r="C32" s="449">
        <v>19</v>
      </c>
      <c r="D32" s="447">
        <v>1831.55</v>
      </c>
      <c r="E32" s="448">
        <f t="shared" si="1"/>
        <v>34799.449999999997</v>
      </c>
      <c r="F32" s="443"/>
    </row>
    <row r="33" spans="1:6" s="414" customFormat="1" x14ac:dyDescent="0.25">
      <c r="A33" s="450" t="s">
        <v>597</v>
      </c>
      <c r="B33" s="457" t="s">
        <v>317</v>
      </c>
      <c r="C33" s="449">
        <v>3</v>
      </c>
      <c r="D33" s="447">
        <v>2986.1</v>
      </c>
      <c r="E33" s="448">
        <f t="shared" si="1"/>
        <v>8958.2999999999993</v>
      </c>
      <c r="F33" s="443"/>
    </row>
    <row r="34" spans="1:6" s="414" customFormat="1" x14ac:dyDescent="0.25">
      <c r="A34" s="462" t="s">
        <v>321</v>
      </c>
      <c r="B34" s="457"/>
      <c r="C34" s="449"/>
      <c r="D34" s="447"/>
      <c r="E34" s="448">
        <f t="shared" si="1"/>
        <v>0</v>
      </c>
      <c r="F34" s="443"/>
    </row>
    <row r="35" spans="1:6" s="414" customFormat="1" x14ac:dyDescent="0.25">
      <c r="A35" s="463" t="s">
        <v>464</v>
      </c>
      <c r="B35" s="457" t="s">
        <v>317</v>
      </c>
      <c r="C35" s="449">
        <v>173</v>
      </c>
      <c r="D35" s="447">
        <v>315</v>
      </c>
      <c r="E35" s="448">
        <f t="shared" si="1"/>
        <v>54495</v>
      </c>
      <c r="F35" s="443"/>
    </row>
    <row r="36" spans="1:6" s="414" customFormat="1" x14ac:dyDescent="0.25">
      <c r="A36" s="463" t="s">
        <v>598</v>
      </c>
      <c r="B36" s="457" t="s">
        <v>317</v>
      </c>
      <c r="C36" s="449">
        <v>1</v>
      </c>
      <c r="D36" s="447">
        <v>1047.3900000000001</v>
      </c>
      <c r="E36" s="448">
        <f t="shared" si="1"/>
        <v>1047.3900000000001</v>
      </c>
      <c r="F36" s="443"/>
    </row>
    <row r="37" spans="1:6" s="414" customFormat="1" x14ac:dyDescent="0.25">
      <c r="A37" s="461" t="s">
        <v>322</v>
      </c>
      <c r="B37" s="457" t="s">
        <v>51</v>
      </c>
      <c r="C37" s="449">
        <v>27</v>
      </c>
      <c r="D37" s="447">
        <v>64.45</v>
      </c>
      <c r="E37" s="448">
        <f t="shared" si="1"/>
        <v>1740.15</v>
      </c>
      <c r="F37" s="443"/>
    </row>
    <row r="38" spans="1:6" s="414" customFormat="1" x14ac:dyDescent="0.25">
      <c r="A38" s="460" t="s">
        <v>323</v>
      </c>
      <c r="B38" s="452" t="s">
        <v>301</v>
      </c>
      <c r="C38" s="453" t="s">
        <v>302</v>
      </c>
      <c r="D38" s="454" t="s">
        <v>312</v>
      </c>
      <c r="E38" s="455">
        <f>SUM(E39:E50)</f>
        <v>154789.24164264757</v>
      </c>
      <c r="F38" s="443"/>
    </row>
    <row r="39" spans="1:6" s="414" customFormat="1" x14ac:dyDescent="0.25">
      <c r="A39" s="463" t="s">
        <v>325</v>
      </c>
      <c r="B39" s="457" t="s">
        <v>314</v>
      </c>
      <c r="C39" s="449">
        <v>490</v>
      </c>
      <c r="D39" s="447">
        <v>43.3678685</v>
      </c>
      <c r="E39" s="448">
        <f>+C39*D39</f>
        <v>21250.255564999999</v>
      </c>
      <c r="F39" s="443"/>
    </row>
    <row r="40" spans="1:6" s="414" customFormat="1" x14ac:dyDescent="0.25">
      <c r="A40" s="463" t="s">
        <v>324</v>
      </c>
      <c r="B40" s="457" t="s">
        <v>314</v>
      </c>
      <c r="C40" s="449">
        <v>728</v>
      </c>
      <c r="D40" s="447">
        <v>59.409002123142251</v>
      </c>
      <c r="E40" s="448">
        <f t="shared" ref="E40:E50" si="2">+C40*D40</f>
        <v>43249.75354564756</v>
      </c>
      <c r="F40" s="443"/>
    </row>
    <row r="41" spans="1:6" s="414" customFormat="1" x14ac:dyDescent="0.25">
      <c r="A41" s="463" t="s">
        <v>327</v>
      </c>
      <c r="B41" s="457" t="s">
        <v>317</v>
      </c>
      <c r="C41" s="449">
        <v>8</v>
      </c>
      <c r="D41" s="447">
        <v>67.022000000000006</v>
      </c>
      <c r="E41" s="448">
        <f t="shared" si="2"/>
        <v>536.17600000000004</v>
      </c>
      <c r="F41" s="443"/>
    </row>
    <row r="42" spans="1:6" s="414" customFormat="1" x14ac:dyDescent="0.25">
      <c r="A42" s="463" t="s">
        <v>328</v>
      </c>
      <c r="B42" s="457" t="s">
        <v>317</v>
      </c>
      <c r="C42" s="449">
        <v>8</v>
      </c>
      <c r="D42" s="447">
        <v>49.364566500000002</v>
      </c>
      <c r="E42" s="448">
        <f t="shared" si="2"/>
        <v>394.91653200000002</v>
      </c>
      <c r="F42" s="443"/>
    </row>
    <row r="43" spans="1:6" s="414" customFormat="1" x14ac:dyDescent="0.25">
      <c r="A43" s="463" t="s">
        <v>599</v>
      </c>
      <c r="B43" s="457" t="s">
        <v>317</v>
      </c>
      <c r="C43" s="449">
        <v>1</v>
      </c>
      <c r="D43" s="447">
        <v>6000</v>
      </c>
      <c r="E43" s="448">
        <f t="shared" si="2"/>
        <v>6000</v>
      </c>
      <c r="F43" s="443"/>
    </row>
    <row r="44" spans="1:6" s="414" customFormat="1" x14ac:dyDescent="0.25">
      <c r="A44" s="463" t="s">
        <v>329</v>
      </c>
      <c r="B44" s="457" t="s">
        <v>317</v>
      </c>
      <c r="C44" s="449"/>
      <c r="D44" s="447"/>
      <c r="E44" s="448">
        <f t="shared" si="2"/>
        <v>0</v>
      </c>
      <c r="F44" s="443"/>
    </row>
    <row r="45" spans="1:6" s="414" customFormat="1" x14ac:dyDescent="0.25">
      <c r="A45" s="463" t="s">
        <v>330</v>
      </c>
      <c r="B45" s="457" t="s">
        <v>317</v>
      </c>
      <c r="C45" s="449"/>
      <c r="D45" s="447"/>
      <c r="E45" s="448">
        <f t="shared" si="2"/>
        <v>0</v>
      </c>
      <c r="F45" s="443"/>
    </row>
    <row r="46" spans="1:6" s="414" customFormat="1" x14ac:dyDescent="0.25">
      <c r="A46" s="463" t="s">
        <v>331</v>
      </c>
      <c r="B46" s="457" t="s">
        <v>317</v>
      </c>
      <c r="C46" s="449">
        <v>184</v>
      </c>
      <c r="D46" s="447">
        <v>144.96</v>
      </c>
      <c r="E46" s="448">
        <f t="shared" si="2"/>
        <v>26672.640000000003</v>
      </c>
      <c r="F46" s="443"/>
    </row>
    <row r="47" spans="1:6" s="414" customFormat="1" x14ac:dyDescent="0.25">
      <c r="A47" s="464" t="s">
        <v>332</v>
      </c>
      <c r="B47" s="457" t="s">
        <v>317</v>
      </c>
      <c r="C47" s="449">
        <v>184</v>
      </c>
      <c r="D47" s="447">
        <v>101.97</v>
      </c>
      <c r="E47" s="448">
        <f t="shared" si="2"/>
        <v>18762.48</v>
      </c>
      <c r="F47" s="443"/>
    </row>
    <row r="48" spans="1:6" s="414" customFormat="1" x14ac:dyDescent="0.25">
      <c r="A48" s="465" t="s">
        <v>457</v>
      </c>
      <c r="B48" s="457" t="s">
        <v>317</v>
      </c>
      <c r="C48" s="449">
        <v>1</v>
      </c>
      <c r="D48" s="447">
        <v>5000</v>
      </c>
      <c r="E48" s="448">
        <f t="shared" si="2"/>
        <v>5000</v>
      </c>
      <c r="F48" s="443"/>
    </row>
    <row r="49" spans="1:8" s="414" customFormat="1" x14ac:dyDescent="0.25">
      <c r="A49" s="464" t="s">
        <v>465</v>
      </c>
      <c r="B49" s="457" t="s">
        <v>317</v>
      </c>
      <c r="C49" s="449">
        <v>7</v>
      </c>
      <c r="D49" s="447">
        <v>4105.5600000000004</v>
      </c>
      <c r="E49" s="448">
        <f t="shared" si="2"/>
        <v>28738.920000000002</v>
      </c>
      <c r="F49" s="443"/>
    </row>
    <row r="50" spans="1:8" s="414" customFormat="1" x14ac:dyDescent="0.25">
      <c r="A50" s="463" t="s">
        <v>333</v>
      </c>
      <c r="B50" s="457" t="s">
        <v>317</v>
      </c>
      <c r="C50" s="449">
        <v>5</v>
      </c>
      <c r="D50" s="447">
        <v>836.82</v>
      </c>
      <c r="E50" s="448">
        <f t="shared" si="2"/>
        <v>4184.1000000000004</v>
      </c>
      <c r="F50" s="443"/>
    </row>
    <row r="51" spans="1:8" s="414" customFormat="1" x14ac:dyDescent="0.25">
      <c r="A51" s="460" t="s">
        <v>334</v>
      </c>
      <c r="B51" s="452" t="s">
        <v>301</v>
      </c>
      <c r="C51" s="453" t="s">
        <v>302</v>
      </c>
      <c r="D51" s="454" t="s">
        <v>312</v>
      </c>
      <c r="E51" s="455">
        <f>SUM(E52:E63)</f>
        <v>280774.70277215005</v>
      </c>
      <c r="F51" s="443"/>
    </row>
    <row r="52" spans="1:8" s="414" customFormat="1" x14ac:dyDescent="0.25">
      <c r="A52" s="450" t="s">
        <v>600</v>
      </c>
      <c r="B52" s="456" t="s">
        <v>20</v>
      </c>
      <c r="C52" s="466">
        <v>4824</v>
      </c>
      <c r="D52" s="447">
        <v>1.061261431725008</v>
      </c>
      <c r="E52" s="442">
        <f t="shared" ref="E52:E67" si="3">+C52*D52</f>
        <v>5119.5251466414384</v>
      </c>
      <c r="F52" s="443"/>
    </row>
    <row r="53" spans="1:8" s="414" customFormat="1" x14ac:dyDescent="0.25">
      <c r="A53" s="450" t="s">
        <v>601</v>
      </c>
      <c r="B53" s="457" t="s">
        <v>20</v>
      </c>
      <c r="C53" s="449">
        <v>3213</v>
      </c>
      <c r="D53" s="447">
        <v>8.69</v>
      </c>
      <c r="E53" s="448">
        <f t="shared" si="3"/>
        <v>27920.969999999998</v>
      </c>
      <c r="F53" s="443"/>
    </row>
    <row r="54" spans="1:8" s="414" customFormat="1" x14ac:dyDescent="0.25">
      <c r="A54" s="450" t="s">
        <v>602</v>
      </c>
      <c r="B54" s="457" t="s">
        <v>20</v>
      </c>
      <c r="C54" s="449">
        <v>1611</v>
      </c>
      <c r="D54" s="447">
        <v>12.16</v>
      </c>
      <c r="E54" s="448">
        <f t="shared" si="3"/>
        <v>19589.760000000002</v>
      </c>
      <c r="F54" s="443"/>
    </row>
    <row r="55" spans="1:8" s="414" customFormat="1" x14ac:dyDescent="0.25">
      <c r="A55" s="450" t="s">
        <v>603</v>
      </c>
      <c r="B55" s="457" t="s">
        <v>20</v>
      </c>
      <c r="C55" s="449">
        <v>4824</v>
      </c>
      <c r="D55" s="447">
        <v>5.540542005420054</v>
      </c>
      <c r="E55" s="448">
        <f t="shared" si="3"/>
        <v>26727.574634146342</v>
      </c>
      <c r="F55" s="443"/>
      <c r="G55" s="302">
        <v>6.95</v>
      </c>
      <c r="H55" s="302">
        <v>0.2</v>
      </c>
    </row>
    <row r="56" spans="1:8" s="414" customFormat="1" x14ac:dyDescent="0.25">
      <c r="A56" s="450" t="s">
        <v>604</v>
      </c>
      <c r="B56" s="457" t="s">
        <v>20</v>
      </c>
      <c r="C56" s="449">
        <v>4824</v>
      </c>
      <c r="D56" s="447">
        <v>20.57</v>
      </c>
      <c r="E56" s="448">
        <f t="shared" si="3"/>
        <v>99229.680000000008</v>
      </c>
      <c r="F56" s="443"/>
      <c r="G56" s="301">
        <f>+H56*G55/H55</f>
        <v>8.6875</v>
      </c>
      <c r="H56" s="301">
        <v>0.25</v>
      </c>
    </row>
    <row r="57" spans="1:8" s="414" customFormat="1" x14ac:dyDescent="0.25">
      <c r="A57" s="450" t="s">
        <v>605</v>
      </c>
      <c r="B57" s="457" t="s">
        <v>20</v>
      </c>
      <c r="C57" s="449">
        <v>2325</v>
      </c>
      <c r="D57" s="447">
        <v>1.061261431725008</v>
      </c>
      <c r="E57" s="448">
        <f t="shared" si="3"/>
        <v>2467.4328287606436</v>
      </c>
      <c r="F57" s="443"/>
      <c r="G57" s="301">
        <f>+H57*G55/H55</f>
        <v>12.1625</v>
      </c>
      <c r="H57" s="301">
        <v>0.35</v>
      </c>
    </row>
    <row r="58" spans="1:8" s="414" customFormat="1" x14ac:dyDescent="0.25">
      <c r="A58" s="450" t="s">
        <v>606</v>
      </c>
      <c r="B58" s="457" t="s">
        <v>20</v>
      </c>
      <c r="C58" s="449">
        <v>720</v>
      </c>
      <c r="D58" s="447">
        <v>6.95</v>
      </c>
      <c r="E58" s="448">
        <f t="shared" si="3"/>
        <v>5004</v>
      </c>
      <c r="F58" s="443"/>
    </row>
    <row r="59" spans="1:8" s="414" customFormat="1" x14ac:dyDescent="0.25">
      <c r="A59" s="450" t="s">
        <v>607</v>
      </c>
      <c r="B59" s="457" t="s">
        <v>20</v>
      </c>
      <c r="C59" s="449">
        <v>2325</v>
      </c>
      <c r="D59" s="447">
        <v>8.69</v>
      </c>
      <c r="E59" s="448">
        <f t="shared" si="3"/>
        <v>20204.25</v>
      </c>
      <c r="F59" s="443"/>
    </row>
    <row r="60" spans="1:8" s="414" customFormat="1" x14ac:dyDescent="0.25">
      <c r="A60" s="450" t="s">
        <v>608</v>
      </c>
      <c r="B60" s="457" t="s">
        <v>20</v>
      </c>
      <c r="C60" s="449">
        <v>2325</v>
      </c>
      <c r="D60" s="447">
        <v>5.540542005420054</v>
      </c>
      <c r="E60" s="448">
        <f t="shared" si="3"/>
        <v>12881.760162601626</v>
      </c>
      <c r="F60" s="443"/>
    </row>
    <row r="61" spans="1:8" s="414" customFormat="1" x14ac:dyDescent="0.25">
      <c r="A61" s="450" t="s">
        <v>609</v>
      </c>
      <c r="B61" s="457" t="s">
        <v>20</v>
      </c>
      <c r="C61" s="449">
        <v>2325</v>
      </c>
      <c r="D61" s="447">
        <v>1.5</v>
      </c>
      <c r="E61" s="448">
        <f t="shared" si="3"/>
        <v>3487.5</v>
      </c>
      <c r="F61" s="443"/>
    </row>
    <row r="62" spans="1:8" s="414" customFormat="1" x14ac:dyDescent="0.25">
      <c r="A62" s="463" t="s">
        <v>610</v>
      </c>
      <c r="B62" s="457" t="s">
        <v>20</v>
      </c>
      <c r="C62" s="449">
        <v>2325</v>
      </c>
      <c r="D62" s="447">
        <v>22.85</v>
      </c>
      <c r="E62" s="448">
        <f t="shared" si="3"/>
        <v>53126.25</v>
      </c>
      <c r="F62" s="443"/>
    </row>
    <row r="63" spans="1:8" s="414" customFormat="1" x14ac:dyDescent="0.25">
      <c r="A63" s="463" t="s">
        <v>611</v>
      </c>
      <c r="B63" s="457" t="s">
        <v>314</v>
      </c>
      <c r="C63" s="449">
        <v>160</v>
      </c>
      <c r="D63" s="447">
        <v>31.35</v>
      </c>
      <c r="E63" s="448">
        <f t="shared" si="3"/>
        <v>5016</v>
      </c>
      <c r="F63" s="443"/>
    </row>
    <row r="64" spans="1:8" s="414" customFormat="1" x14ac:dyDescent="0.25">
      <c r="A64" s="460" t="s">
        <v>335</v>
      </c>
      <c r="B64" s="452"/>
      <c r="C64" s="453"/>
      <c r="D64" s="454"/>
      <c r="E64" s="455">
        <f>SUM(E65:E73)</f>
        <v>26507.072222222221</v>
      </c>
      <c r="F64" s="443"/>
    </row>
    <row r="65" spans="1:6" s="414" customFormat="1" x14ac:dyDescent="0.25">
      <c r="A65" s="467" t="s">
        <v>336</v>
      </c>
      <c r="B65" s="468" t="s">
        <v>20</v>
      </c>
      <c r="C65" s="466">
        <v>465</v>
      </c>
      <c r="D65" s="441">
        <v>1.0612121212121213</v>
      </c>
      <c r="E65" s="442">
        <f t="shared" si="3"/>
        <v>493.4636363636364</v>
      </c>
      <c r="F65" s="443"/>
    </row>
    <row r="66" spans="1:6" s="414" customFormat="1" x14ac:dyDescent="0.25">
      <c r="A66" s="469" t="s">
        <v>337</v>
      </c>
      <c r="B66" s="470" t="s">
        <v>20</v>
      </c>
      <c r="C66" s="449">
        <f>+C65</f>
        <v>465</v>
      </c>
      <c r="D66" s="447">
        <v>10.432424242424242</v>
      </c>
      <c r="E66" s="448">
        <f t="shared" si="3"/>
        <v>4851.0772727272724</v>
      </c>
      <c r="F66" s="443"/>
    </row>
    <row r="67" spans="1:6" s="414" customFormat="1" x14ac:dyDescent="0.25">
      <c r="A67" s="469" t="s">
        <v>466</v>
      </c>
      <c r="B67" s="470" t="s">
        <v>20</v>
      </c>
      <c r="C67" s="449">
        <f>+C66</f>
        <v>465</v>
      </c>
      <c r="D67" s="447">
        <v>3.6955555555555555</v>
      </c>
      <c r="E67" s="448">
        <f t="shared" si="3"/>
        <v>1718.4333333333334</v>
      </c>
      <c r="F67" s="443"/>
    </row>
    <row r="68" spans="1:6" s="414" customFormat="1" x14ac:dyDescent="0.25">
      <c r="A68" s="469" t="s">
        <v>342</v>
      </c>
      <c r="B68" s="470" t="s">
        <v>20</v>
      </c>
      <c r="C68" s="449">
        <f>+C67</f>
        <v>465</v>
      </c>
      <c r="D68" s="447">
        <v>20.57</v>
      </c>
      <c r="E68" s="448">
        <f>+C68*D68</f>
        <v>9565.0499999999993</v>
      </c>
      <c r="F68" s="443"/>
    </row>
    <row r="69" spans="1:6" s="414" customFormat="1" x14ac:dyDescent="0.25">
      <c r="A69" s="469" t="s">
        <v>338</v>
      </c>
      <c r="B69" s="470" t="s">
        <v>51</v>
      </c>
      <c r="C69" s="449">
        <v>125</v>
      </c>
      <c r="D69" s="447">
        <v>35.340606060606063</v>
      </c>
      <c r="E69" s="448">
        <f>+C69*D69</f>
        <v>4417.575757575758</v>
      </c>
      <c r="F69" s="443"/>
    </row>
    <row r="70" spans="1:6" s="414" customFormat="1" x14ac:dyDescent="0.25">
      <c r="A70" s="469" t="s">
        <v>339</v>
      </c>
      <c r="B70" s="471" t="s">
        <v>314</v>
      </c>
      <c r="C70" s="449">
        <v>110</v>
      </c>
      <c r="D70" s="447">
        <v>35.520555555555553</v>
      </c>
      <c r="E70" s="448">
        <f>+C70*D70</f>
        <v>3907.2611111111109</v>
      </c>
      <c r="F70" s="443"/>
    </row>
    <row r="71" spans="1:6" s="414" customFormat="1" x14ac:dyDescent="0.25">
      <c r="A71" s="450" t="s">
        <v>318</v>
      </c>
      <c r="B71" s="459" t="s">
        <v>314</v>
      </c>
      <c r="C71" s="449">
        <v>25</v>
      </c>
      <c r="D71" s="447">
        <v>55</v>
      </c>
      <c r="E71" s="448">
        <f t="shared" ref="E71" si="4">+C71*D71</f>
        <v>1375</v>
      </c>
      <c r="F71" s="443"/>
    </row>
    <row r="72" spans="1:6" s="414" customFormat="1" x14ac:dyDescent="0.25">
      <c r="A72" s="469" t="s">
        <v>340</v>
      </c>
      <c r="B72" s="470" t="s">
        <v>51</v>
      </c>
      <c r="C72" s="449">
        <f>+C70*0.6</f>
        <v>66</v>
      </c>
      <c r="D72" s="447">
        <v>2.1819865319865319</v>
      </c>
      <c r="E72" s="448">
        <f>+C72*D72</f>
        <v>144.01111111111112</v>
      </c>
      <c r="F72" s="443"/>
    </row>
    <row r="73" spans="1:6" s="414" customFormat="1" x14ac:dyDescent="0.25">
      <c r="A73" s="469" t="s">
        <v>341</v>
      </c>
      <c r="B73" s="470" t="s">
        <v>317</v>
      </c>
      <c r="C73" s="449">
        <v>2</v>
      </c>
      <c r="D73" s="447">
        <v>17.600000000000001</v>
      </c>
      <c r="E73" s="448">
        <f>+C73*D73</f>
        <v>35.200000000000003</v>
      </c>
      <c r="F73" s="443"/>
    </row>
    <row r="74" spans="1:6" s="414" customFormat="1" x14ac:dyDescent="0.25">
      <c r="A74" s="460" t="s">
        <v>343</v>
      </c>
      <c r="B74" s="452" t="s">
        <v>301</v>
      </c>
      <c r="C74" s="453" t="s">
        <v>302</v>
      </c>
      <c r="D74" s="454" t="s">
        <v>312</v>
      </c>
      <c r="E74" s="455">
        <f>SUM(E75:E80)</f>
        <v>178854.730349908</v>
      </c>
      <c r="F74" s="443"/>
    </row>
    <row r="75" spans="1:6" s="414" customFormat="1" x14ac:dyDescent="0.25">
      <c r="A75" s="450" t="s">
        <v>338</v>
      </c>
      <c r="B75" s="439" t="s">
        <v>51</v>
      </c>
      <c r="C75" s="466">
        <v>2737</v>
      </c>
      <c r="D75" s="441">
        <v>35.340537534754404</v>
      </c>
      <c r="E75" s="442">
        <f t="shared" ref="E75:E80" si="5">+C75*D75</f>
        <v>96727.051232622805</v>
      </c>
      <c r="F75" s="443"/>
    </row>
    <row r="76" spans="1:6" s="414" customFormat="1" x14ac:dyDescent="0.25">
      <c r="A76" s="450" t="s">
        <v>339</v>
      </c>
      <c r="B76" s="445" t="s">
        <v>314</v>
      </c>
      <c r="C76" s="449">
        <v>2218</v>
      </c>
      <c r="D76" s="447">
        <v>25.090088987764183</v>
      </c>
      <c r="E76" s="448">
        <f t="shared" si="5"/>
        <v>55649.817374860955</v>
      </c>
      <c r="F76" s="443"/>
    </row>
    <row r="77" spans="1:6" s="414" customFormat="1" x14ac:dyDescent="0.25">
      <c r="A77" s="450" t="s">
        <v>344</v>
      </c>
      <c r="B77" s="457" t="s">
        <v>314</v>
      </c>
      <c r="C77" s="449">
        <v>270</v>
      </c>
      <c r="D77" s="447">
        <v>31.349583333333332</v>
      </c>
      <c r="E77" s="448">
        <f t="shared" si="5"/>
        <v>8464.3874999999989</v>
      </c>
      <c r="F77" s="443"/>
    </row>
    <row r="78" spans="1:6" s="414" customFormat="1" x14ac:dyDescent="0.25">
      <c r="A78" s="450" t="s">
        <v>612</v>
      </c>
      <c r="B78" s="457" t="s">
        <v>51</v>
      </c>
      <c r="C78" s="449">
        <v>873</v>
      </c>
      <c r="D78" s="447">
        <v>2.1819865319865319</v>
      </c>
      <c r="E78" s="448">
        <f t="shared" si="5"/>
        <v>1904.8742424242423</v>
      </c>
      <c r="F78" s="443"/>
    </row>
    <row r="79" spans="1:6" s="414" customFormat="1" x14ac:dyDescent="0.25">
      <c r="A79" s="450" t="s">
        <v>341</v>
      </c>
      <c r="B79" s="457" t="s">
        <v>317</v>
      </c>
      <c r="C79" s="449">
        <v>72</v>
      </c>
      <c r="D79" s="447">
        <v>77.897222222222226</v>
      </c>
      <c r="E79" s="448">
        <f t="shared" si="5"/>
        <v>5608.6</v>
      </c>
      <c r="F79" s="443"/>
    </row>
    <row r="80" spans="1:6" s="414" customFormat="1" x14ac:dyDescent="0.25">
      <c r="A80" s="444" t="s">
        <v>345</v>
      </c>
      <c r="B80" s="445" t="s">
        <v>346</v>
      </c>
      <c r="C80" s="449">
        <v>350</v>
      </c>
      <c r="D80" s="447">
        <v>30</v>
      </c>
      <c r="E80" s="448">
        <f t="shared" si="5"/>
        <v>10500</v>
      </c>
      <c r="F80" s="443"/>
    </row>
    <row r="81" spans="1:28" s="414" customFormat="1" x14ac:dyDescent="0.25">
      <c r="A81" s="451" t="s">
        <v>467</v>
      </c>
      <c r="B81" s="452" t="s">
        <v>301</v>
      </c>
      <c r="C81" s="453" t="s">
        <v>302</v>
      </c>
      <c r="D81" s="454" t="s">
        <v>312</v>
      </c>
      <c r="E81" s="455">
        <f>SUM(E82:E84)</f>
        <v>74506.319375700929</v>
      </c>
      <c r="F81" s="443"/>
    </row>
    <row r="82" spans="1:28" s="414" customFormat="1" x14ac:dyDescent="0.25">
      <c r="A82" s="450" t="s">
        <v>306</v>
      </c>
      <c r="B82" s="439" t="s">
        <v>307</v>
      </c>
      <c r="C82" s="466">
        <v>1507</v>
      </c>
      <c r="D82" s="441">
        <v>1.8702691588785048</v>
      </c>
      <c r="E82" s="442">
        <f>+C82*D82</f>
        <v>2818.4956224299067</v>
      </c>
      <c r="F82" s="443"/>
    </row>
    <row r="83" spans="1:28" s="414" customFormat="1" x14ac:dyDescent="0.25">
      <c r="A83" s="469" t="s">
        <v>468</v>
      </c>
      <c r="B83" s="445" t="s">
        <v>307</v>
      </c>
      <c r="C83" s="449">
        <v>1507</v>
      </c>
      <c r="D83" s="447">
        <v>4.437839252336448</v>
      </c>
      <c r="E83" s="448">
        <f>+C83*D83</f>
        <v>6687.8237532710273</v>
      </c>
      <c r="F83" s="443"/>
    </row>
    <row r="84" spans="1:28" s="414" customFormat="1" x14ac:dyDescent="0.25">
      <c r="A84" s="465" t="s">
        <v>613</v>
      </c>
      <c r="B84" s="457" t="s">
        <v>317</v>
      </c>
      <c r="C84" s="449">
        <v>1</v>
      </c>
      <c r="D84" s="447">
        <v>65000</v>
      </c>
      <c r="E84" s="448">
        <f t="shared" ref="E84" si="6">+C84*D84</f>
        <v>65000</v>
      </c>
      <c r="F84" s="443"/>
    </row>
    <row r="85" spans="1:28" s="414" customFormat="1" ht="15.75" x14ac:dyDescent="0.25">
      <c r="A85" s="472" t="s">
        <v>347</v>
      </c>
      <c r="B85" s="473"/>
      <c r="C85" s="474"/>
      <c r="D85" s="475"/>
      <c r="E85" s="476">
        <f>+E7+E13+E29+E38+E51+E64+E74+E81</f>
        <v>1496350.9383253499</v>
      </c>
      <c r="F85" s="443"/>
    </row>
    <row r="86" spans="1:28" s="414" customFormat="1" x14ac:dyDescent="0.25">
      <c r="A86" s="477"/>
      <c r="B86" s="478"/>
      <c r="C86" s="449"/>
      <c r="D86" s="479"/>
      <c r="E86" s="480"/>
      <c r="F86" s="443"/>
    </row>
    <row r="87" spans="1:28" s="414" customFormat="1" x14ac:dyDescent="0.25">
      <c r="A87" s="460" t="s">
        <v>348</v>
      </c>
      <c r="B87" s="452" t="s">
        <v>301</v>
      </c>
      <c r="C87" s="453" t="s">
        <v>302</v>
      </c>
      <c r="D87" s="481" t="s">
        <v>312</v>
      </c>
      <c r="E87" s="482">
        <f>SUM(E88:E100)</f>
        <v>100624.155</v>
      </c>
      <c r="F87" s="443"/>
    </row>
    <row r="88" spans="1:28" s="414" customFormat="1" x14ac:dyDescent="0.25">
      <c r="A88" s="483" t="s">
        <v>349</v>
      </c>
      <c r="B88" s="484" t="s">
        <v>317</v>
      </c>
      <c r="C88" s="449">
        <v>4</v>
      </c>
      <c r="D88" s="447">
        <v>4500</v>
      </c>
      <c r="E88" s="448">
        <f t="shared" ref="E88:E100" si="7">+C88*D88</f>
        <v>18000</v>
      </c>
      <c r="F88" s="443"/>
    </row>
    <row r="89" spans="1:28" s="414" customFormat="1" x14ac:dyDescent="0.25">
      <c r="A89" s="450" t="s">
        <v>350</v>
      </c>
      <c r="B89" s="457" t="s">
        <v>317</v>
      </c>
      <c r="C89" s="449">
        <v>4</v>
      </c>
      <c r="D89" s="447">
        <v>4350</v>
      </c>
      <c r="E89" s="448">
        <f t="shared" si="7"/>
        <v>17400</v>
      </c>
      <c r="F89" s="443"/>
    </row>
    <row r="90" spans="1:28" s="414" customFormat="1" x14ac:dyDescent="0.25">
      <c r="A90" s="450" t="s">
        <v>469</v>
      </c>
      <c r="B90" s="457" t="s">
        <v>326</v>
      </c>
      <c r="C90" s="449">
        <v>1</v>
      </c>
      <c r="D90" s="447">
        <v>10000</v>
      </c>
      <c r="E90" s="448">
        <f>+C90*D90</f>
        <v>10000</v>
      </c>
      <c r="F90" s="443"/>
    </row>
    <row r="91" spans="1:28" s="414" customFormat="1" x14ac:dyDescent="0.25">
      <c r="A91" s="450" t="s">
        <v>470</v>
      </c>
      <c r="B91" s="457" t="s">
        <v>20</v>
      </c>
      <c r="C91" s="449">
        <v>44</v>
      </c>
      <c r="D91" s="447">
        <v>420</v>
      </c>
      <c r="E91" s="448">
        <f>+C91*D91</f>
        <v>18480</v>
      </c>
      <c r="F91" s="443"/>
    </row>
    <row r="92" spans="1:28" s="414" customFormat="1" x14ac:dyDescent="0.25">
      <c r="A92" s="450" t="s">
        <v>471</v>
      </c>
      <c r="B92" s="457" t="s">
        <v>20</v>
      </c>
      <c r="C92" s="449">
        <f>+C93</f>
        <v>25.43</v>
      </c>
      <c r="D92" s="447">
        <v>188.5</v>
      </c>
      <c r="E92" s="448">
        <f>+C92*D92</f>
        <v>4793.5550000000003</v>
      </c>
      <c r="F92" s="443"/>
    </row>
    <row r="93" spans="1:28" s="414" customFormat="1" x14ac:dyDescent="0.25">
      <c r="A93" s="450" t="s">
        <v>472</v>
      </c>
      <c r="B93" s="457" t="s">
        <v>20</v>
      </c>
      <c r="C93" s="449">
        <v>25.43</v>
      </c>
      <c r="D93" s="447">
        <v>420</v>
      </c>
      <c r="E93" s="448">
        <f>+C93*D93</f>
        <v>10680.6</v>
      </c>
      <c r="F93" s="443"/>
    </row>
    <row r="94" spans="1:28" s="414" customFormat="1" x14ac:dyDescent="0.25">
      <c r="A94" s="450" t="s">
        <v>473</v>
      </c>
      <c r="B94" s="457" t="s">
        <v>317</v>
      </c>
      <c r="C94" s="449">
        <v>1</v>
      </c>
      <c r="D94" s="447">
        <v>6500</v>
      </c>
      <c r="E94" s="448">
        <f t="shared" ref="E94" si="8">+C94*D94</f>
        <v>6500</v>
      </c>
      <c r="F94" s="443"/>
    </row>
    <row r="95" spans="1:28" s="414" customFormat="1" x14ac:dyDescent="0.25">
      <c r="A95" s="450" t="s">
        <v>474</v>
      </c>
      <c r="B95" s="457" t="s">
        <v>317</v>
      </c>
      <c r="C95" s="449">
        <v>2</v>
      </c>
      <c r="D95" s="447">
        <v>750</v>
      </c>
      <c r="E95" s="448">
        <f t="shared" si="7"/>
        <v>1500</v>
      </c>
      <c r="F95" s="443"/>
      <c r="Y95" s="415"/>
      <c r="Z95" s="415"/>
      <c r="AA95" s="415"/>
      <c r="AB95" s="415"/>
    </row>
    <row r="96" spans="1:28" s="414" customFormat="1" x14ac:dyDescent="0.25">
      <c r="A96" s="485" t="s">
        <v>614</v>
      </c>
      <c r="B96" s="457" t="s">
        <v>317</v>
      </c>
      <c r="C96" s="449">
        <v>1</v>
      </c>
      <c r="D96" s="447">
        <v>500</v>
      </c>
      <c r="E96" s="448">
        <f t="shared" si="7"/>
        <v>500</v>
      </c>
      <c r="F96" s="443"/>
      <c r="Y96" s="415"/>
      <c r="Z96" s="415"/>
      <c r="AA96" s="415"/>
      <c r="AB96" s="415"/>
    </row>
    <row r="97" spans="1:28" s="414" customFormat="1" x14ac:dyDescent="0.25">
      <c r="A97" s="450" t="s">
        <v>475</v>
      </c>
      <c r="B97" s="457" t="s">
        <v>317</v>
      </c>
      <c r="C97" s="449">
        <v>7</v>
      </c>
      <c r="D97" s="447">
        <v>150</v>
      </c>
      <c r="E97" s="448">
        <f t="shared" si="7"/>
        <v>1050</v>
      </c>
      <c r="F97" s="443"/>
      <c r="Y97" s="415"/>
      <c r="Z97" s="415"/>
      <c r="AA97" s="415"/>
      <c r="AB97" s="415"/>
    </row>
    <row r="98" spans="1:28" s="414" customFormat="1" x14ac:dyDescent="0.25">
      <c r="A98" s="450" t="s">
        <v>615</v>
      </c>
      <c r="B98" s="457" t="s">
        <v>317</v>
      </c>
      <c r="C98" s="449">
        <v>8</v>
      </c>
      <c r="D98" s="447">
        <v>120</v>
      </c>
      <c r="E98" s="448">
        <f>+C98*D98</f>
        <v>960</v>
      </c>
      <c r="F98" s="443"/>
    </row>
    <row r="99" spans="1:28" s="414" customFormat="1" x14ac:dyDescent="0.25">
      <c r="A99" s="483" t="s">
        <v>616</v>
      </c>
      <c r="B99" s="484" t="s">
        <v>317</v>
      </c>
      <c r="C99" s="449">
        <v>12</v>
      </c>
      <c r="D99" s="447">
        <v>150</v>
      </c>
      <c r="E99" s="448">
        <f t="shared" si="7"/>
        <v>1800</v>
      </c>
      <c r="F99" s="443"/>
    </row>
    <row r="100" spans="1:28" s="414" customFormat="1" x14ac:dyDescent="0.25">
      <c r="A100" s="483" t="s">
        <v>476</v>
      </c>
      <c r="B100" s="484" t="s">
        <v>51</v>
      </c>
      <c r="C100" s="449">
        <v>320</v>
      </c>
      <c r="D100" s="447">
        <v>28</v>
      </c>
      <c r="E100" s="448">
        <f t="shared" si="7"/>
        <v>8960</v>
      </c>
      <c r="F100" s="443"/>
    </row>
    <row r="101" spans="1:28" s="414" customFormat="1" x14ac:dyDescent="0.25">
      <c r="A101" s="486" t="s">
        <v>351</v>
      </c>
      <c r="B101" s="452" t="s">
        <v>301</v>
      </c>
      <c r="C101" s="453" t="s">
        <v>302</v>
      </c>
      <c r="D101" s="481" t="s">
        <v>312</v>
      </c>
      <c r="E101" s="482">
        <f>SUM(E102:E128)</f>
        <v>1221304.819499193</v>
      </c>
      <c r="F101" s="443"/>
    </row>
    <row r="102" spans="1:28" s="414" customFormat="1" x14ac:dyDescent="0.25">
      <c r="A102" s="487" t="s">
        <v>352</v>
      </c>
      <c r="B102" s="457" t="s">
        <v>353</v>
      </c>
      <c r="C102" s="449">
        <v>180</v>
      </c>
      <c r="D102" s="447">
        <v>185</v>
      </c>
      <c r="E102" s="448">
        <f t="shared" ref="E102:E104" si="9">+C102*D102</f>
        <v>33300</v>
      </c>
      <c r="F102" s="443"/>
    </row>
    <row r="103" spans="1:28" s="414" customFormat="1" x14ac:dyDescent="0.25">
      <c r="A103" s="488" t="s">
        <v>354</v>
      </c>
      <c r="B103" s="484" t="s">
        <v>326</v>
      </c>
      <c r="C103" s="449">
        <v>1</v>
      </c>
      <c r="D103" s="447">
        <v>7500</v>
      </c>
      <c r="E103" s="448">
        <f t="shared" si="9"/>
        <v>7500</v>
      </c>
      <c r="F103" s="443"/>
    </row>
    <row r="104" spans="1:28" s="414" customFormat="1" x14ac:dyDescent="0.25">
      <c r="A104" s="489" t="s">
        <v>355</v>
      </c>
      <c r="B104" s="484" t="s">
        <v>326</v>
      </c>
      <c r="C104" s="449">
        <v>1</v>
      </c>
      <c r="D104" s="447">
        <v>12000</v>
      </c>
      <c r="E104" s="448">
        <f t="shared" si="9"/>
        <v>12000</v>
      </c>
      <c r="F104" s="443"/>
    </row>
    <row r="105" spans="1:28" s="414" customFormat="1" x14ac:dyDescent="0.25">
      <c r="A105" s="465" t="s">
        <v>356</v>
      </c>
      <c r="B105" s="445" t="s">
        <v>357</v>
      </c>
      <c r="C105" s="449">
        <v>1</v>
      </c>
      <c r="D105" s="447">
        <v>7000</v>
      </c>
      <c r="E105" s="448">
        <v>7000</v>
      </c>
      <c r="F105" s="443"/>
    </row>
    <row r="106" spans="1:28" s="414" customFormat="1" x14ac:dyDescent="0.25">
      <c r="A106" s="489" t="s">
        <v>358</v>
      </c>
      <c r="B106" s="457" t="s">
        <v>353</v>
      </c>
      <c r="C106" s="449">
        <v>2</v>
      </c>
      <c r="D106" s="447">
        <v>2500</v>
      </c>
      <c r="E106" s="448">
        <f t="shared" ref="E106:E108" si="10">+C106*D106</f>
        <v>5000</v>
      </c>
      <c r="F106" s="443"/>
    </row>
    <row r="107" spans="1:28" s="414" customFormat="1" x14ac:dyDescent="0.25">
      <c r="A107" s="490" t="s">
        <v>458</v>
      </c>
      <c r="B107" s="457" t="s">
        <v>353</v>
      </c>
      <c r="C107" s="449">
        <v>1</v>
      </c>
      <c r="D107" s="447">
        <f>83000*5.08/1.9</f>
        <v>221915.78947368421</v>
      </c>
      <c r="E107" s="448">
        <f>+C107*D107</f>
        <v>221915.78947368421</v>
      </c>
      <c r="F107" s="491"/>
    </row>
    <row r="108" spans="1:28" s="414" customFormat="1" x14ac:dyDescent="0.25">
      <c r="A108" s="489" t="s">
        <v>359</v>
      </c>
      <c r="B108" s="457" t="s">
        <v>353</v>
      </c>
      <c r="C108" s="449">
        <v>1</v>
      </c>
      <c r="D108" s="447">
        <v>22500</v>
      </c>
      <c r="E108" s="448">
        <f t="shared" si="10"/>
        <v>22500</v>
      </c>
      <c r="F108" s="491"/>
    </row>
    <row r="109" spans="1:28" s="414" customFormat="1" x14ac:dyDescent="0.25">
      <c r="A109" s="465" t="s">
        <v>477</v>
      </c>
      <c r="B109" s="445" t="s">
        <v>314</v>
      </c>
      <c r="C109" s="449">
        <v>430</v>
      </c>
      <c r="D109" s="447">
        <v>115</v>
      </c>
      <c r="E109" s="448">
        <f>+C109*D109</f>
        <v>49450</v>
      </c>
      <c r="F109" s="443"/>
    </row>
    <row r="110" spans="1:28" s="414" customFormat="1" x14ac:dyDescent="0.25">
      <c r="A110" s="465" t="s">
        <v>617</v>
      </c>
      <c r="B110" s="445" t="s">
        <v>314</v>
      </c>
      <c r="C110" s="449">
        <f>145+55+47</f>
        <v>247</v>
      </c>
      <c r="D110" s="447">
        <v>85</v>
      </c>
      <c r="E110" s="448">
        <f>+C110*D110</f>
        <v>20995</v>
      </c>
      <c r="F110" s="443"/>
    </row>
    <row r="111" spans="1:28" s="414" customFormat="1" x14ac:dyDescent="0.25">
      <c r="A111" s="465" t="s">
        <v>361</v>
      </c>
      <c r="B111" s="445" t="s">
        <v>314</v>
      </c>
      <c r="C111" s="449">
        <f>145+55+47</f>
        <v>247</v>
      </c>
      <c r="D111" s="447">
        <v>20</v>
      </c>
      <c r="E111" s="448">
        <f>+C111*D111</f>
        <v>4940</v>
      </c>
      <c r="F111" s="443"/>
    </row>
    <row r="112" spans="1:28" s="414" customFormat="1" x14ac:dyDescent="0.25">
      <c r="A112" s="465" t="s">
        <v>362</v>
      </c>
      <c r="B112" s="445" t="s">
        <v>317</v>
      </c>
      <c r="C112" s="449">
        <v>2</v>
      </c>
      <c r="D112" s="447">
        <v>3500</v>
      </c>
      <c r="E112" s="448">
        <f t="shared" ref="E112:E116" si="11">+C112*D112</f>
        <v>7000</v>
      </c>
      <c r="F112" s="443"/>
    </row>
    <row r="113" spans="1:28" s="414" customFormat="1" x14ac:dyDescent="0.25">
      <c r="A113" s="465" t="s">
        <v>478</v>
      </c>
      <c r="B113" s="457" t="s">
        <v>326</v>
      </c>
      <c r="C113" s="449">
        <v>1</v>
      </c>
      <c r="D113" s="447">
        <v>9000</v>
      </c>
      <c r="E113" s="448">
        <f t="shared" si="11"/>
        <v>9000</v>
      </c>
      <c r="F113" s="443"/>
    </row>
    <row r="114" spans="1:28" s="414" customFormat="1" x14ac:dyDescent="0.25">
      <c r="A114" s="465" t="s">
        <v>459</v>
      </c>
      <c r="B114" s="457" t="s">
        <v>326</v>
      </c>
      <c r="C114" s="449">
        <v>1</v>
      </c>
      <c r="D114" s="447">
        <v>15000</v>
      </c>
      <c r="E114" s="448">
        <f t="shared" si="11"/>
        <v>15000</v>
      </c>
      <c r="F114" s="443"/>
    </row>
    <row r="115" spans="1:28" s="414" customFormat="1" x14ac:dyDescent="0.25">
      <c r="A115" s="465" t="s">
        <v>364</v>
      </c>
      <c r="B115" s="457" t="s">
        <v>353</v>
      </c>
      <c r="C115" s="449">
        <v>1</v>
      </c>
      <c r="D115" s="447">
        <f>+[2]Muros!G22</f>
        <v>260443.14932375442</v>
      </c>
      <c r="E115" s="448">
        <f t="shared" si="11"/>
        <v>260443.14932375442</v>
      </c>
      <c r="F115" s="443"/>
    </row>
    <row r="116" spans="1:28" s="414" customFormat="1" x14ac:dyDescent="0.25">
      <c r="A116" s="489" t="s">
        <v>365</v>
      </c>
      <c r="B116" s="445" t="s">
        <v>353</v>
      </c>
      <c r="C116" s="449">
        <v>1</v>
      </c>
      <c r="D116" s="447">
        <v>4500</v>
      </c>
      <c r="E116" s="448">
        <f t="shared" si="11"/>
        <v>4500</v>
      </c>
      <c r="F116" s="443"/>
    </row>
    <row r="117" spans="1:28" s="414" customFormat="1" x14ac:dyDescent="0.25">
      <c r="A117" s="444" t="s">
        <v>366</v>
      </c>
      <c r="B117" s="445" t="s">
        <v>307</v>
      </c>
      <c r="C117" s="449">
        <v>6095</v>
      </c>
      <c r="D117" s="447">
        <v>6</v>
      </c>
      <c r="E117" s="448">
        <f>+C117*D117</f>
        <v>36570</v>
      </c>
      <c r="F117" s="443"/>
    </row>
    <row r="118" spans="1:28" s="414" customFormat="1" x14ac:dyDescent="0.25">
      <c r="A118" s="463" t="s">
        <v>618</v>
      </c>
      <c r="B118" s="457" t="s">
        <v>317</v>
      </c>
      <c r="C118" s="449">
        <v>1</v>
      </c>
      <c r="D118" s="492">
        <f>(38587302+10000000)/E4</f>
        <v>85240.880701754388</v>
      </c>
      <c r="E118" s="448">
        <f>+C118*D118</f>
        <v>85240.880701754388</v>
      </c>
      <c r="F118" s="443"/>
    </row>
    <row r="119" spans="1:28" s="414" customFormat="1" x14ac:dyDescent="0.25">
      <c r="A119" s="465" t="s">
        <v>367</v>
      </c>
      <c r="B119" s="457" t="s">
        <v>317</v>
      </c>
      <c r="C119" s="449">
        <v>1</v>
      </c>
      <c r="D119" s="447">
        <v>160000</v>
      </c>
      <c r="E119" s="448">
        <f t="shared" ref="E119" si="12">+C119*D119</f>
        <v>160000</v>
      </c>
      <c r="F119" s="443"/>
    </row>
    <row r="120" spans="1:28" s="414" customFormat="1" x14ac:dyDescent="0.25">
      <c r="A120" s="489" t="s">
        <v>360</v>
      </c>
      <c r="B120" s="457" t="s">
        <v>314</v>
      </c>
      <c r="C120" s="449">
        <v>1</v>
      </c>
      <c r="D120" s="447">
        <v>55000</v>
      </c>
      <c r="E120" s="448">
        <f>+C120*D120</f>
        <v>55000</v>
      </c>
      <c r="F120" s="443"/>
    </row>
    <row r="121" spans="1:28" s="414" customFormat="1" x14ac:dyDescent="0.25">
      <c r="A121" s="465" t="s">
        <v>363</v>
      </c>
      <c r="B121" s="457" t="s">
        <v>326</v>
      </c>
      <c r="C121" s="449">
        <v>1</v>
      </c>
      <c r="D121" s="447">
        <v>2500</v>
      </c>
      <c r="E121" s="448">
        <f t="shared" ref="E121:E127" si="13">+C121*D121</f>
        <v>2500</v>
      </c>
      <c r="F121" s="443"/>
      <c r="Y121" s="415"/>
      <c r="Z121" s="415"/>
      <c r="AA121" s="415"/>
      <c r="AB121" s="415"/>
    </row>
    <row r="122" spans="1:28" s="414" customFormat="1" x14ac:dyDescent="0.25">
      <c r="A122" s="488" t="s">
        <v>479</v>
      </c>
      <c r="B122" s="484" t="s">
        <v>326</v>
      </c>
      <c r="C122" s="449">
        <v>1</v>
      </c>
      <c r="D122" s="447">
        <v>7500</v>
      </c>
      <c r="E122" s="448">
        <f t="shared" si="13"/>
        <v>7500</v>
      </c>
      <c r="F122" s="443"/>
      <c r="Y122" s="415"/>
      <c r="Z122" s="415"/>
      <c r="AA122" s="415"/>
      <c r="AB122" s="415"/>
    </row>
    <row r="123" spans="1:28" s="414" customFormat="1" x14ac:dyDescent="0.25">
      <c r="A123" s="488" t="s">
        <v>480</v>
      </c>
      <c r="B123" s="484" t="s">
        <v>20</v>
      </c>
      <c r="C123" s="449">
        <v>60</v>
      </c>
      <c r="D123" s="447">
        <v>420</v>
      </c>
      <c r="E123" s="448">
        <f t="shared" si="13"/>
        <v>25200</v>
      </c>
      <c r="F123" s="443"/>
      <c r="Y123" s="415"/>
      <c r="Z123" s="415"/>
      <c r="AA123" s="415"/>
      <c r="AB123" s="415"/>
    </row>
    <row r="124" spans="1:28" s="414" customFormat="1" x14ac:dyDescent="0.25">
      <c r="A124" s="488" t="s">
        <v>481</v>
      </c>
      <c r="B124" s="484" t="s">
        <v>357</v>
      </c>
      <c r="C124" s="449">
        <v>1</v>
      </c>
      <c r="D124" s="447">
        <v>65000</v>
      </c>
      <c r="E124" s="448">
        <f t="shared" si="13"/>
        <v>65000</v>
      </c>
      <c r="F124" s="443"/>
      <c r="Y124" s="415"/>
      <c r="Z124" s="415"/>
      <c r="AA124" s="415"/>
      <c r="AB124" s="415"/>
    </row>
    <row r="125" spans="1:28" s="414" customFormat="1" x14ac:dyDescent="0.25">
      <c r="A125" s="488" t="s">
        <v>483</v>
      </c>
      <c r="B125" s="484" t="s">
        <v>20</v>
      </c>
      <c r="C125" s="449">
        <v>65</v>
      </c>
      <c r="D125" s="447">
        <v>210</v>
      </c>
      <c r="E125" s="448">
        <f>+C125*D125</f>
        <v>13650</v>
      </c>
      <c r="F125" s="443"/>
      <c r="Y125" s="415"/>
      <c r="Z125" s="415"/>
      <c r="AA125" s="415"/>
      <c r="AB125" s="415"/>
    </row>
    <row r="126" spans="1:28" s="414" customFormat="1" x14ac:dyDescent="0.25">
      <c r="A126" s="488" t="s">
        <v>482</v>
      </c>
      <c r="B126" s="484" t="s">
        <v>20</v>
      </c>
      <c r="C126" s="449">
        <v>160</v>
      </c>
      <c r="D126" s="447">
        <v>520</v>
      </c>
      <c r="E126" s="448">
        <f t="shared" si="13"/>
        <v>83200</v>
      </c>
      <c r="F126" s="443"/>
      <c r="Y126" s="415"/>
      <c r="Z126" s="415"/>
      <c r="AA126" s="415"/>
      <c r="AB126" s="415"/>
    </row>
    <row r="127" spans="1:28" s="414" customFormat="1" x14ac:dyDescent="0.25">
      <c r="A127" s="488" t="s">
        <v>484</v>
      </c>
      <c r="B127" s="484" t="s">
        <v>357</v>
      </c>
      <c r="C127" s="449">
        <v>1</v>
      </c>
      <c r="D127" s="447">
        <v>400</v>
      </c>
      <c r="E127" s="448">
        <f t="shared" si="13"/>
        <v>400</v>
      </c>
      <c r="F127" s="443"/>
      <c r="Y127" s="415"/>
      <c r="Z127" s="415"/>
      <c r="AA127" s="415"/>
      <c r="AB127" s="415"/>
    </row>
    <row r="128" spans="1:28" s="414" customFormat="1" x14ac:dyDescent="0.25">
      <c r="A128" s="489" t="s">
        <v>485</v>
      </c>
      <c r="B128" s="445" t="s">
        <v>326</v>
      </c>
      <c r="C128" s="449">
        <v>1</v>
      </c>
      <c r="D128" s="447">
        <v>6500</v>
      </c>
      <c r="E128" s="448">
        <f>+C128*D128</f>
        <v>6500</v>
      </c>
      <c r="F128" s="443"/>
      <c r="Y128" s="415"/>
      <c r="Z128" s="415"/>
      <c r="AA128" s="415"/>
      <c r="AB128" s="415"/>
    </row>
    <row r="129" spans="1:10" s="414" customFormat="1" x14ac:dyDescent="0.25">
      <c r="A129" s="493" t="s">
        <v>368</v>
      </c>
      <c r="B129" s="452" t="s">
        <v>301</v>
      </c>
      <c r="C129" s="453"/>
      <c r="D129" s="481" t="s">
        <v>312</v>
      </c>
      <c r="E129" s="482">
        <f>SUM(E130:E135)</f>
        <v>106928.83652450109</v>
      </c>
      <c r="F129" s="443"/>
      <c r="J129" s="494"/>
    </row>
    <row r="130" spans="1:10" s="414" customFormat="1" x14ac:dyDescent="0.25">
      <c r="A130" s="495" t="s">
        <v>369</v>
      </c>
      <c r="B130" s="439" t="s">
        <v>357</v>
      </c>
      <c r="C130" s="466">
        <v>1</v>
      </c>
      <c r="D130" s="441">
        <v>3000</v>
      </c>
      <c r="E130" s="442">
        <f>+C130*D130</f>
        <v>3000</v>
      </c>
      <c r="F130" s="443"/>
    </row>
    <row r="131" spans="1:10" s="414" customFormat="1" x14ac:dyDescent="0.25">
      <c r="A131" s="495" t="s">
        <v>370</v>
      </c>
      <c r="B131" s="445" t="s">
        <v>357</v>
      </c>
      <c r="C131" s="449">
        <v>0.01</v>
      </c>
      <c r="D131" s="447">
        <f>+E85</f>
        <v>1496350.9383253499</v>
      </c>
      <c r="E131" s="448">
        <f>+D131*C131</f>
        <v>14963.5093832535</v>
      </c>
      <c r="F131" s="443"/>
    </row>
    <row r="132" spans="1:10" s="414" customFormat="1" x14ac:dyDescent="0.25">
      <c r="A132" s="495" t="s">
        <v>89</v>
      </c>
      <c r="B132" s="445" t="s">
        <v>357</v>
      </c>
      <c r="C132" s="449">
        <v>1</v>
      </c>
      <c r="D132" s="447">
        <v>12000</v>
      </c>
      <c r="E132" s="448">
        <f t="shared" ref="E132:E135" si="14">+D132*C132</f>
        <v>12000</v>
      </c>
      <c r="F132" s="443"/>
    </row>
    <row r="133" spans="1:10" s="414" customFormat="1" x14ac:dyDescent="0.25">
      <c r="A133" s="495" t="s">
        <v>90</v>
      </c>
      <c r="B133" s="445" t="s">
        <v>357</v>
      </c>
      <c r="C133" s="496">
        <f>696817/262950000</f>
        <v>2.6499980984978134E-3</v>
      </c>
      <c r="D133" s="447">
        <f>+D131</f>
        <v>1496350.9383253499</v>
      </c>
      <c r="E133" s="448">
        <f t="shared" si="14"/>
        <v>3965.327141247596</v>
      </c>
      <c r="F133" s="443"/>
    </row>
    <row r="134" spans="1:10" s="414" customFormat="1" x14ac:dyDescent="0.25">
      <c r="A134" s="495" t="s">
        <v>619</v>
      </c>
      <c r="B134" s="445" t="s">
        <v>357</v>
      </c>
      <c r="C134" s="449">
        <v>1</v>
      </c>
      <c r="D134" s="447">
        <v>55650</v>
      </c>
      <c r="E134" s="448">
        <f t="shared" si="14"/>
        <v>55650</v>
      </c>
      <c r="F134" s="443"/>
    </row>
    <row r="135" spans="1:10" s="414" customFormat="1" x14ac:dyDescent="0.25">
      <c r="A135" s="495" t="s">
        <v>620</v>
      </c>
      <c r="B135" s="497" t="s">
        <v>357</v>
      </c>
      <c r="C135" s="449">
        <v>1</v>
      </c>
      <c r="D135" s="498">
        <f>2950+(12*100+300*4)*6</f>
        <v>17350</v>
      </c>
      <c r="E135" s="448">
        <f t="shared" si="14"/>
        <v>17350</v>
      </c>
      <c r="F135" s="443"/>
    </row>
    <row r="136" spans="1:10" s="414" customFormat="1" ht="15.75" x14ac:dyDescent="0.25">
      <c r="A136" s="499" t="s">
        <v>371</v>
      </c>
      <c r="B136" s="500"/>
      <c r="C136" s="501"/>
      <c r="D136" s="502"/>
      <c r="E136" s="503">
        <f>E87+E101+E129</f>
        <v>1428857.811023694</v>
      </c>
    </row>
    <row r="137" spans="1:10" s="414" customFormat="1" x14ac:dyDescent="0.25">
      <c r="A137" s="323"/>
      <c r="B137" s="324"/>
      <c r="C137" s="325"/>
      <c r="D137" s="326"/>
      <c r="E137" s="326"/>
    </row>
    <row r="138" spans="1:10" s="414" customFormat="1" ht="15.75" x14ac:dyDescent="0.25">
      <c r="A138" s="504" t="s">
        <v>372</v>
      </c>
      <c r="B138" s="500"/>
      <c r="C138" s="501"/>
      <c r="D138" s="502"/>
      <c r="E138" s="476">
        <f>+E136+E85</f>
        <v>2925208.7493490437</v>
      </c>
    </row>
    <row r="139" spans="1:10" s="414" customFormat="1" x14ac:dyDescent="0.25">
      <c r="A139" s="323"/>
      <c r="B139" s="327"/>
      <c r="C139" s="415"/>
    </row>
    <row r="140" spans="1:10" s="414" customFormat="1" x14ac:dyDescent="0.25">
      <c r="A140" s="505"/>
      <c r="B140" s="506"/>
      <c r="C140" s="506"/>
      <c r="D140" s="506" t="s">
        <v>486</v>
      </c>
      <c r="E140" s="507">
        <f>(E138*0.05)</f>
        <v>146260.4374674522</v>
      </c>
    </row>
    <row r="141" spans="1:10" s="414" customFormat="1" x14ac:dyDescent="0.25">
      <c r="A141" s="505"/>
      <c r="B141" s="508"/>
      <c r="C141" s="508"/>
      <c r="D141" s="508" t="s">
        <v>373</v>
      </c>
      <c r="E141" s="507">
        <f>E138+E140</f>
        <v>3071469.1868164958</v>
      </c>
    </row>
    <row r="142" spans="1:10" s="414" customFormat="1" x14ac:dyDescent="0.25">
      <c r="A142" s="505"/>
      <c r="B142" s="509"/>
      <c r="C142" s="509"/>
      <c r="D142" s="509" t="s">
        <v>487</v>
      </c>
      <c r="E142" s="510">
        <v>53661.9</v>
      </c>
    </row>
    <row r="143" spans="1:10" s="414" customFormat="1" x14ac:dyDescent="0.25">
      <c r="A143" s="505"/>
      <c r="B143" s="509"/>
      <c r="C143" s="509"/>
      <c r="D143" s="511" t="s">
        <v>460</v>
      </c>
      <c r="E143" s="512">
        <f>+E142*67</f>
        <v>3595347.3000000003</v>
      </c>
    </row>
    <row r="144" spans="1:10" s="414" customFormat="1" x14ac:dyDescent="0.25">
      <c r="A144" s="505"/>
      <c r="B144" s="509"/>
      <c r="C144" s="509"/>
      <c r="D144" s="509" t="s">
        <v>374</v>
      </c>
      <c r="E144" s="512">
        <f>E143+E141</f>
        <v>6666816.4868164957</v>
      </c>
    </row>
    <row r="145" spans="1:6" s="414" customFormat="1" x14ac:dyDescent="0.25">
      <c r="A145" s="505"/>
      <c r="B145" s="509"/>
      <c r="C145" s="509"/>
      <c r="D145" s="509" t="s">
        <v>488</v>
      </c>
      <c r="E145" s="513">
        <v>30535.83</v>
      </c>
      <c r="F145" s="514">
        <f>+E145/E142</f>
        <v>0.56904116328344689</v>
      </c>
    </row>
    <row r="146" spans="1:6" s="414" customFormat="1" x14ac:dyDescent="0.25">
      <c r="A146" s="505"/>
      <c r="B146" s="515"/>
      <c r="C146" s="515"/>
      <c r="D146" s="515" t="s">
        <v>375</v>
      </c>
      <c r="E146" s="516">
        <f>E141/E145</f>
        <v>100.58574424918189</v>
      </c>
    </row>
    <row r="147" spans="1:6" s="414" customFormat="1" x14ac:dyDescent="0.25">
      <c r="A147" s="505"/>
      <c r="B147" s="515"/>
      <c r="C147" s="515"/>
      <c r="D147" s="515" t="s">
        <v>376</v>
      </c>
      <c r="E147" s="516">
        <f>E143/E145</f>
        <v>117.74192153938505</v>
      </c>
    </row>
    <row r="148" spans="1:6" s="414" customFormat="1" x14ac:dyDescent="0.25">
      <c r="A148" s="505"/>
      <c r="B148" s="515"/>
      <c r="C148" s="515"/>
      <c r="D148" s="515" t="s">
        <v>377</v>
      </c>
      <c r="E148" s="516">
        <f>E144/E145</f>
        <v>218.32766578856692</v>
      </c>
    </row>
    <row r="149" spans="1:6" s="414" customFormat="1" x14ac:dyDescent="0.25">
      <c r="A149" s="505"/>
      <c r="B149" s="515"/>
      <c r="C149" s="515"/>
      <c r="D149" s="515" t="s">
        <v>378</v>
      </c>
      <c r="E149" s="513">
        <v>101.83</v>
      </c>
    </row>
    <row r="150" spans="1:6" s="414" customFormat="1" x14ac:dyDescent="0.25">
      <c r="A150" s="505"/>
      <c r="B150" s="515"/>
      <c r="C150" s="515"/>
      <c r="D150" s="515" t="s">
        <v>379</v>
      </c>
      <c r="E150" s="513">
        <v>141.04</v>
      </c>
    </row>
    <row r="151" spans="1:6" s="414" customFormat="1" x14ac:dyDescent="0.25">
      <c r="A151" s="505"/>
      <c r="B151" s="515"/>
      <c r="C151" s="515"/>
      <c r="D151" s="517" t="s">
        <v>461</v>
      </c>
      <c r="E151" s="518">
        <v>45</v>
      </c>
    </row>
    <row r="152" spans="1:6" s="414" customFormat="1" x14ac:dyDescent="0.25">
      <c r="A152" s="505"/>
      <c r="B152" s="515"/>
      <c r="C152" s="515"/>
      <c r="D152" s="517" t="s">
        <v>489</v>
      </c>
      <c r="E152" s="518">
        <v>125</v>
      </c>
    </row>
    <row r="153" spans="1:6" s="414" customFormat="1" x14ac:dyDescent="0.25">
      <c r="A153" s="505"/>
      <c r="B153" s="515"/>
      <c r="C153" s="515"/>
      <c r="D153" s="515" t="s">
        <v>381</v>
      </c>
      <c r="E153" s="512">
        <f>E148*E149</f>
        <v>22232.306207249771</v>
      </c>
    </row>
    <row r="154" spans="1:6" s="414" customFormat="1" x14ac:dyDescent="0.25">
      <c r="A154" s="505"/>
      <c r="B154" s="515"/>
      <c r="C154" s="515"/>
      <c r="D154" s="515" t="s">
        <v>380</v>
      </c>
      <c r="E154" s="512">
        <f>E150*E148</f>
        <v>30792.933982819475</v>
      </c>
    </row>
    <row r="155" spans="1:6" s="414" customFormat="1" x14ac:dyDescent="0.25">
      <c r="A155" s="505"/>
      <c r="B155" s="516"/>
      <c r="C155" s="516"/>
      <c r="D155" s="516" t="s">
        <v>621</v>
      </c>
      <c r="E155" s="512">
        <v>0</v>
      </c>
    </row>
    <row r="156" spans="1:6" s="414" customFormat="1" x14ac:dyDescent="0.25">
      <c r="A156" s="505"/>
      <c r="B156" s="516"/>
      <c r="C156" s="516"/>
      <c r="D156" s="516" t="s">
        <v>382</v>
      </c>
      <c r="E156" s="512">
        <f>E155*E149</f>
        <v>0</v>
      </c>
    </row>
    <row r="157" spans="1:6" s="414" customFormat="1" x14ac:dyDescent="0.25">
      <c r="A157" s="505"/>
      <c r="B157" s="516"/>
      <c r="C157" s="516"/>
      <c r="D157" s="516" t="s">
        <v>383</v>
      </c>
      <c r="E157" s="512">
        <f>E155*E150</f>
        <v>0</v>
      </c>
    </row>
  </sheetData>
  <mergeCells count="2">
    <mergeCell ref="B5:E5"/>
    <mergeCell ref="B6:E6"/>
  </mergeCells>
  <pageMargins left="0.7" right="0.7" top="0.75" bottom="0.75" header="0.3" footer="0.3"/>
  <pageSetup orientation="portrait" horizontalDpi="4294967292" verticalDpi="4294967292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129"/>
  <sheetViews>
    <sheetView topLeftCell="A82" workbookViewId="0">
      <selection activeCell="P112" sqref="P112"/>
    </sheetView>
  </sheetViews>
  <sheetFormatPr defaultColWidth="9.875" defaultRowHeight="15" x14ac:dyDescent="0.25"/>
  <cols>
    <col min="1" max="1" width="51" style="414" customWidth="1"/>
    <col min="2" max="2" width="5.625" style="414" customWidth="1"/>
    <col min="3" max="3" width="8.625" style="415" bestFit="1" customWidth="1"/>
    <col min="4" max="4" width="13.375" style="414" customWidth="1"/>
    <col min="5" max="5" width="16" style="414" bestFit="1" customWidth="1"/>
    <col min="6" max="6" width="13.625" style="636" bestFit="1" customWidth="1"/>
    <col min="7" max="7" width="9.875" style="414"/>
    <col min="8" max="8" width="11.125" style="414" bestFit="1" customWidth="1"/>
    <col min="9" max="16384" width="9.875" style="414"/>
  </cols>
  <sheetData>
    <row r="1" spans="1:6" ht="15.75" thickBot="1" x14ac:dyDescent="0.3"/>
    <row r="2" spans="1:6" x14ac:dyDescent="0.25">
      <c r="A2" s="417" t="s">
        <v>295</v>
      </c>
      <c r="B2" s="418"/>
      <c r="C2" s="419"/>
      <c r="D2" s="637" t="s">
        <v>296</v>
      </c>
      <c r="E2" s="638"/>
    </row>
    <row r="3" spans="1:6" x14ac:dyDescent="0.25">
      <c r="A3" s="417" t="s">
        <v>297</v>
      </c>
      <c r="B3" s="422"/>
      <c r="C3" s="423"/>
      <c r="D3" s="639"/>
      <c r="E3" s="640" t="s">
        <v>583</v>
      </c>
    </row>
    <row r="4" spans="1:6" x14ac:dyDescent="0.25">
      <c r="A4" s="417" t="s">
        <v>666</v>
      </c>
      <c r="B4" s="422"/>
      <c r="C4" s="423"/>
      <c r="D4" s="639"/>
      <c r="E4" s="641">
        <v>630</v>
      </c>
    </row>
    <row r="5" spans="1:6" ht="16.5" thickBot="1" x14ac:dyDescent="0.3">
      <c r="A5" s="430">
        <v>43399</v>
      </c>
      <c r="B5" s="548"/>
      <c r="C5" s="549"/>
      <c r="D5" s="549"/>
      <c r="E5" s="550"/>
    </row>
    <row r="6" spans="1:6" x14ac:dyDescent="0.25">
      <c r="A6" s="431" t="s">
        <v>298</v>
      </c>
      <c r="B6" s="722" t="s">
        <v>299</v>
      </c>
      <c r="C6" s="722"/>
      <c r="D6" s="722"/>
      <c r="E6" s="722"/>
    </row>
    <row r="7" spans="1:6" x14ac:dyDescent="0.25">
      <c r="A7" s="433" t="s">
        <v>300</v>
      </c>
      <c r="B7" s="434" t="s">
        <v>301</v>
      </c>
      <c r="C7" s="435" t="s">
        <v>302</v>
      </c>
      <c r="D7" s="436" t="s">
        <v>303</v>
      </c>
      <c r="E7" s="437">
        <f>SUM(E8:E13)</f>
        <v>0</v>
      </c>
      <c r="F7" s="636">
        <f>E7/$E$117</f>
        <v>0</v>
      </c>
    </row>
    <row r="8" spans="1:6" x14ac:dyDescent="0.25">
      <c r="A8" s="438" t="s">
        <v>304</v>
      </c>
      <c r="B8" s="439" t="s">
        <v>51</v>
      </c>
      <c r="C8" s="551">
        <v>0</v>
      </c>
      <c r="D8" s="441">
        <v>0.25</v>
      </c>
      <c r="E8" s="442">
        <f>+C8*D8</f>
        <v>0</v>
      </c>
    </row>
    <row r="9" spans="1:6" x14ac:dyDescent="0.25">
      <c r="A9" s="444" t="s">
        <v>306</v>
      </c>
      <c r="B9" s="445" t="s">
        <v>307</v>
      </c>
      <c r="C9" s="446">
        <v>0</v>
      </c>
      <c r="D9" s="447">
        <v>7</v>
      </c>
      <c r="E9" s="448">
        <f t="shared" ref="E9:E12" si="0">+C9*D9</f>
        <v>0</v>
      </c>
    </row>
    <row r="10" spans="1:6" x14ac:dyDescent="0.25">
      <c r="A10" s="444" t="s">
        <v>309</v>
      </c>
      <c r="B10" s="445" t="s">
        <v>307</v>
      </c>
      <c r="C10" s="449">
        <v>0</v>
      </c>
      <c r="D10" s="447">
        <v>4.7</v>
      </c>
      <c r="E10" s="448">
        <f t="shared" si="0"/>
        <v>0</v>
      </c>
    </row>
    <row r="11" spans="1:6" x14ac:dyDescent="0.25">
      <c r="A11" s="450" t="s">
        <v>310</v>
      </c>
      <c r="B11" s="445" t="s">
        <v>307</v>
      </c>
      <c r="C11" s="449">
        <v>0</v>
      </c>
      <c r="D11" s="447">
        <v>7</v>
      </c>
      <c r="E11" s="448">
        <f t="shared" si="0"/>
        <v>0</v>
      </c>
    </row>
    <row r="12" spans="1:6" x14ac:dyDescent="0.25">
      <c r="A12" s="450" t="s">
        <v>667</v>
      </c>
      <c r="B12" s="445" t="s">
        <v>317</v>
      </c>
      <c r="C12" s="449">
        <v>0</v>
      </c>
      <c r="D12" s="447">
        <v>2</v>
      </c>
      <c r="E12" s="448">
        <f t="shared" si="0"/>
        <v>0</v>
      </c>
    </row>
    <row r="13" spans="1:6" x14ac:dyDescent="0.25">
      <c r="A13" s="463" t="s">
        <v>668</v>
      </c>
      <c r="B13" s="445" t="s">
        <v>317</v>
      </c>
      <c r="C13" s="449">
        <v>0</v>
      </c>
      <c r="D13" s="447">
        <v>14100</v>
      </c>
      <c r="E13" s="448">
        <f>+C13*D13</f>
        <v>0</v>
      </c>
    </row>
    <row r="14" spans="1:6" x14ac:dyDescent="0.25">
      <c r="A14" s="433" t="s">
        <v>311</v>
      </c>
      <c r="B14" s="434" t="s">
        <v>301</v>
      </c>
      <c r="C14" s="435" t="s">
        <v>302</v>
      </c>
      <c r="D14" s="436" t="s">
        <v>312</v>
      </c>
      <c r="E14" s="437">
        <f>SUM(E15:E24)</f>
        <v>218908</v>
      </c>
      <c r="F14" s="636">
        <f>E14/$E$117</f>
        <v>17.54793240164619</v>
      </c>
    </row>
    <row r="15" spans="1:6" x14ac:dyDescent="0.25">
      <c r="A15" s="450" t="s">
        <v>315</v>
      </c>
      <c r="B15" s="457" t="s">
        <v>314</v>
      </c>
      <c r="C15" s="449">
        <v>96</v>
      </c>
      <c r="D15" s="642">
        <v>148</v>
      </c>
      <c r="E15" s="448">
        <f t="shared" ref="E15:E24" si="1">+C15*D15</f>
        <v>14208</v>
      </c>
    </row>
    <row r="16" spans="1:6" x14ac:dyDescent="0.25">
      <c r="A16" s="450" t="s">
        <v>669</v>
      </c>
      <c r="B16" s="457" t="s">
        <v>314</v>
      </c>
      <c r="C16" s="449">
        <v>240</v>
      </c>
      <c r="D16" s="447">
        <f>215-55</f>
        <v>160</v>
      </c>
      <c r="E16" s="448">
        <f t="shared" si="1"/>
        <v>38400</v>
      </c>
    </row>
    <row r="17" spans="1:6" x14ac:dyDescent="0.25">
      <c r="A17" s="450" t="s">
        <v>316</v>
      </c>
      <c r="B17" s="457" t="s">
        <v>314</v>
      </c>
      <c r="C17" s="449">
        <v>115</v>
      </c>
      <c r="D17" s="447">
        <v>215</v>
      </c>
      <c r="E17" s="448">
        <f t="shared" si="1"/>
        <v>24725</v>
      </c>
    </row>
    <row r="18" spans="1:6" x14ac:dyDescent="0.25">
      <c r="A18" s="450" t="s">
        <v>587</v>
      </c>
      <c r="B18" s="457" t="s">
        <v>314</v>
      </c>
      <c r="C18" s="449">
        <v>115</v>
      </c>
      <c r="D18" s="447">
        <v>275</v>
      </c>
      <c r="E18" s="448">
        <f t="shared" si="1"/>
        <v>31625</v>
      </c>
    </row>
    <row r="19" spans="1:6" x14ac:dyDescent="0.25">
      <c r="A19" s="552" t="s">
        <v>670</v>
      </c>
      <c r="B19" s="553" t="s">
        <v>314</v>
      </c>
      <c r="C19" s="554">
        <v>110</v>
      </c>
      <c r="D19" s="555">
        <v>580</v>
      </c>
      <c r="E19" s="556">
        <f t="shared" si="1"/>
        <v>63800</v>
      </c>
    </row>
    <row r="20" spans="1:6" x14ac:dyDescent="0.25">
      <c r="A20" s="450" t="s">
        <v>588</v>
      </c>
      <c r="B20" s="457" t="s">
        <v>317</v>
      </c>
      <c r="C20" s="449">
        <v>7</v>
      </c>
      <c r="D20" s="447">
        <v>1850</v>
      </c>
      <c r="E20" s="448">
        <f t="shared" si="1"/>
        <v>12950</v>
      </c>
    </row>
    <row r="21" spans="1:6" x14ac:dyDescent="0.25">
      <c r="A21" s="450" t="s">
        <v>671</v>
      </c>
      <c r="B21" s="457" t="s">
        <v>317</v>
      </c>
      <c r="C21" s="449">
        <v>2</v>
      </c>
      <c r="D21" s="447">
        <v>2850</v>
      </c>
      <c r="E21" s="448">
        <f t="shared" si="1"/>
        <v>5700</v>
      </c>
    </row>
    <row r="22" spans="1:6" x14ac:dyDescent="0.25">
      <c r="A22" s="450" t="s">
        <v>591</v>
      </c>
      <c r="B22" s="457" t="s">
        <v>317</v>
      </c>
      <c r="C22" s="449">
        <v>14</v>
      </c>
      <c r="D22" s="447">
        <v>1450</v>
      </c>
      <c r="E22" s="448">
        <f t="shared" si="1"/>
        <v>20300</v>
      </c>
    </row>
    <row r="23" spans="1:6" x14ac:dyDescent="0.25">
      <c r="A23" s="450" t="s">
        <v>672</v>
      </c>
      <c r="B23" s="457" t="s">
        <v>317</v>
      </c>
      <c r="C23" s="449">
        <v>2</v>
      </c>
      <c r="D23" s="447">
        <v>1800</v>
      </c>
      <c r="E23" s="448">
        <f t="shared" si="1"/>
        <v>3600</v>
      </c>
    </row>
    <row r="24" spans="1:6" x14ac:dyDescent="0.25">
      <c r="A24" s="450" t="s">
        <v>673</v>
      </c>
      <c r="B24" s="457" t="s">
        <v>317</v>
      </c>
      <c r="C24" s="449">
        <v>2</v>
      </c>
      <c r="D24" s="447">
        <v>1800</v>
      </c>
      <c r="E24" s="448">
        <f t="shared" si="1"/>
        <v>3600</v>
      </c>
    </row>
    <row r="25" spans="1:6" x14ac:dyDescent="0.25">
      <c r="A25" s="433" t="s">
        <v>320</v>
      </c>
      <c r="B25" s="434" t="s">
        <v>301</v>
      </c>
      <c r="C25" s="435" t="s">
        <v>302</v>
      </c>
      <c r="D25" s="436" t="s">
        <v>312</v>
      </c>
      <c r="E25" s="437">
        <f>SUM(E26:E29)</f>
        <v>124910</v>
      </c>
      <c r="F25" s="636">
        <f>E25/$E$117</f>
        <v>10.012938020947729</v>
      </c>
    </row>
    <row r="26" spans="1:6" x14ac:dyDescent="0.25">
      <c r="A26" s="450" t="s">
        <v>462</v>
      </c>
      <c r="B26" s="457" t="s">
        <v>314</v>
      </c>
      <c r="C26" s="449">
        <v>564</v>
      </c>
      <c r="D26" s="447">
        <v>65</v>
      </c>
      <c r="E26" s="448">
        <f t="shared" ref="E26:E29" si="2">+C26*D26</f>
        <v>36660</v>
      </c>
    </row>
    <row r="27" spans="1:6" x14ac:dyDescent="0.25">
      <c r="A27" s="463" t="s">
        <v>596</v>
      </c>
      <c r="B27" s="457" t="s">
        <v>317</v>
      </c>
      <c r="C27" s="449">
        <v>10</v>
      </c>
      <c r="D27" s="447">
        <v>1350</v>
      </c>
      <c r="E27" s="448">
        <f t="shared" si="2"/>
        <v>13500</v>
      </c>
    </row>
    <row r="28" spans="1:6" x14ac:dyDescent="0.25">
      <c r="A28" s="450" t="s">
        <v>674</v>
      </c>
      <c r="B28" s="457" t="s">
        <v>317</v>
      </c>
      <c r="C28" s="449">
        <v>118</v>
      </c>
      <c r="D28" s="447">
        <v>325</v>
      </c>
      <c r="E28" s="448">
        <f t="shared" si="2"/>
        <v>38350</v>
      </c>
    </row>
    <row r="29" spans="1:6" x14ac:dyDescent="0.25">
      <c r="A29" s="557" t="s">
        <v>675</v>
      </c>
      <c r="B29" s="553" t="s">
        <v>676</v>
      </c>
      <c r="C29" s="554">
        <v>1</v>
      </c>
      <c r="D29" s="555">
        <v>36400</v>
      </c>
      <c r="E29" s="556">
        <f t="shared" si="2"/>
        <v>36400</v>
      </c>
    </row>
    <row r="30" spans="1:6" x14ac:dyDescent="0.25">
      <c r="A30" s="558" t="s">
        <v>323</v>
      </c>
      <c r="B30" s="434" t="s">
        <v>301</v>
      </c>
      <c r="C30" s="435" t="s">
        <v>302</v>
      </c>
      <c r="D30" s="436" t="s">
        <v>312</v>
      </c>
      <c r="E30" s="437">
        <f>SUM(E31:E38)</f>
        <v>92402</v>
      </c>
      <c r="F30" s="636">
        <f>E30/$E$117</f>
        <v>7.4070570731855909</v>
      </c>
    </row>
    <row r="31" spans="1:6" x14ac:dyDescent="0.25">
      <c r="A31" s="450" t="s">
        <v>677</v>
      </c>
      <c r="B31" s="457" t="s">
        <v>314</v>
      </c>
      <c r="C31" s="449">
        <v>360</v>
      </c>
      <c r="D31" s="447">
        <v>45</v>
      </c>
      <c r="E31" s="448">
        <f t="shared" ref="E31:E34" si="3">+C31*D31</f>
        <v>16200</v>
      </c>
    </row>
    <row r="32" spans="1:6" x14ac:dyDescent="0.25">
      <c r="A32" s="450" t="s">
        <v>324</v>
      </c>
      <c r="B32" s="457" t="s">
        <v>314</v>
      </c>
      <c r="C32" s="449">
        <v>240</v>
      </c>
      <c r="D32" s="447">
        <v>53</v>
      </c>
      <c r="E32" s="448">
        <f t="shared" si="3"/>
        <v>12720</v>
      </c>
    </row>
    <row r="33" spans="1:6" x14ac:dyDescent="0.25">
      <c r="A33" s="450" t="s">
        <v>599</v>
      </c>
      <c r="B33" s="457" t="s">
        <v>317</v>
      </c>
      <c r="C33" s="449">
        <v>1</v>
      </c>
      <c r="D33" s="447">
        <v>6300</v>
      </c>
      <c r="E33" s="448">
        <f t="shared" si="3"/>
        <v>6300</v>
      </c>
    </row>
    <row r="34" spans="1:6" x14ac:dyDescent="0.25">
      <c r="A34" s="450" t="s">
        <v>331</v>
      </c>
      <c r="B34" s="457" t="s">
        <v>317</v>
      </c>
      <c r="C34" s="449">
        <v>118</v>
      </c>
      <c r="D34" s="447">
        <v>196</v>
      </c>
      <c r="E34" s="448">
        <f t="shared" si="3"/>
        <v>23128</v>
      </c>
    </row>
    <row r="35" spans="1:6" x14ac:dyDescent="0.25">
      <c r="A35" s="450" t="s">
        <v>332</v>
      </c>
      <c r="B35" s="457"/>
      <c r="C35" s="449">
        <v>118</v>
      </c>
      <c r="D35" s="447">
        <v>78</v>
      </c>
      <c r="E35" s="448">
        <f>+C35*D35</f>
        <v>9204</v>
      </c>
    </row>
    <row r="36" spans="1:6" x14ac:dyDescent="0.25">
      <c r="A36" s="450" t="s">
        <v>457</v>
      </c>
      <c r="B36" s="457" t="s">
        <v>317</v>
      </c>
      <c r="C36" s="449">
        <v>1</v>
      </c>
      <c r="D36" s="447">
        <v>5500</v>
      </c>
      <c r="E36" s="448">
        <f t="shared" ref="E36:E38" si="4">+C36*D36</f>
        <v>5500</v>
      </c>
    </row>
    <row r="37" spans="1:6" x14ac:dyDescent="0.25">
      <c r="A37" s="450" t="s">
        <v>465</v>
      </c>
      <c r="B37" s="457" t="s">
        <v>317</v>
      </c>
      <c r="C37" s="449">
        <v>3</v>
      </c>
      <c r="D37" s="447">
        <v>3250</v>
      </c>
      <c r="E37" s="448">
        <f t="shared" si="4"/>
        <v>9750</v>
      </c>
    </row>
    <row r="38" spans="1:6" x14ac:dyDescent="0.25">
      <c r="A38" s="450" t="s">
        <v>333</v>
      </c>
      <c r="B38" s="457" t="s">
        <v>317</v>
      </c>
      <c r="C38" s="449">
        <v>6</v>
      </c>
      <c r="D38" s="447">
        <v>1600</v>
      </c>
      <c r="E38" s="448">
        <f t="shared" si="4"/>
        <v>9600</v>
      </c>
    </row>
    <row r="39" spans="1:6" x14ac:dyDescent="0.25">
      <c r="A39" s="433" t="s">
        <v>334</v>
      </c>
      <c r="B39" s="434" t="s">
        <v>301</v>
      </c>
      <c r="C39" s="435" t="s">
        <v>302</v>
      </c>
      <c r="D39" s="436" t="s">
        <v>312</v>
      </c>
      <c r="E39" s="437">
        <f>SUM(E40:E43)</f>
        <v>90229.166666666672</v>
      </c>
      <c r="F39" s="636">
        <f>E39/$E$117</f>
        <v>7.2328801017940618</v>
      </c>
    </row>
    <row r="40" spans="1:6" x14ac:dyDescent="0.25">
      <c r="A40" s="450" t="s">
        <v>600</v>
      </c>
      <c r="B40" s="457" t="s">
        <v>20</v>
      </c>
      <c r="C40" s="449">
        <v>3050</v>
      </c>
      <c r="D40" s="447">
        <v>0.95</v>
      </c>
      <c r="E40" s="448">
        <f t="shared" ref="E40:E43" si="5">+C40*D40</f>
        <v>2897.5</v>
      </c>
    </row>
    <row r="41" spans="1:6" x14ac:dyDescent="0.25">
      <c r="A41" s="450" t="s">
        <v>602</v>
      </c>
      <c r="B41" s="457" t="s">
        <v>20</v>
      </c>
      <c r="C41" s="449">
        <v>3050</v>
      </c>
      <c r="D41" s="447">
        <v>11.1</v>
      </c>
      <c r="E41" s="448">
        <f t="shared" si="5"/>
        <v>33855</v>
      </c>
    </row>
    <row r="42" spans="1:6" x14ac:dyDescent="0.25">
      <c r="A42" s="450" t="s">
        <v>603</v>
      </c>
      <c r="B42" s="457" t="s">
        <v>20</v>
      </c>
      <c r="C42" s="449">
        <v>3050</v>
      </c>
      <c r="D42" s="447">
        <f>4.9*0.2/0.15</f>
        <v>6.5333333333333341</v>
      </c>
      <c r="E42" s="448">
        <f t="shared" si="5"/>
        <v>19926.666666666668</v>
      </c>
    </row>
    <row r="43" spans="1:6" x14ac:dyDescent="0.25">
      <c r="A43" s="450" t="s">
        <v>604</v>
      </c>
      <c r="B43" s="457" t="s">
        <v>20</v>
      </c>
      <c r="C43" s="449">
        <v>3050</v>
      </c>
      <c r="D43" s="447">
        <v>11</v>
      </c>
      <c r="E43" s="448">
        <f t="shared" si="5"/>
        <v>33550</v>
      </c>
    </row>
    <row r="44" spans="1:6" x14ac:dyDescent="0.25">
      <c r="A44" s="433" t="s">
        <v>335</v>
      </c>
      <c r="B44" s="434" t="s">
        <v>301</v>
      </c>
      <c r="C44" s="435" t="s">
        <v>302</v>
      </c>
      <c r="D44" s="436" t="s">
        <v>312</v>
      </c>
      <c r="E44" s="437">
        <f>SUM(E45:E49)</f>
        <v>19449</v>
      </c>
      <c r="F44" s="636">
        <f>E44/$E$117</f>
        <v>1.5590555725675477</v>
      </c>
    </row>
    <row r="45" spans="1:6" x14ac:dyDescent="0.25">
      <c r="A45" s="450" t="s">
        <v>678</v>
      </c>
      <c r="B45" s="457" t="s">
        <v>307</v>
      </c>
      <c r="C45" s="449">
        <f>700*0.6*1.3</f>
        <v>546</v>
      </c>
      <c r="D45" s="447">
        <v>9</v>
      </c>
      <c r="E45" s="448">
        <f>+D45*C45</f>
        <v>4914</v>
      </c>
    </row>
    <row r="46" spans="1:6" x14ac:dyDescent="0.25">
      <c r="A46" s="450" t="s">
        <v>336</v>
      </c>
      <c r="B46" s="457" t="s">
        <v>51</v>
      </c>
      <c r="C46" s="449">
        <v>300</v>
      </c>
      <c r="D46" s="447">
        <v>2</v>
      </c>
      <c r="E46" s="448">
        <f t="shared" ref="E46:E49" si="6">+D46*C46</f>
        <v>600</v>
      </c>
    </row>
    <row r="47" spans="1:6" x14ac:dyDescent="0.25">
      <c r="A47" s="450" t="s">
        <v>337</v>
      </c>
      <c r="B47" s="457" t="s">
        <v>51</v>
      </c>
      <c r="C47" s="449">
        <v>300</v>
      </c>
      <c r="D47" s="447">
        <v>10.45</v>
      </c>
      <c r="E47" s="448">
        <f t="shared" si="6"/>
        <v>3135</v>
      </c>
    </row>
    <row r="48" spans="1:6" x14ac:dyDescent="0.25">
      <c r="A48" s="450" t="s">
        <v>466</v>
      </c>
      <c r="B48" s="457" t="s">
        <v>51</v>
      </c>
      <c r="C48" s="449">
        <v>300</v>
      </c>
      <c r="D48" s="447">
        <v>5.4</v>
      </c>
      <c r="E48" s="448">
        <f t="shared" si="6"/>
        <v>1620</v>
      </c>
    </row>
    <row r="49" spans="1:6" x14ac:dyDescent="0.25">
      <c r="A49" s="450" t="s">
        <v>342</v>
      </c>
      <c r="B49" s="457" t="s">
        <v>51</v>
      </c>
      <c r="C49" s="449">
        <v>300</v>
      </c>
      <c r="D49" s="447">
        <v>30.6</v>
      </c>
      <c r="E49" s="448">
        <f t="shared" si="6"/>
        <v>9180</v>
      </c>
    </row>
    <row r="50" spans="1:6" x14ac:dyDescent="0.25">
      <c r="A50" s="558" t="s">
        <v>343</v>
      </c>
      <c r="B50" s="434" t="s">
        <v>301</v>
      </c>
      <c r="C50" s="435" t="s">
        <v>302</v>
      </c>
      <c r="D50" s="436" t="s">
        <v>312</v>
      </c>
      <c r="E50" s="437">
        <f>SUM(E51:E55)</f>
        <v>122586.25</v>
      </c>
      <c r="F50" s="636">
        <f>E50/$E$117</f>
        <v>9.8266633854007175</v>
      </c>
    </row>
    <row r="51" spans="1:6" x14ac:dyDescent="0.25">
      <c r="A51" s="450" t="s">
        <v>338</v>
      </c>
      <c r="B51" s="457" t="s">
        <v>51</v>
      </c>
      <c r="C51" s="449">
        <v>1842</v>
      </c>
      <c r="D51" s="447">
        <v>41</v>
      </c>
      <c r="E51" s="448">
        <f t="shared" ref="E51:E55" si="7">+C51*D51</f>
        <v>75522</v>
      </c>
    </row>
    <row r="52" spans="1:6" x14ac:dyDescent="0.25">
      <c r="A52" s="450" t="s">
        <v>339</v>
      </c>
      <c r="B52" s="457" t="s">
        <v>314</v>
      </c>
      <c r="C52" s="449">
        <v>1225</v>
      </c>
      <c r="D52" s="447">
        <v>34.200000000000003</v>
      </c>
      <c r="E52" s="448">
        <f t="shared" si="7"/>
        <v>41895</v>
      </c>
    </row>
    <row r="53" spans="1:6" x14ac:dyDescent="0.25">
      <c r="A53" s="450" t="s">
        <v>344</v>
      </c>
      <c r="B53" s="457" t="s">
        <v>314</v>
      </c>
      <c r="C53" s="449">
        <v>44</v>
      </c>
      <c r="D53" s="447">
        <v>29</v>
      </c>
      <c r="E53" s="448">
        <f t="shared" si="7"/>
        <v>1276</v>
      </c>
    </row>
    <row r="54" spans="1:6" x14ac:dyDescent="0.25">
      <c r="A54" s="463" t="s">
        <v>612</v>
      </c>
      <c r="B54" s="457" t="s">
        <v>51</v>
      </c>
      <c r="C54" s="449">
        <f>C52*0.6</f>
        <v>735</v>
      </c>
      <c r="D54" s="447">
        <v>3.95</v>
      </c>
      <c r="E54" s="448">
        <f t="shared" si="7"/>
        <v>2903.25</v>
      </c>
    </row>
    <row r="55" spans="1:6" x14ac:dyDescent="0.25">
      <c r="A55" s="463" t="s">
        <v>341</v>
      </c>
      <c r="B55" s="457" t="s">
        <v>317</v>
      </c>
      <c r="C55" s="449">
        <v>18</v>
      </c>
      <c r="D55" s="447">
        <v>55</v>
      </c>
      <c r="E55" s="448">
        <f t="shared" si="7"/>
        <v>990</v>
      </c>
    </row>
    <row r="56" spans="1:6" x14ac:dyDescent="0.25">
      <c r="A56" s="558" t="s">
        <v>680</v>
      </c>
      <c r="B56" s="434" t="s">
        <v>301</v>
      </c>
      <c r="C56" s="435" t="s">
        <v>302</v>
      </c>
      <c r="D56" s="436" t="s">
        <v>312</v>
      </c>
      <c r="E56" s="437">
        <f>SUM(E57:E59)</f>
        <v>18966.022198130842</v>
      </c>
      <c r="F56" s="636">
        <f>E56/$E$117</f>
        <v>1.5203394826179084</v>
      </c>
    </row>
    <row r="57" spans="1:6" x14ac:dyDescent="0.25">
      <c r="A57" s="463" t="s">
        <v>306</v>
      </c>
      <c r="B57" s="445" t="s">
        <v>307</v>
      </c>
      <c r="C57" s="449">
        <v>1902</v>
      </c>
      <c r="D57" s="447">
        <v>1.8702691588785048</v>
      </c>
      <c r="E57" s="448">
        <f>+C57*D57</f>
        <v>3557.2519401869163</v>
      </c>
    </row>
    <row r="58" spans="1:6" x14ac:dyDescent="0.25">
      <c r="A58" s="463" t="s">
        <v>468</v>
      </c>
      <c r="B58" s="445" t="s">
        <v>307</v>
      </c>
      <c r="C58" s="449">
        <v>1902</v>
      </c>
      <c r="D58" s="447">
        <v>4.437839252336448</v>
      </c>
      <c r="E58" s="448">
        <f>+C58*D58</f>
        <v>8440.7702579439247</v>
      </c>
    </row>
    <row r="59" spans="1:6" x14ac:dyDescent="0.25">
      <c r="A59" s="463" t="s">
        <v>681</v>
      </c>
      <c r="B59" s="559" t="s">
        <v>51</v>
      </c>
      <c r="C59" s="560">
        <f>400*2*1.3</f>
        <v>1040</v>
      </c>
      <c r="D59" s="498">
        <v>6.7</v>
      </c>
      <c r="E59" s="561">
        <f t="shared" ref="E59" si="8">+C59*D59</f>
        <v>6968</v>
      </c>
    </row>
    <row r="60" spans="1:6" x14ac:dyDescent="0.25">
      <c r="A60" s="558" t="s">
        <v>682</v>
      </c>
      <c r="B60" s="434" t="s">
        <v>301</v>
      </c>
      <c r="C60" s="435" t="s">
        <v>302</v>
      </c>
      <c r="D60" s="436" t="s">
        <v>312</v>
      </c>
      <c r="E60" s="437">
        <f>SUM(E61:E69)</f>
        <v>24318</v>
      </c>
      <c r="F60" s="636">
        <f>E60/$E$117</f>
        <v>1.9493605539460963</v>
      </c>
    </row>
    <row r="61" spans="1:6" x14ac:dyDescent="0.25">
      <c r="A61" s="469" t="s">
        <v>683</v>
      </c>
      <c r="B61" s="445" t="s">
        <v>314</v>
      </c>
      <c r="C61" s="449">
        <v>50</v>
      </c>
      <c r="D61" s="447">
        <v>240.52</v>
      </c>
      <c r="E61" s="448">
        <f>+C61*D61</f>
        <v>12026</v>
      </c>
      <c r="F61" s="643"/>
    </row>
    <row r="62" spans="1:6" x14ac:dyDescent="0.25">
      <c r="A62" s="469" t="s">
        <v>684</v>
      </c>
      <c r="B62" s="445" t="s">
        <v>314</v>
      </c>
      <c r="C62" s="449">
        <v>0</v>
      </c>
      <c r="D62" s="447">
        <v>265.74</v>
      </c>
      <c r="E62" s="448">
        <f t="shared" ref="E62:E69" si="9">+C62*D62</f>
        <v>0</v>
      </c>
    </row>
    <row r="63" spans="1:6" x14ac:dyDescent="0.25">
      <c r="A63" s="469" t="s">
        <v>685</v>
      </c>
      <c r="B63" s="445" t="s">
        <v>314</v>
      </c>
      <c r="C63" s="449">
        <v>40</v>
      </c>
      <c r="D63" s="447">
        <v>307.3</v>
      </c>
      <c r="E63" s="448">
        <f t="shared" si="9"/>
        <v>12292</v>
      </c>
    </row>
    <row r="64" spans="1:6" x14ac:dyDescent="0.25">
      <c r="A64" s="469" t="s">
        <v>686</v>
      </c>
      <c r="B64" s="445" t="s">
        <v>314</v>
      </c>
      <c r="C64" s="449">
        <v>0</v>
      </c>
      <c r="D64" s="447">
        <v>364.1</v>
      </c>
      <c r="E64" s="448">
        <f t="shared" si="9"/>
        <v>0</v>
      </c>
    </row>
    <row r="65" spans="1:9" x14ac:dyDescent="0.25">
      <c r="A65" s="469" t="s">
        <v>687</v>
      </c>
      <c r="B65" s="445" t="s">
        <v>314</v>
      </c>
      <c r="C65" s="449">
        <v>0</v>
      </c>
      <c r="D65" s="447">
        <v>389.37</v>
      </c>
      <c r="E65" s="448">
        <f t="shared" si="9"/>
        <v>0</v>
      </c>
    </row>
    <row r="66" spans="1:9" x14ac:dyDescent="0.25">
      <c r="A66" s="469" t="s">
        <v>688</v>
      </c>
      <c r="B66" s="445" t="s">
        <v>314</v>
      </c>
      <c r="C66" s="449">
        <v>0</v>
      </c>
      <c r="D66" s="447">
        <v>421.42</v>
      </c>
      <c r="E66" s="448">
        <f t="shared" si="9"/>
        <v>0</v>
      </c>
    </row>
    <row r="67" spans="1:9" x14ac:dyDescent="0.25">
      <c r="A67" s="469" t="s">
        <v>689</v>
      </c>
      <c r="B67" s="445" t="s">
        <v>314</v>
      </c>
      <c r="C67" s="449">
        <v>0</v>
      </c>
      <c r="D67" s="447">
        <v>575.11</v>
      </c>
      <c r="E67" s="448">
        <f t="shared" si="9"/>
        <v>0</v>
      </c>
    </row>
    <row r="68" spans="1:9" x14ac:dyDescent="0.25">
      <c r="A68" s="469" t="s">
        <v>690</v>
      </c>
      <c r="B68" s="445" t="s">
        <v>314</v>
      </c>
      <c r="C68" s="449">
        <v>0</v>
      </c>
      <c r="D68" s="447">
        <v>650.9</v>
      </c>
      <c r="E68" s="448">
        <f t="shared" si="9"/>
        <v>0</v>
      </c>
    </row>
    <row r="69" spans="1:9" x14ac:dyDescent="0.25">
      <c r="A69" s="469" t="s">
        <v>691</v>
      </c>
      <c r="B69" s="445" t="s">
        <v>314</v>
      </c>
      <c r="C69" s="449">
        <v>0</v>
      </c>
      <c r="D69" s="447">
        <v>776.75</v>
      </c>
      <c r="E69" s="448">
        <f t="shared" si="9"/>
        <v>0</v>
      </c>
    </row>
    <row r="70" spans="1:9" ht="3.75" customHeight="1" x14ac:dyDescent="0.25">
      <c r="A70" s="465"/>
      <c r="B70" s="457"/>
      <c r="C70" s="449"/>
      <c r="D70" s="447"/>
      <c r="E70" s="448"/>
    </row>
    <row r="71" spans="1:9" ht="15.75" x14ac:dyDescent="0.25">
      <c r="A71" s="472" t="s">
        <v>347</v>
      </c>
      <c r="B71" s="473"/>
      <c r="C71" s="562"/>
      <c r="D71" s="563" t="s">
        <v>692</v>
      </c>
      <c r="E71" s="476">
        <f>+E7+E14+E25+E30+E39+E44+E50+E56+E60</f>
        <v>711768.43886479747</v>
      </c>
      <c r="F71" s="636">
        <f>E71/$E$117</f>
        <v>57.056226592105837</v>
      </c>
      <c r="H71" s="644">
        <f>+E71-E60</f>
        <v>687450.43886479747</v>
      </c>
      <c r="I71" s="636">
        <f>H71/$E$117</f>
        <v>55.106866038159744</v>
      </c>
    </row>
    <row r="72" spans="1:9" x14ac:dyDescent="0.25">
      <c r="A72" s="477"/>
      <c r="B72" s="478"/>
      <c r="C72" s="449"/>
      <c r="D72" s="479"/>
      <c r="E72" s="480"/>
    </row>
    <row r="73" spans="1:9" x14ac:dyDescent="0.25">
      <c r="A73" s="460" t="s">
        <v>693</v>
      </c>
      <c r="B73" s="452" t="s">
        <v>301</v>
      </c>
      <c r="C73" s="453" t="s">
        <v>302</v>
      </c>
      <c r="D73" s="481" t="s">
        <v>312</v>
      </c>
      <c r="E73" s="482">
        <f>SUM(E74:E74)</f>
        <v>286780.50304943108</v>
      </c>
      <c r="F73" s="636">
        <f>E73/$E$117</f>
        <v>22.988675067249737</v>
      </c>
    </row>
    <row r="74" spans="1:9" x14ac:dyDescent="0.25">
      <c r="A74" s="488" t="s">
        <v>694</v>
      </c>
      <c r="B74" s="484" t="s">
        <v>353</v>
      </c>
      <c r="C74" s="449">
        <v>1</v>
      </c>
      <c r="D74" s="447">
        <f>+[3]Quarzo!E148</f>
        <v>286780.50304943108</v>
      </c>
      <c r="E74" s="448">
        <f>+C74*D74</f>
        <v>286780.50304943108</v>
      </c>
    </row>
    <row r="75" spans="1:9" x14ac:dyDescent="0.25">
      <c r="A75" s="486" t="s">
        <v>351</v>
      </c>
      <c r="B75" s="452" t="s">
        <v>301</v>
      </c>
      <c r="C75" s="453" t="s">
        <v>302</v>
      </c>
      <c r="D75" s="481" t="s">
        <v>312</v>
      </c>
      <c r="E75" s="482">
        <f>SUM(E76:E89)</f>
        <v>125834.86</v>
      </c>
      <c r="F75" s="636">
        <f>E75/$E$117</f>
        <v>10.087075927104593</v>
      </c>
    </row>
    <row r="76" spans="1:9" x14ac:dyDescent="0.25">
      <c r="A76" s="487" t="s">
        <v>352</v>
      </c>
      <c r="B76" s="457" t="s">
        <v>317</v>
      </c>
      <c r="C76" s="449">
        <v>120</v>
      </c>
      <c r="D76" s="447">
        <v>210</v>
      </c>
      <c r="E76" s="448">
        <f>+C76*D76</f>
        <v>25200</v>
      </c>
      <c r="F76" s="414"/>
    </row>
    <row r="77" spans="1:9" x14ac:dyDescent="0.25">
      <c r="A77" s="488" t="s">
        <v>354</v>
      </c>
      <c r="B77" s="484" t="s">
        <v>326</v>
      </c>
      <c r="C77" s="449">
        <v>1</v>
      </c>
      <c r="D77" s="447">
        <v>2500</v>
      </c>
      <c r="E77" s="448">
        <f t="shared" ref="E77" si="10">+C77*D77</f>
        <v>2500</v>
      </c>
    </row>
    <row r="78" spans="1:9" x14ac:dyDescent="0.25">
      <c r="A78" s="488" t="s">
        <v>358</v>
      </c>
      <c r="B78" s="484" t="s">
        <v>353</v>
      </c>
      <c r="C78" s="449">
        <v>1</v>
      </c>
      <c r="D78" s="447">
        <v>2500</v>
      </c>
      <c r="E78" s="448">
        <f>+C78*D78</f>
        <v>2500</v>
      </c>
    </row>
    <row r="79" spans="1:9" x14ac:dyDescent="0.25">
      <c r="A79" s="465" t="s">
        <v>696</v>
      </c>
      <c r="B79" s="445" t="s">
        <v>314</v>
      </c>
      <c r="C79" s="449">
        <v>480</v>
      </c>
      <c r="D79" s="447">
        <v>20</v>
      </c>
      <c r="E79" s="448">
        <f t="shared" ref="E79:E83" si="11">+C79*D79</f>
        <v>9600</v>
      </c>
    </row>
    <row r="80" spans="1:9" x14ac:dyDescent="0.25">
      <c r="A80" s="465" t="s">
        <v>459</v>
      </c>
      <c r="B80" s="457" t="s">
        <v>326</v>
      </c>
      <c r="C80" s="449">
        <v>1</v>
      </c>
      <c r="D80" s="447">
        <v>10000</v>
      </c>
      <c r="E80" s="448">
        <f t="shared" si="11"/>
        <v>10000</v>
      </c>
    </row>
    <row r="81" spans="1:19" x14ac:dyDescent="0.25">
      <c r="A81" s="465" t="s">
        <v>478</v>
      </c>
      <c r="B81" s="457" t="s">
        <v>326</v>
      </c>
      <c r="C81" s="449">
        <v>1</v>
      </c>
      <c r="D81" s="447">
        <v>6000</v>
      </c>
      <c r="E81" s="448">
        <f t="shared" si="11"/>
        <v>6000</v>
      </c>
    </row>
    <row r="82" spans="1:19" x14ac:dyDescent="0.25">
      <c r="A82" s="465" t="s">
        <v>362</v>
      </c>
      <c r="B82" s="445" t="s">
        <v>317</v>
      </c>
      <c r="C82" s="449">
        <v>1</v>
      </c>
      <c r="D82" s="447">
        <v>8000</v>
      </c>
      <c r="E82" s="448">
        <f t="shared" si="11"/>
        <v>8000</v>
      </c>
    </row>
    <row r="83" spans="1:19" x14ac:dyDescent="0.25">
      <c r="A83" s="465" t="s">
        <v>697</v>
      </c>
      <c r="B83" s="445" t="s">
        <v>317</v>
      </c>
      <c r="C83" s="449">
        <v>3</v>
      </c>
      <c r="D83" s="447">
        <v>900</v>
      </c>
      <c r="E83" s="448">
        <f t="shared" si="11"/>
        <v>2700</v>
      </c>
    </row>
    <row r="84" spans="1:19" x14ac:dyDescent="0.25">
      <c r="A84" s="444" t="s">
        <v>661</v>
      </c>
      <c r="B84" s="445" t="s">
        <v>20</v>
      </c>
      <c r="C84" s="449">
        <f>+C54</f>
        <v>735</v>
      </c>
      <c r="D84" s="447">
        <v>5</v>
      </c>
      <c r="E84" s="448">
        <f>+C84*D84</f>
        <v>3675</v>
      </c>
    </row>
    <row r="85" spans="1:19" x14ac:dyDescent="0.25">
      <c r="A85" s="444" t="s">
        <v>699</v>
      </c>
      <c r="B85" s="445" t="s">
        <v>20</v>
      </c>
      <c r="C85" s="449">
        <f>1546.84+5545.51+1794.27</f>
        <v>8886.6200000000008</v>
      </c>
      <c r="D85" s="447">
        <v>3</v>
      </c>
      <c r="E85" s="448">
        <f>+C85*D85</f>
        <v>26659.86</v>
      </c>
    </row>
    <row r="86" spans="1:19" x14ac:dyDescent="0.25">
      <c r="A86" s="489" t="s">
        <v>700</v>
      </c>
      <c r="B86" s="484" t="s">
        <v>326</v>
      </c>
      <c r="C86" s="449">
        <v>1</v>
      </c>
      <c r="D86" s="447">
        <v>12000</v>
      </c>
      <c r="E86" s="448">
        <f t="shared" ref="E86:E87" si="12">+C86*D86</f>
        <v>12000</v>
      </c>
    </row>
    <row r="87" spans="1:19" x14ac:dyDescent="0.25">
      <c r="A87" s="465" t="s">
        <v>356</v>
      </c>
      <c r="B87" s="445" t="s">
        <v>357</v>
      </c>
      <c r="C87" s="449">
        <v>1</v>
      </c>
      <c r="D87" s="447">
        <v>7000</v>
      </c>
      <c r="E87" s="448">
        <f t="shared" si="12"/>
        <v>7000</v>
      </c>
    </row>
    <row r="88" spans="1:19" x14ac:dyDescent="0.25">
      <c r="A88" s="488" t="s">
        <v>479</v>
      </c>
      <c r="B88" s="484" t="s">
        <v>326</v>
      </c>
      <c r="C88" s="449">
        <v>1</v>
      </c>
      <c r="D88" s="447">
        <v>7500</v>
      </c>
      <c r="E88" s="448">
        <f>+C88*D88</f>
        <v>7500</v>
      </c>
      <c r="P88" s="415"/>
      <c r="Q88" s="415"/>
      <c r="R88" s="415"/>
      <c r="S88" s="415"/>
    </row>
    <row r="89" spans="1:19" x14ac:dyDescent="0.25">
      <c r="A89" s="465" t="s">
        <v>363</v>
      </c>
      <c r="B89" s="457" t="s">
        <v>326</v>
      </c>
      <c r="C89" s="449">
        <v>1</v>
      </c>
      <c r="D89" s="447">
        <v>2500</v>
      </c>
      <c r="E89" s="448">
        <f t="shared" ref="E89:E91" si="13">+C89*D89</f>
        <v>2500</v>
      </c>
      <c r="P89" s="415"/>
      <c r="Q89" s="415"/>
      <c r="R89" s="415"/>
      <c r="S89" s="415"/>
    </row>
    <row r="90" spans="1:19" x14ac:dyDescent="0.25">
      <c r="A90" s="645" t="s">
        <v>695</v>
      </c>
      <c r="B90" s="452" t="s">
        <v>314</v>
      </c>
      <c r="C90" s="646">
        <v>396</v>
      </c>
      <c r="D90" s="647">
        <v>100</v>
      </c>
      <c r="E90" s="648">
        <f>+C90*D90</f>
        <v>39600</v>
      </c>
      <c r="F90" s="636">
        <f>E90/$E$117</f>
        <v>3.1743843217478993</v>
      </c>
    </row>
    <row r="91" spans="1:19" x14ac:dyDescent="0.25">
      <c r="A91" s="649" t="s">
        <v>701</v>
      </c>
      <c r="B91" s="650" t="s">
        <v>20</v>
      </c>
      <c r="C91" s="651">
        <f>42*16.2</f>
        <v>680.4</v>
      </c>
      <c r="D91" s="652">
        <v>28</v>
      </c>
      <c r="E91" s="653">
        <f t="shared" si="13"/>
        <v>19051.2</v>
      </c>
      <c r="F91" s="636">
        <f t="shared" ref="F91:F97" si="14">E91/$E$117</f>
        <v>1.5271674391536258</v>
      </c>
    </row>
    <row r="92" spans="1:19" x14ac:dyDescent="0.25">
      <c r="A92" s="654" t="s">
        <v>679</v>
      </c>
      <c r="B92" s="655" t="s">
        <v>353</v>
      </c>
      <c r="C92" s="656">
        <v>1</v>
      </c>
      <c r="D92" s="657">
        <v>7500</v>
      </c>
      <c r="E92" s="658">
        <f>+C92*D92</f>
        <v>7500</v>
      </c>
      <c r="F92" s="636">
        <f t="shared" si="14"/>
        <v>0.60120915184619306</v>
      </c>
    </row>
    <row r="93" spans="1:19" ht="18" customHeight="1" x14ac:dyDescent="0.25">
      <c r="A93" s="659" t="s">
        <v>698</v>
      </c>
      <c r="B93" s="660" t="s">
        <v>353</v>
      </c>
      <c r="C93" s="661">
        <v>1</v>
      </c>
      <c r="D93" s="662">
        <v>110000</v>
      </c>
      <c r="E93" s="663">
        <f>+C93*D93</f>
        <v>110000</v>
      </c>
      <c r="F93" s="636">
        <f t="shared" si="14"/>
        <v>8.8177342270774979</v>
      </c>
    </row>
    <row r="94" spans="1:19" x14ac:dyDescent="0.25">
      <c r="A94" s="664" t="s">
        <v>367</v>
      </c>
      <c r="B94" s="655" t="s">
        <v>317</v>
      </c>
      <c r="C94" s="656">
        <v>1</v>
      </c>
      <c r="D94" s="657">
        <f>124500*118*1.15/170</f>
        <v>99380.294117647063</v>
      </c>
      <c r="E94" s="658">
        <f>+C94*D94</f>
        <v>99380.294117647063</v>
      </c>
      <c r="F94" s="636">
        <f t="shared" si="14"/>
        <v>7.9664456448927732</v>
      </c>
    </row>
    <row r="95" spans="1:19" x14ac:dyDescent="0.25">
      <c r="A95" s="665" t="s">
        <v>360</v>
      </c>
      <c r="B95" s="559" t="s">
        <v>314</v>
      </c>
      <c r="C95" s="560">
        <v>1</v>
      </c>
      <c r="D95" s="498">
        <v>50000</v>
      </c>
      <c r="E95" s="561">
        <f>+C95*D95</f>
        <v>50000</v>
      </c>
      <c r="F95" s="636">
        <f t="shared" si="14"/>
        <v>4.0080610123079534</v>
      </c>
    </row>
    <row r="96" spans="1:19" x14ac:dyDescent="0.25">
      <c r="E96" s="414">
        <f>SUM(E90:E95)</f>
        <v>325531.49411764706</v>
      </c>
      <c r="F96" s="636">
        <f t="shared" si="14"/>
        <v>26.095001797025944</v>
      </c>
    </row>
    <row r="97" spans="1:6" x14ac:dyDescent="0.25">
      <c r="A97" s="493" t="s">
        <v>368</v>
      </c>
      <c r="B97" s="452" t="s">
        <v>301</v>
      </c>
      <c r="C97" s="453"/>
      <c r="D97" s="481" t="s">
        <v>312</v>
      </c>
      <c r="E97" s="482">
        <f>SUM(E98:E103)</f>
        <v>37236.185009562469</v>
      </c>
      <c r="F97" s="636">
        <f t="shared" si="14"/>
        <v>2.984898027678264</v>
      </c>
    </row>
    <row r="98" spans="1:6" x14ac:dyDescent="0.25">
      <c r="A98" s="495" t="s">
        <v>369</v>
      </c>
      <c r="B98" s="439" t="s">
        <v>357</v>
      </c>
      <c r="C98" s="466">
        <v>1</v>
      </c>
      <c r="D98" s="441">
        <v>3000</v>
      </c>
      <c r="E98" s="442">
        <f>+C98*D98</f>
        <v>3000</v>
      </c>
    </row>
    <row r="99" spans="1:6" x14ac:dyDescent="0.25">
      <c r="A99" s="495" t="s">
        <v>370</v>
      </c>
      <c r="B99" s="445" t="s">
        <v>357</v>
      </c>
      <c r="C99" s="449">
        <v>0</v>
      </c>
      <c r="D99" s="447">
        <f>+E71</f>
        <v>711768.43886479747</v>
      </c>
      <c r="E99" s="448">
        <f>+D99*C99</f>
        <v>0</v>
      </c>
    </row>
    <row r="100" spans="1:6" x14ac:dyDescent="0.25">
      <c r="A100" s="495" t="s">
        <v>89</v>
      </c>
      <c r="B100" s="445" t="s">
        <v>357</v>
      </c>
      <c r="C100" s="449">
        <v>1</v>
      </c>
      <c r="D100" s="447">
        <v>8000</v>
      </c>
      <c r="E100" s="448">
        <f t="shared" ref="E100:E103" si="15">+D100*C100</f>
        <v>8000</v>
      </c>
    </row>
    <row r="101" spans="1:6" x14ac:dyDescent="0.25">
      <c r="A101" s="495" t="s">
        <v>90</v>
      </c>
      <c r="B101" s="445" t="s">
        <v>357</v>
      </c>
      <c r="C101" s="666">
        <f>696817/262950000</f>
        <v>2.6499980984978134E-3</v>
      </c>
      <c r="D101" s="447">
        <f>+D99</f>
        <v>711768.43886479747</v>
      </c>
      <c r="E101" s="448">
        <f t="shared" si="15"/>
        <v>1886.1850095624704</v>
      </c>
    </row>
    <row r="102" spans="1:6" x14ac:dyDescent="0.25">
      <c r="A102" s="495" t="s">
        <v>702</v>
      </c>
      <c r="B102" s="445" t="s">
        <v>357</v>
      </c>
      <c r="C102" s="449">
        <v>1</v>
      </c>
      <c r="D102" s="447">
        <v>15000</v>
      </c>
      <c r="E102" s="448">
        <f t="shared" si="15"/>
        <v>15000</v>
      </c>
    </row>
    <row r="103" spans="1:6" x14ac:dyDescent="0.25">
      <c r="A103" s="495" t="s">
        <v>703</v>
      </c>
      <c r="B103" s="497" t="s">
        <v>357</v>
      </c>
      <c r="C103" s="449">
        <v>1</v>
      </c>
      <c r="D103" s="498">
        <f>2950+(4*100+300*4)*4</f>
        <v>9350</v>
      </c>
      <c r="E103" s="448">
        <f t="shared" si="15"/>
        <v>9350</v>
      </c>
    </row>
    <row r="104" spans="1:6" x14ac:dyDescent="0.25">
      <c r="A104" s="493" t="s">
        <v>704</v>
      </c>
      <c r="B104" s="452" t="s">
        <v>301</v>
      </c>
      <c r="C104" s="453"/>
      <c r="D104" s="481" t="s">
        <v>312</v>
      </c>
      <c r="E104" s="482">
        <f>SUM(E105:E107)</f>
        <v>0</v>
      </c>
    </row>
    <row r="105" spans="1:6" x14ac:dyDescent="0.25">
      <c r="A105" s="495" t="s">
        <v>705</v>
      </c>
      <c r="B105" s="439" t="s">
        <v>51</v>
      </c>
      <c r="C105" s="466">
        <v>0</v>
      </c>
      <c r="D105" s="441">
        <v>0</v>
      </c>
      <c r="E105" s="442">
        <f>+C105*D105</f>
        <v>0</v>
      </c>
    </row>
    <row r="106" spans="1:6" x14ac:dyDescent="0.25">
      <c r="A106" s="495" t="s">
        <v>706</v>
      </c>
      <c r="B106" s="445" t="s">
        <v>51</v>
      </c>
      <c r="C106" s="449">
        <v>0</v>
      </c>
      <c r="D106" s="447">
        <v>0</v>
      </c>
      <c r="E106" s="448">
        <f>+D106*C106</f>
        <v>0</v>
      </c>
    </row>
    <row r="107" spans="1:6" x14ac:dyDescent="0.25">
      <c r="A107" s="495" t="s">
        <v>707</v>
      </c>
      <c r="B107" s="445" t="s">
        <v>51</v>
      </c>
      <c r="C107" s="449">
        <v>0</v>
      </c>
      <c r="D107" s="447">
        <v>0</v>
      </c>
      <c r="E107" s="448">
        <f t="shared" ref="E107" si="16">+D107*C107</f>
        <v>0</v>
      </c>
    </row>
    <row r="108" spans="1:6" ht="15.75" x14ac:dyDescent="0.25">
      <c r="A108" s="564" t="s">
        <v>371</v>
      </c>
      <c r="B108" s="500"/>
      <c r="C108" s="501"/>
      <c r="D108" s="502"/>
      <c r="E108" s="476">
        <f>SUM(E90:E95)+E73+E75+E97</f>
        <v>775383.04217664059</v>
      </c>
      <c r="F108" s="636">
        <f>E108/$E$117</f>
        <v>62.155650819058536</v>
      </c>
    </row>
    <row r="109" spans="1:6" x14ac:dyDescent="0.25">
      <c r="A109" s="323"/>
      <c r="B109" s="324"/>
      <c r="C109" s="325"/>
      <c r="D109" s="326"/>
      <c r="E109" s="326"/>
    </row>
    <row r="110" spans="1:6" ht="15.75" x14ac:dyDescent="0.25">
      <c r="A110" s="504" t="s">
        <v>372</v>
      </c>
      <c r="B110" s="500"/>
      <c r="C110" s="501"/>
      <c r="D110" s="502"/>
      <c r="E110" s="476">
        <f>+E108+E71</f>
        <v>1487151.4810414379</v>
      </c>
    </row>
    <row r="111" spans="1:6" x14ac:dyDescent="0.25">
      <c r="A111" s="323"/>
      <c r="B111" s="327"/>
    </row>
    <row r="112" spans="1:6" ht="26.1" customHeight="1" x14ac:dyDescent="0.25">
      <c r="A112" s="505"/>
      <c r="B112" s="506"/>
      <c r="C112" s="506"/>
      <c r="D112" s="506" t="s">
        <v>486</v>
      </c>
      <c r="E112" s="507">
        <f>(E110*0.05)</f>
        <v>74357.574052071897</v>
      </c>
    </row>
    <row r="113" spans="1:7" ht="18.75" x14ac:dyDescent="0.3">
      <c r="A113" s="565"/>
      <c r="B113" s="566"/>
      <c r="C113" s="566"/>
      <c r="D113" s="566" t="s">
        <v>373</v>
      </c>
      <c r="E113" s="567">
        <f>E110+E112</f>
        <v>1561509.0550935098</v>
      </c>
    </row>
    <row r="114" spans="1:7" x14ac:dyDescent="0.25">
      <c r="A114" s="505"/>
      <c r="B114" s="667"/>
      <c r="C114" s="667"/>
      <c r="D114" s="667" t="s">
        <v>487</v>
      </c>
      <c r="E114" s="668">
        <v>28152.27</v>
      </c>
    </row>
    <row r="115" spans="1:7" x14ac:dyDescent="0.25">
      <c r="A115" s="505"/>
      <c r="B115" s="667"/>
      <c r="C115" s="667"/>
      <c r="D115" s="667" t="s">
        <v>708</v>
      </c>
      <c r="E115" s="669">
        <f>+E114*0</f>
        <v>0</v>
      </c>
    </row>
    <row r="116" spans="1:7" x14ac:dyDescent="0.25">
      <c r="A116" s="505"/>
      <c r="B116" s="667"/>
      <c r="C116" s="667"/>
      <c r="D116" s="667" t="s">
        <v>374</v>
      </c>
      <c r="E116" s="669">
        <f>E115+E113</f>
        <v>1561509.0550935098</v>
      </c>
    </row>
    <row r="117" spans="1:7" x14ac:dyDescent="0.25">
      <c r="A117" s="505"/>
      <c r="B117" s="667"/>
      <c r="C117" s="667"/>
      <c r="D117" s="670" t="s">
        <v>709</v>
      </c>
      <c r="E117" s="671">
        <v>12474.86</v>
      </c>
      <c r="F117" s="672">
        <f>+E117/E114</f>
        <v>0.44312092772625439</v>
      </c>
      <c r="G117" s="414" t="s">
        <v>710</v>
      </c>
    </row>
    <row r="118" spans="1:7" s="677" customFormat="1" x14ac:dyDescent="0.25">
      <c r="A118" s="673"/>
      <c r="B118" s="674"/>
      <c r="C118" s="674"/>
      <c r="D118" s="674" t="s">
        <v>375</v>
      </c>
      <c r="E118" s="675">
        <f>E113/E117</f>
        <v>125.17247128172258</v>
      </c>
      <c r="F118" s="676"/>
    </row>
    <row r="119" spans="1:7" x14ac:dyDescent="0.25">
      <c r="A119" s="505"/>
      <c r="B119" s="678"/>
      <c r="C119" s="678"/>
      <c r="D119" s="678" t="s">
        <v>376</v>
      </c>
      <c r="E119" s="679">
        <f>E115/E117</f>
        <v>0</v>
      </c>
    </row>
    <row r="120" spans="1:7" x14ac:dyDescent="0.25">
      <c r="A120" s="505"/>
      <c r="B120" s="678"/>
      <c r="C120" s="678"/>
      <c r="D120" s="678" t="s">
        <v>377</v>
      </c>
      <c r="E120" s="679">
        <f>E116/E117</f>
        <v>125.17247128172258</v>
      </c>
    </row>
    <row r="121" spans="1:7" x14ac:dyDescent="0.25">
      <c r="A121" s="505"/>
      <c r="B121" s="678"/>
      <c r="C121" s="678"/>
      <c r="D121" s="678" t="s">
        <v>378</v>
      </c>
      <c r="E121" s="680">
        <v>0</v>
      </c>
    </row>
    <row r="122" spans="1:7" x14ac:dyDescent="0.25">
      <c r="A122" s="505"/>
      <c r="B122" s="678"/>
      <c r="C122" s="678"/>
      <c r="D122" s="678" t="s">
        <v>379</v>
      </c>
      <c r="E122" s="680">
        <v>0</v>
      </c>
    </row>
    <row r="123" spans="1:7" x14ac:dyDescent="0.25">
      <c r="A123" s="505"/>
      <c r="B123" s="678"/>
      <c r="C123" s="678"/>
      <c r="D123" s="681" t="s">
        <v>461</v>
      </c>
      <c r="E123" s="682">
        <v>33</v>
      </c>
    </row>
    <row r="124" spans="1:7" x14ac:dyDescent="0.25">
      <c r="A124" s="505"/>
      <c r="B124" s="678"/>
      <c r="C124" s="678"/>
      <c r="D124" s="681" t="s">
        <v>489</v>
      </c>
      <c r="E124" s="682">
        <v>80</v>
      </c>
    </row>
    <row r="125" spans="1:7" x14ac:dyDescent="0.25">
      <c r="A125" s="505"/>
      <c r="B125" s="678"/>
      <c r="C125" s="678"/>
      <c r="D125" s="678" t="s">
        <v>381</v>
      </c>
      <c r="E125" s="669">
        <f>E120*E121</f>
        <v>0</v>
      </c>
    </row>
    <row r="126" spans="1:7" x14ac:dyDescent="0.25">
      <c r="A126" s="505"/>
      <c r="B126" s="678"/>
      <c r="C126" s="678"/>
      <c r="D126" s="678" t="s">
        <v>380</v>
      </c>
      <c r="E126" s="669">
        <f>E122*E120</f>
        <v>0</v>
      </c>
    </row>
    <row r="127" spans="1:7" x14ac:dyDescent="0.25">
      <c r="A127" s="505"/>
      <c r="B127" s="679"/>
      <c r="C127" s="679"/>
      <c r="D127" s="679" t="s">
        <v>621</v>
      </c>
      <c r="E127" s="669">
        <v>0</v>
      </c>
    </row>
    <row r="128" spans="1:7" x14ac:dyDescent="0.25">
      <c r="A128" s="505"/>
      <c r="B128" s="679"/>
      <c r="C128" s="679"/>
      <c r="D128" s="679" t="s">
        <v>382</v>
      </c>
      <c r="E128" s="669">
        <f>E127*E121</f>
        <v>0</v>
      </c>
    </row>
    <row r="129" spans="1:5" x14ac:dyDescent="0.25">
      <c r="A129" s="505"/>
      <c r="B129" s="679"/>
      <c r="C129" s="679"/>
      <c r="D129" s="679" t="s">
        <v>383</v>
      </c>
      <c r="E129" s="669">
        <f>E127*E122</f>
        <v>0</v>
      </c>
    </row>
  </sheetData>
  <mergeCells count="1">
    <mergeCell ref="B6:E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5"/>
  <sheetViews>
    <sheetView showGridLines="0" workbookViewId="0">
      <selection activeCell="D18" sqref="D18"/>
    </sheetView>
  </sheetViews>
  <sheetFormatPr defaultColWidth="11" defaultRowHeight="15.75" x14ac:dyDescent="0.25"/>
  <cols>
    <col min="1" max="1" width="35" bestFit="1" customWidth="1"/>
    <col min="2" max="2" width="14.75" bestFit="1" customWidth="1"/>
    <col min="3" max="3" width="15.75" bestFit="1" customWidth="1"/>
    <col min="4" max="4" width="22.75" customWidth="1"/>
    <col min="5" max="5" width="15.75" bestFit="1" customWidth="1"/>
    <col min="6" max="6" width="12.375" bestFit="1" customWidth="1"/>
    <col min="7" max="7" width="22.875" bestFit="1" customWidth="1"/>
    <col min="8" max="8" width="13.625" bestFit="1" customWidth="1"/>
  </cols>
  <sheetData>
    <row r="1" spans="1:9" ht="21" x14ac:dyDescent="0.35">
      <c r="A1" s="38" t="s">
        <v>210</v>
      </c>
    </row>
    <row r="3" spans="1:9" x14ac:dyDescent="0.25">
      <c r="A3" s="192" t="s">
        <v>208</v>
      </c>
      <c r="B3" s="192" t="s">
        <v>191</v>
      </c>
      <c r="C3" s="192" t="s">
        <v>207</v>
      </c>
      <c r="D3" s="192" t="s">
        <v>291</v>
      </c>
      <c r="E3" s="192" t="s">
        <v>292</v>
      </c>
    </row>
    <row r="4" spans="1:9" x14ac:dyDescent="0.25">
      <c r="A4" s="205" t="s">
        <v>206</v>
      </c>
      <c r="B4" s="206">
        <v>0.48</v>
      </c>
      <c r="C4" s="208">
        <v>1600303.49</v>
      </c>
      <c r="D4" s="208">
        <f>(C4*B4)+C4</f>
        <v>2368449.1651999997</v>
      </c>
      <c r="E4" s="208">
        <f>D4*12</f>
        <v>28421389.982399996</v>
      </c>
    </row>
    <row r="5" spans="1:9" x14ac:dyDescent="0.25">
      <c r="A5" s="205" t="s">
        <v>730</v>
      </c>
      <c r="B5" s="206">
        <v>0.48</v>
      </c>
      <c r="C5" s="208">
        <v>1000000</v>
      </c>
      <c r="D5" s="208">
        <f t="shared" ref="D5" si="0">(C5*B5)+C5</f>
        <v>1480000</v>
      </c>
      <c r="E5" s="208">
        <f>C5*12</f>
        <v>12000000</v>
      </c>
    </row>
    <row r="6" spans="1:9" x14ac:dyDescent="0.25">
      <c r="A6" s="190"/>
      <c r="B6" s="197"/>
      <c r="C6" s="197">
        <f>SUM(C4:C5)</f>
        <v>2600303.4900000002</v>
      </c>
      <c r="D6" s="197">
        <f>SUM(D4:D5)</f>
        <v>3848449.1651999997</v>
      </c>
      <c r="E6" s="197">
        <f>SUM(E4:E5)</f>
        <v>40421389.9824</v>
      </c>
    </row>
    <row r="7" spans="1:9" x14ac:dyDescent="0.25">
      <c r="A7" s="204"/>
      <c r="B7" s="79"/>
    </row>
    <row r="9" spans="1:9" x14ac:dyDescent="0.25">
      <c r="A9" s="191" t="s">
        <v>209</v>
      </c>
      <c r="B9" s="192" t="s">
        <v>191</v>
      </c>
      <c r="C9" s="192" t="s">
        <v>207</v>
      </c>
      <c r="D9" s="192" t="s">
        <v>291</v>
      </c>
      <c r="E9" s="192" t="s">
        <v>292</v>
      </c>
    </row>
    <row r="10" spans="1:9" x14ac:dyDescent="0.25">
      <c r="A10" s="190" t="s">
        <v>192</v>
      </c>
      <c r="B10" s="206">
        <v>0.48</v>
      </c>
      <c r="C10" s="197">
        <v>12260230</v>
      </c>
      <c r="D10" s="197">
        <f>C10*B10+C10</f>
        <v>18145140.399999999</v>
      </c>
      <c r="E10" s="198">
        <f>D10*12</f>
        <v>217741684.79999998</v>
      </c>
      <c r="H10" s="103"/>
      <c r="I10" s="79"/>
    </row>
    <row r="11" spans="1:9" x14ac:dyDescent="0.25">
      <c r="A11" s="56" t="s">
        <v>193</v>
      </c>
      <c r="B11" s="206">
        <v>0.48</v>
      </c>
      <c r="C11" s="199">
        <v>6734000</v>
      </c>
      <c r="D11" s="199">
        <f>C11*B11+C11</f>
        <v>9966320</v>
      </c>
      <c r="E11" s="200">
        <f>D11*12</f>
        <v>119595840</v>
      </c>
      <c r="H11" s="103"/>
      <c r="I11" s="79"/>
    </row>
    <row r="12" spans="1:9" x14ac:dyDescent="0.25">
      <c r="A12" s="56" t="s">
        <v>194</v>
      </c>
      <c r="B12" s="206">
        <v>0.48</v>
      </c>
      <c r="C12" s="199">
        <f>F12+G12</f>
        <v>7444126</v>
      </c>
      <c r="D12" s="199">
        <f>C12*B12+C12</f>
        <v>11017306.48</v>
      </c>
      <c r="E12" s="200">
        <f>D12*12</f>
        <v>132207677.76000001</v>
      </c>
      <c r="F12" s="287">
        <v>1428710</v>
      </c>
      <c r="G12" s="585">
        <v>6015416</v>
      </c>
      <c r="H12" s="103"/>
      <c r="I12" s="79"/>
    </row>
    <row r="13" spans="1:9" x14ac:dyDescent="0.25">
      <c r="A13" s="56" t="s">
        <v>195</v>
      </c>
      <c r="B13" s="206">
        <v>0.48</v>
      </c>
      <c r="C13" s="199">
        <v>10712000</v>
      </c>
      <c r="D13" s="199">
        <f>C13*B13+C13</f>
        <v>15853760</v>
      </c>
      <c r="E13" s="200">
        <f>D13*12</f>
        <v>190245120</v>
      </c>
      <c r="H13" s="103"/>
      <c r="I13" s="79"/>
    </row>
    <row r="14" spans="1:9" x14ac:dyDescent="0.25">
      <c r="A14" s="33" t="s">
        <v>196</v>
      </c>
      <c r="B14" s="207">
        <v>0.48</v>
      </c>
      <c r="C14" s="201">
        <v>5029000</v>
      </c>
      <c r="D14" s="201">
        <f>C14*B14+C14</f>
        <v>7442920</v>
      </c>
      <c r="E14" s="202">
        <f>D14*12</f>
        <v>89315040</v>
      </c>
      <c r="H14" s="103"/>
      <c r="I14" s="79"/>
    </row>
    <row r="15" spans="1:9" x14ac:dyDescent="0.25">
      <c r="B15" s="203"/>
      <c r="C15" s="203">
        <f>SUM(C10:C14)</f>
        <v>42179356</v>
      </c>
      <c r="D15" s="203">
        <f>SUM(D10:D14)</f>
        <v>62425446.879999995</v>
      </c>
      <c r="E15" s="203">
        <f>SUM(E10:E14)</f>
        <v>749105362.55999994</v>
      </c>
    </row>
  </sheetData>
  <pageMargins left="0.7" right="0.7" top="0.75" bottom="0.75" header="0.3" footer="0.3"/>
  <pageSetup orientation="portrait" horizontalDpi="1200" verticalDpi="1200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156"/>
  <sheetViews>
    <sheetView showGridLines="0" workbookViewId="0">
      <pane ySplit="9" topLeftCell="A110" activePane="bottomLeft" state="frozen"/>
      <selection pane="bottomLeft" activeCell="G129" sqref="G129"/>
    </sheetView>
  </sheetViews>
  <sheetFormatPr defaultColWidth="10.625" defaultRowHeight="15" x14ac:dyDescent="0.25"/>
  <cols>
    <col min="1" max="1" width="17.5" style="380" bestFit="1" customWidth="1"/>
    <col min="2" max="2" width="10.375" style="378" bestFit="1" customWidth="1"/>
    <col min="3" max="3" width="11.875" style="379" customWidth="1"/>
    <col min="4" max="4" width="12.625" style="378" customWidth="1"/>
    <col min="5" max="5" width="12.75" style="378" customWidth="1"/>
    <col min="6" max="6" width="11.875" style="378" customWidth="1"/>
    <col min="7" max="7" width="11.125" style="378" bestFit="1" customWidth="1"/>
    <col min="8" max="8" width="19.75" style="378" bestFit="1" customWidth="1"/>
    <col min="9" max="9" width="17.25" style="378" bestFit="1" customWidth="1"/>
    <col min="10" max="10" width="15.125" style="378" bestFit="1" customWidth="1"/>
    <col min="11" max="11" width="10.625" style="378"/>
    <col min="12" max="12" width="10.25" style="378" customWidth="1"/>
    <col min="13" max="16384" width="10.625" style="378"/>
  </cols>
  <sheetData>
    <row r="1" spans="1:6" ht="15.75" x14ac:dyDescent="0.25">
      <c r="A1" s="379" t="s">
        <v>571</v>
      </c>
      <c r="B1" s="391">
        <f>'Cuadro de areas'!B4</f>
        <v>28152.27</v>
      </c>
    </row>
    <row r="2" spans="1:6" x14ac:dyDescent="0.25">
      <c r="A2" s="379" t="s">
        <v>570</v>
      </c>
      <c r="B2" s="379">
        <f>Costeo!C9</f>
        <v>1500000</v>
      </c>
    </row>
    <row r="3" spans="1:6" x14ac:dyDescent="0.25">
      <c r="A3" s="379" t="s">
        <v>569</v>
      </c>
      <c r="B3" s="570">
        <f>B2/B5</f>
        <v>53.324611796826119</v>
      </c>
    </row>
    <row r="4" spans="1:6" ht="15.75" x14ac:dyDescent="0.25">
      <c r="A4" s="379" t="s">
        <v>568</v>
      </c>
      <c r="B4" s="379">
        <f>Costeo!C51</f>
        <v>2126409.0550935101</v>
      </c>
      <c r="D4" s="391"/>
      <c r="E4" s="399"/>
    </row>
    <row r="5" spans="1:6" x14ac:dyDescent="0.25">
      <c r="A5" s="379" t="s">
        <v>111</v>
      </c>
      <c r="B5" s="379">
        <f>'Cuadro de areas'!B5</f>
        <v>28129.599999999999</v>
      </c>
      <c r="D5" s="379"/>
    </row>
    <row r="6" spans="1:6" x14ac:dyDescent="0.25">
      <c r="A6" s="379" t="s">
        <v>567</v>
      </c>
      <c r="B6" s="379">
        <f>B4/B5</f>
        <v>75.593291589411521</v>
      </c>
      <c r="D6" s="379"/>
    </row>
    <row r="7" spans="1:6" x14ac:dyDescent="0.25">
      <c r="B7" s="379"/>
      <c r="D7" s="379"/>
    </row>
    <row r="9" spans="1:6" x14ac:dyDescent="0.25">
      <c r="A9" s="397" t="s">
        <v>566</v>
      </c>
      <c r="B9" s="397" t="s">
        <v>565</v>
      </c>
      <c r="C9" s="398" t="s">
        <v>563</v>
      </c>
      <c r="D9" s="397" t="s">
        <v>562</v>
      </c>
      <c r="E9" s="397" t="s">
        <v>561</v>
      </c>
      <c r="F9" s="397" t="s">
        <v>32</v>
      </c>
    </row>
    <row r="10" spans="1:6" ht="15.75" x14ac:dyDescent="0.25">
      <c r="A10" s="396"/>
      <c r="B10" s="395">
        <v>1</v>
      </c>
      <c r="C10" s="394">
        <v>102.26</v>
      </c>
      <c r="D10" s="393">
        <f t="shared" ref="D10:D73" si="0">C10*$B$3</f>
        <v>5452.9748023434395</v>
      </c>
      <c r="E10" s="393">
        <f t="shared" ref="E10:E73" si="1">C10*$B$6</f>
        <v>7730.1699979332225</v>
      </c>
      <c r="F10" s="392">
        <f t="shared" ref="F10:F73" si="2">D10+E10</f>
        <v>13183.144800276663</v>
      </c>
    </row>
    <row r="11" spans="1:6" ht="15.75" x14ac:dyDescent="0.25">
      <c r="A11" s="396"/>
      <c r="B11" s="395">
        <v>55</v>
      </c>
      <c r="C11" s="394">
        <v>107.5</v>
      </c>
      <c r="D11" s="393">
        <f t="shared" si="0"/>
        <v>5732.3957681588081</v>
      </c>
      <c r="E11" s="393">
        <f t="shared" si="1"/>
        <v>8126.2788458617388</v>
      </c>
      <c r="F11" s="392">
        <f t="shared" si="2"/>
        <v>13858.674614020547</v>
      </c>
    </row>
    <row r="12" spans="1:6" ht="15.75" x14ac:dyDescent="0.25">
      <c r="A12" s="396"/>
      <c r="B12" s="395">
        <v>7</v>
      </c>
      <c r="C12" s="394">
        <v>107.52</v>
      </c>
      <c r="D12" s="393">
        <f t="shared" si="0"/>
        <v>5733.4622603947437</v>
      </c>
      <c r="E12" s="393">
        <f t="shared" si="1"/>
        <v>8127.7907116935266</v>
      </c>
      <c r="F12" s="392">
        <f t="shared" si="2"/>
        <v>13861.25297208827</v>
      </c>
    </row>
    <row r="13" spans="1:6" ht="15.75" x14ac:dyDescent="0.25">
      <c r="A13" s="396"/>
      <c r="B13" s="395">
        <v>10</v>
      </c>
      <c r="C13" s="394">
        <v>107.52</v>
      </c>
      <c r="D13" s="393">
        <f t="shared" si="0"/>
        <v>5733.4622603947437</v>
      </c>
      <c r="E13" s="393">
        <f t="shared" si="1"/>
        <v>8127.7907116935266</v>
      </c>
      <c r="F13" s="392">
        <f t="shared" si="2"/>
        <v>13861.25297208827</v>
      </c>
    </row>
    <row r="14" spans="1:6" ht="15.75" x14ac:dyDescent="0.25">
      <c r="A14" s="396"/>
      <c r="B14" s="395">
        <v>23</v>
      </c>
      <c r="C14" s="394">
        <v>107.52</v>
      </c>
      <c r="D14" s="393">
        <f t="shared" si="0"/>
        <v>5733.4622603947437</v>
      </c>
      <c r="E14" s="393">
        <f t="shared" si="1"/>
        <v>8127.7907116935266</v>
      </c>
      <c r="F14" s="392">
        <f t="shared" si="2"/>
        <v>13861.25297208827</v>
      </c>
    </row>
    <row r="15" spans="1:6" ht="15.75" x14ac:dyDescent="0.25">
      <c r="A15" s="396"/>
      <c r="B15" s="395">
        <v>26</v>
      </c>
      <c r="C15" s="394">
        <v>107.52</v>
      </c>
      <c r="D15" s="393">
        <f t="shared" si="0"/>
        <v>5733.4622603947437</v>
      </c>
      <c r="E15" s="393">
        <f t="shared" si="1"/>
        <v>8127.7907116935266</v>
      </c>
      <c r="F15" s="392">
        <f t="shared" si="2"/>
        <v>13861.25297208827</v>
      </c>
    </row>
    <row r="16" spans="1:6" ht="15.75" x14ac:dyDescent="0.25">
      <c r="A16" s="396"/>
      <c r="B16" s="395">
        <v>39</v>
      </c>
      <c r="C16" s="394">
        <v>107.52</v>
      </c>
      <c r="D16" s="393">
        <f t="shared" si="0"/>
        <v>5733.4622603947437</v>
      </c>
      <c r="E16" s="393">
        <f t="shared" si="1"/>
        <v>8127.7907116935266</v>
      </c>
      <c r="F16" s="392">
        <f t="shared" si="2"/>
        <v>13861.25297208827</v>
      </c>
    </row>
    <row r="17" spans="1:6" ht="15.75" x14ac:dyDescent="0.25">
      <c r="A17" s="396"/>
      <c r="B17" s="395">
        <v>42</v>
      </c>
      <c r="C17" s="394">
        <v>107.52</v>
      </c>
      <c r="D17" s="393">
        <f t="shared" si="0"/>
        <v>5733.4622603947437</v>
      </c>
      <c r="E17" s="393">
        <f t="shared" si="1"/>
        <v>8127.7907116935266</v>
      </c>
      <c r="F17" s="392">
        <f t="shared" si="2"/>
        <v>13861.25297208827</v>
      </c>
    </row>
    <row r="18" spans="1:6" ht="15.75" x14ac:dyDescent="0.25">
      <c r="A18" s="396"/>
      <c r="B18" s="395">
        <v>58</v>
      </c>
      <c r="C18" s="394">
        <v>107.52</v>
      </c>
      <c r="D18" s="393">
        <f t="shared" si="0"/>
        <v>5733.4622603947437</v>
      </c>
      <c r="E18" s="393">
        <f t="shared" si="1"/>
        <v>8127.7907116935266</v>
      </c>
      <c r="F18" s="392">
        <f t="shared" si="2"/>
        <v>13861.25297208827</v>
      </c>
    </row>
    <row r="19" spans="1:6" ht="15.75" x14ac:dyDescent="0.25">
      <c r="A19" s="396"/>
      <c r="B19" s="395">
        <v>70</v>
      </c>
      <c r="C19" s="394">
        <v>107.52</v>
      </c>
      <c r="D19" s="393">
        <f t="shared" si="0"/>
        <v>5733.4622603947437</v>
      </c>
      <c r="E19" s="393">
        <f t="shared" si="1"/>
        <v>8127.7907116935266</v>
      </c>
      <c r="F19" s="392">
        <f t="shared" si="2"/>
        <v>13861.25297208827</v>
      </c>
    </row>
    <row r="20" spans="1:6" ht="15.75" x14ac:dyDescent="0.25">
      <c r="A20" s="396"/>
      <c r="B20" s="395">
        <v>73</v>
      </c>
      <c r="C20" s="394">
        <v>107.52</v>
      </c>
      <c r="D20" s="393">
        <f t="shared" si="0"/>
        <v>5733.4622603947437</v>
      </c>
      <c r="E20" s="393">
        <f t="shared" si="1"/>
        <v>8127.7907116935266</v>
      </c>
      <c r="F20" s="392">
        <f t="shared" si="2"/>
        <v>13861.25297208827</v>
      </c>
    </row>
    <row r="21" spans="1:6" ht="15.75" x14ac:dyDescent="0.25">
      <c r="A21" s="396"/>
      <c r="B21" s="395">
        <v>6</v>
      </c>
      <c r="C21" s="394">
        <v>109.6</v>
      </c>
      <c r="D21" s="393">
        <f t="shared" si="0"/>
        <v>5844.3774529321427</v>
      </c>
      <c r="E21" s="393">
        <f t="shared" si="1"/>
        <v>8285.0247581995027</v>
      </c>
      <c r="F21" s="392">
        <f t="shared" si="2"/>
        <v>14129.402211131644</v>
      </c>
    </row>
    <row r="22" spans="1:6" ht="15.75" x14ac:dyDescent="0.25">
      <c r="A22" s="396"/>
      <c r="B22" s="395">
        <v>11</v>
      </c>
      <c r="C22" s="394">
        <v>109.6</v>
      </c>
      <c r="D22" s="393">
        <f t="shared" si="0"/>
        <v>5844.3774529321427</v>
      </c>
      <c r="E22" s="393">
        <f t="shared" si="1"/>
        <v>8285.0247581995027</v>
      </c>
      <c r="F22" s="392">
        <f t="shared" si="2"/>
        <v>14129.402211131644</v>
      </c>
    </row>
    <row r="23" spans="1:6" ht="15.75" x14ac:dyDescent="0.25">
      <c r="A23" s="396"/>
      <c r="B23" s="395">
        <v>22</v>
      </c>
      <c r="C23" s="394">
        <v>109.6</v>
      </c>
      <c r="D23" s="393">
        <f t="shared" si="0"/>
        <v>5844.3774529321427</v>
      </c>
      <c r="E23" s="393">
        <f t="shared" si="1"/>
        <v>8285.0247581995027</v>
      </c>
      <c r="F23" s="392">
        <f t="shared" si="2"/>
        <v>14129.402211131644</v>
      </c>
    </row>
    <row r="24" spans="1:6" ht="15.75" x14ac:dyDescent="0.25">
      <c r="A24" s="396"/>
      <c r="B24" s="395">
        <v>27</v>
      </c>
      <c r="C24" s="394">
        <v>109.6</v>
      </c>
      <c r="D24" s="393">
        <f t="shared" si="0"/>
        <v>5844.3774529321427</v>
      </c>
      <c r="E24" s="393">
        <f t="shared" si="1"/>
        <v>8285.0247581995027</v>
      </c>
      <c r="F24" s="392">
        <f t="shared" si="2"/>
        <v>14129.402211131644</v>
      </c>
    </row>
    <row r="25" spans="1:6" ht="15.75" x14ac:dyDescent="0.25">
      <c r="A25" s="396"/>
      <c r="B25" s="395">
        <v>38</v>
      </c>
      <c r="C25" s="394">
        <v>109.6</v>
      </c>
      <c r="D25" s="393">
        <f t="shared" si="0"/>
        <v>5844.3774529321427</v>
      </c>
      <c r="E25" s="393">
        <f t="shared" si="1"/>
        <v>8285.0247581995027</v>
      </c>
      <c r="F25" s="392">
        <f t="shared" si="2"/>
        <v>14129.402211131644</v>
      </c>
    </row>
    <row r="26" spans="1:6" ht="15.75" x14ac:dyDescent="0.25">
      <c r="A26" s="396"/>
      <c r="B26" s="395">
        <v>43</v>
      </c>
      <c r="C26" s="394">
        <v>109.6</v>
      </c>
      <c r="D26" s="393">
        <f t="shared" si="0"/>
        <v>5844.3774529321427</v>
      </c>
      <c r="E26" s="393">
        <f t="shared" si="1"/>
        <v>8285.0247581995027</v>
      </c>
      <c r="F26" s="392">
        <f t="shared" si="2"/>
        <v>14129.402211131644</v>
      </c>
    </row>
    <row r="27" spans="1:6" ht="15.75" x14ac:dyDescent="0.25">
      <c r="A27" s="396"/>
      <c r="B27" s="395">
        <v>54</v>
      </c>
      <c r="C27" s="394">
        <v>109.6</v>
      </c>
      <c r="D27" s="393">
        <f t="shared" si="0"/>
        <v>5844.3774529321427</v>
      </c>
      <c r="E27" s="393">
        <f t="shared" si="1"/>
        <v>8285.0247581995027</v>
      </c>
      <c r="F27" s="392">
        <f t="shared" si="2"/>
        <v>14129.402211131644</v>
      </c>
    </row>
    <row r="28" spans="1:6" ht="15.75" x14ac:dyDescent="0.25">
      <c r="A28" s="396"/>
      <c r="B28" s="395">
        <v>59</v>
      </c>
      <c r="C28" s="394">
        <v>109.6</v>
      </c>
      <c r="D28" s="393">
        <f t="shared" si="0"/>
        <v>5844.3774529321427</v>
      </c>
      <c r="E28" s="393">
        <f t="shared" si="1"/>
        <v>8285.0247581995027</v>
      </c>
      <c r="F28" s="392">
        <f t="shared" si="2"/>
        <v>14129.402211131644</v>
      </c>
    </row>
    <row r="29" spans="1:6" ht="15.75" x14ac:dyDescent="0.25">
      <c r="A29" s="396"/>
      <c r="B29" s="395">
        <v>69</v>
      </c>
      <c r="C29" s="394">
        <v>109.6</v>
      </c>
      <c r="D29" s="393">
        <f t="shared" si="0"/>
        <v>5844.3774529321427</v>
      </c>
      <c r="E29" s="393">
        <f t="shared" si="1"/>
        <v>8285.0247581995027</v>
      </c>
      <c r="F29" s="392">
        <f t="shared" si="2"/>
        <v>14129.402211131644</v>
      </c>
    </row>
    <row r="30" spans="1:6" ht="15.75" x14ac:dyDescent="0.25">
      <c r="A30" s="396"/>
      <c r="B30" s="395">
        <v>74</v>
      </c>
      <c r="C30" s="394">
        <v>109.6</v>
      </c>
      <c r="D30" s="393">
        <f t="shared" si="0"/>
        <v>5844.3774529321427</v>
      </c>
      <c r="E30" s="393">
        <f t="shared" si="1"/>
        <v>8285.0247581995027</v>
      </c>
      <c r="F30" s="392">
        <f t="shared" si="2"/>
        <v>14129.402211131644</v>
      </c>
    </row>
    <row r="31" spans="1:6" ht="15.75" x14ac:dyDescent="0.25">
      <c r="A31" s="396"/>
      <c r="B31" s="395">
        <v>80</v>
      </c>
      <c r="C31" s="394">
        <v>110.27</v>
      </c>
      <c r="D31" s="393">
        <f t="shared" si="0"/>
        <v>5880.1049428360157</v>
      </c>
      <c r="E31" s="393">
        <f t="shared" si="1"/>
        <v>8335.6722635644073</v>
      </c>
      <c r="F31" s="392">
        <f t="shared" si="2"/>
        <v>14215.777206400424</v>
      </c>
    </row>
    <row r="32" spans="1:6" ht="15.75" x14ac:dyDescent="0.25">
      <c r="A32" s="396"/>
      <c r="B32" s="395">
        <v>2</v>
      </c>
      <c r="C32" s="394">
        <v>110.7</v>
      </c>
      <c r="D32" s="393">
        <f t="shared" si="0"/>
        <v>5903.0345259086516</v>
      </c>
      <c r="E32" s="393">
        <f t="shared" si="1"/>
        <v>8368.1773789478557</v>
      </c>
      <c r="F32" s="392">
        <f t="shared" si="2"/>
        <v>14271.211904856507</v>
      </c>
    </row>
    <row r="33" spans="1:6" ht="15.75" x14ac:dyDescent="0.25">
      <c r="A33" s="396"/>
      <c r="B33" s="395">
        <v>3</v>
      </c>
      <c r="C33" s="394">
        <v>110.7</v>
      </c>
      <c r="D33" s="393">
        <f t="shared" si="0"/>
        <v>5903.0345259086516</v>
      </c>
      <c r="E33" s="393">
        <f t="shared" si="1"/>
        <v>8368.1773789478557</v>
      </c>
      <c r="F33" s="392">
        <f t="shared" si="2"/>
        <v>14271.211904856507</v>
      </c>
    </row>
    <row r="34" spans="1:6" ht="15.75" x14ac:dyDescent="0.25">
      <c r="A34" s="396"/>
      <c r="B34" s="395">
        <v>4</v>
      </c>
      <c r="C34" s="394">
        <v>110.7</v>
      </c>
      <c r="D34" s="393">
        <f t="shared" si="0"/>
        <v>5903.0345259086516</v>
      </c>
      <c r="E34" s="393">
        <f t="shared" si="1"/>
        <v>8368.1773789478557</v>
      </c>
      <c r="F34" s="392">
        <f t="shared" si="2"/>
        <v>14271.211904856507</v>
      </c>
    </row>
    <row r="35" spans="1:6" ht="15.75" x14ac:dyDescent="0.25">
      <c r="A35" s="396"/>
      <c r="B35" s="395">
        <v>5</v>
      </c>
      <c r="C35" s="394">
        <v>110.7</v>
      </c>
      <c r="D35" s="393">
        <f t="shared" si="0"/>
        <v>5903.0345259086516</v>
      </c>
      <c r="E35" s="393">
        <f t="shared" si="1"/>
        <v>8368.1773789478557</v>
      </c>
      <c r="F35" s="392">
        <f t="shared" si="2"/>
        <v>14271.211904856507</v>
      </c>
    </row>
    <row r="36" spans="1:6" ht="15.75" x14ac:dyDescent="0.25">
      <c r="A36" s="396"/>
      <c r="B36" s="395">
        <v>12</v>
      </c>
      <c r="C36" s="394">
        <v>110.7</v>
      </c>
      <c r="D36" s="393">
        <f t="shared" si="0"/>
        <v>5903.0345259086516</v>
      </c>
      <c r="E36" s="393">
        <f t="shared" si="1"/>
        <v>8368.1773789478557</v>
      </c>
      <c r="F36" s="392">
        <f t="shared" si="2"/>
        <v>14271.211904856507</v>
      </c>
    </row>
    <row r="37" spans="1:6" ht="15.75" x14ac:dyDescent="0.25">
      <c r="A37" s="396"/>
      <c r="B37" s="395">
        <v>13</v>
      </c>
      <c r="C37" s="394">
        <v>110.7</v>
      </c>
      <c r="D37" s="393">
        <f t="shared" si="0"/>
        <v>5903.0345259086516</v>
      </c>
      <c r="E37" s="393">
        <f t="shared" si="1"/>
        <v>8368.1773789478557</v>
      </c>
      <c r="F37" s="392">
        <f t="shared" si="2"/>
        <v>14271.211904856507</v>
      </c>
    </row>
    <row r="38" spans="1:6" ht="15.75" x14ac:dyDescent="0.25">
      <c r="A38" s="396"/>
      <c r="B38" s="395">
        <v>14</v>
      </c>
      <c r="C38" s="394">
        <v>110.7</v>
      </c>
      <c r="D38" s="393">
        <f t="shared" si="0"/>
        <v>5903.0345259086516</v>
      </c>
      <c r="E38" s="393">
        <f t="shared" si="1"/>
        <v>8368.1773789478557</v>
      </c>
      <c r="F38" s="392">
        <f t="shared" si="2"/>
        <v>14271.211904856507</v>
      </c>
    </row>
    <row r="39" spans="1:6" ht="15.75" x14ac:dyDescent="0.25">
      <c r="A39" s="396"/>
      <c r="B39" s="395">
        <v>15</v>
      </c>
      <c r="C39" s="394">
        <v>110.7</v>
      </c>
      <c r="D39" s="393">
        <f t="shared" si="0"/>
        <v>5903.0345259086516</v>
      </c>
      <c r="E39" s="393">
        <f t="shared" si="1"/>
        <v>8368.1773789478557</v>
      </c>
      <c r="F39" s="392">
        <f t="shared" si="2"/>
        <v>14271.211904856507</v>
      </c>
    </row>
    <row r="40" spans="1:6" ht="15.75" x14ac:dyDescent="0.25">
      <c r="A40" s="396"/>
      <c r="B40" s="395">
        <v>16</v>
      </c>
      <c r="C40" s="394">
        <v>110.7</v>
      </c>
      <c r="D40" s="393">
        <f t="shared" si="0"/>
        <v>5903.0345259086516</v>
      </c>
      <c r="E40" s="393">
        <f t="shared" si="1"/>
        <v>8368.1773789478557</v>
      </c>
      <c r="F40" s="392">
        <f t="shared" si="2"/>
        <v>14271.211904856507</v>
      </c>
    </row>
    <row r="41" spans="1:6" ht="15.75" x14ac:dyDescent="0.25">
      <c r="A41" s="396"/>
      <c r="B41" s="395">
        <v>17</v>
      </c>
      <c r="C41" s="394">
        <v>110.7</v>
      </c>
      <c r="D41" s="393">
        <f t="shared" si="0"/>
        <v>5903.0345259086516</v>
      </c>
      <c r="E41" s="393">
        <f t="shared" si="1"/>
        <v>8368.1773789478557</v>
      </c>
      <c r="F41" s="392">
        <f t="shared" si="2"/>
        <v>14271.211904856507</v>
      </c>
    </row>
    <row r="42" spans="1:6" ht="15.75" x14ac:dyDescent="0.25">
      <c r="A42" s="396"/>
      <c r="B42" s="395">
        <v>18</v>
      </c>
      <c r="C42" s="394">
        <v>110.7</v>
      </c>
      <c r="D42" s="393">
        <f t="shared" si="0"/>
        <v>5903.0345259086516</v>
      </c>
      <c r="E42" s="393">
        <f t="shared" si="1"/>
        <v>8368.1773789478557</v>
      </c>
      <c r="F42" s="392">
        <f t="shared" si="2"/>
        <v>14271.211904856507</v>
      </c>
    </row>
    <row r="43" spans="1:6" ht="15.75" x14ac:dyDescent="0.25">
      <c r="A43" s="396"/>
      <c r="B43" s="395">
        <v>19</v>
      </c>
      <c r="C43" s="394">
        <v>110.7</v>
      </c>
      <c r="D43" s="393">
        <f t="shared" si="0"/>
        <v>5903.0345259086516</v>
      </c>
      <c r="E43" s="393">
        <f t="shared" si="1"/>
        <v>8368.1773789478557</v>
      </c>
      <c r="F43" s="392">
        <f t="shared" si="2"/>
        <v>14271.211904856507</v>
      </c>
    </row>
    <row r="44" spans="1:6" ht="15.75" x14ac:dyDescent="0.25">
      <c r="A44" s="396"/>
      <c r="B44" s="395">
        <v>20</v>
      </c>
      <c r="C44" s="394">
        <v>110.7</v>
      </c>
      <c r="D44" s="393">
        <f t="shared" si="0"/>
        <v>5903.0345259086516</v>
      </c>
      <c r="E44" s="393">
        <f t="shared" si="1"/>
        <v>8368.1773789478557</v>
      </c>
      <c r="F44" s="392">
        <f t="shared" si="2"/>
        <v>14271.211904856507</v>
      </c>
    </row>
    <row r="45" spans="1:6" ht="15.75" x14ac:dyDescent="0.25">
      <c r="A45" s="396"/>
      <c r="B45" s="395">
        <v>21</v>
      </c>
      <c r="C45" s="394">
        <v>110.7</v>
      </c>
      <c r="D45" s="393">
        <f t="shared" si="0"/>
        <v>5903.0345259086516</v>
      </c>
      <c r="E45" s="393">
        <f t="shared" si="1"/>
        <v>8368.1773789478557</v>
      </c>
      <c r="F45" s="392">
        <f t="shared" si="2"/>
        <v>14271.211904856507</v>
      </c>
    </row>
    <row r="46" spans="1:6" ht="15.75" x14ac:dyDescent="0.25">
      <c r="A46" s="396"/>
      <c r="B46" s="395">
        <v>28</v>
      </c>
      <c r="C46" s="394">
        <v>110.7</v>
      </c>
      <c r="D46" s="393">
        <f t="shared" si="0"/>
        <v>5903.0345259086516</v>
      </c>
      <c r="E46" s="393">
        <f t="shared" si="1"/>
        <v>8368.1773789478557</v>
      </c>
      <c r="F46" s="392">
        <f t="shared" si="2"/>
        <v>14271.211904856507</v>
      </c>
    </row>
    <row r="47" spans="1:6" ht="15.75" x14ac:dyDescent="0.25">
      <c r="A47" s="396"/>
      <c r="B47" s="395">
        <v>29</v>
      </c>
      <c r="C47" s="394">
        <v>110.7</v>
      </c>
      <c r="D47" s="393">
        <f t="shared" si="0"/>
        <v>5903.0345259086516</v>
      </c>
      <c r="E47" s="393">
        <f t="shared" si="1"/>
        <v>8368.1773789478557</v>
      </c>
      <c r="F47" s="392">
        <f t="shared" si="2"/>
        <v>14271.211904856507</v>
      </c>
    </row>
    <row r="48" spans="1:6" ht="15.75" x14ac:dyDescent="0.25">
      <c r="A48" s="396"/>
      <c r="B48" s="395">
        <v>30</v>
      </c>
      <c r="C48" s="394">
        <v>110.7</v>
      </c>
      <c r="D48" s="393">
        <f t="shared" si="0"/>
        <v>5903.0345259086516</v>
      </c>
      <c r="E48" s="393">
        <f t="shared" si="1"/>
        <v>8368.1773789478557</v>
      </c>
      <c r="F48" s="392">
        <f t="shared" si="2"/>
        <v>14271.211904856507</v>
      </c>
    </row>
    <row r="49" spans="1:6" ht="15.75" x14ac:dyDescent="0.25">
      <c r="A49" s="396"/>
      <c r="B49" s="395">
        <v>31</v>
      </c>
      <c r="C49" s="394">
        <v>110.7</v>
      </c>
      <c r="D49" s="393">
        <f t="shared" si="0"/>
        <v>5903.0345259086516</v>
      </c>
      <c r="E49" s="393">
        <f t="shared" si="1"/>
        <v>8368.1773789478557</v>
      </c>
      <c r="F49" s="392">
        <f t="shared" si="2"/>
        <v>14271.211904856507</v>
      </c>
    </row>
    <row r="50" spans="1:6" ht="15.75" x14ac:dyDescent="0.25">
      <c r="A50" s="396"/>
      <c r="B50" s="395">
        <v>32</v>
      </c>
      <c r="C50" s="394">
        <v>110.7</v>
      </c>
      <c r="D50" s="393">
        <f t="shared" si="0"/>
        <v>5903.0345259086516</v>
      </c>
      <c r="E50" s="393">
        <f t="shared" si="1"/>
        <v>8368.1773789478557</v>
      </c>
      <c r="F50" s="392">
        <f t="shared" si="2"/>
        <v>14271.211904856507</v>
      </c>
    </row>
    <row r="51" spans="1:6" ht="15.75" x14ac:dyDescent="0.25">
      <c r="A51" s="396"/>
      <c r="B51" s="395">
        <v>33</v>
      </c>
      <c r="C51" s="394">
        <v>110.7</v>
      </c>
      <c r="D51" s="393">
        <f t="shared" si="0"/>
        <v>5903.0345259086516</v>
      </c>
      <c r="E51" s="393">
        <f t="shared" si="1"/>
        <v>8368.1773789478557</v>
      </c>
      <c r="F51" s="392">
        <f t="shared" si="2"/>
        <v>14271.211904856507</v>
      </c>
    </row>
    <row r="52" spans="1:6" ht="15.75" x14ac:dyDescent="0.25">
      <c r="A52" s="396"/>
      <c r="B52" s="395">
        <v>34</v>
      </c>
      <c r="C52" s="394">
        <v>110.7</v>
      </c>
      <c r="D52" s="393">
        <f t="shared" si="0"/>
        <v>5903.0345259086516</v>
      </c>
      <c r="E52" s="393">
        <f t="shared" si="1"/>
        <v>8368.1773789478557</v>
      </c>
      <c r="F52" s="392">
        <f t="shared" si="2"/>
        <v>14271.211904856507</v>
      </c>
    </row>
    <row r="53" spans="1:6" ht="15.75" x14ac:dyDescent="0.25">
      <c r="A53" s="396"/>
      <c r="B53" s="395">
        <v>35</v>
      </c>
      <c r="C53" s="394">
        <v>110.7</v>
      </c>
      <c r="D53" s="393">
        <f t="shared" si="0"/>
        <v>5903.0345259086516</v>
      </c>
      <c r="E53" s="393">
        <f t="shared" si="1"/>
        <v>8368.1773789478557</v>
      </c>
      <c r="F53" s="392">
        <f t="shared" si="2"/>
        <v>14271.211904856507</v>
      </c>
    </row>
    <row r="54" spans="1:6" ht="15.75" x14ac:dyDescent="0.25">
      <c r="A54" s="396"/>
      <c r="B54" s="395">
        <v>36</v>
      </c>
      <c r="C54" s="394">
        <v>110.7</v>
      </c>
      <c r="D54" s="393">
        <f t="shared" si="0"/>
        <v>5903.0345259086516</v>
      </c>
      <c r="E54" s="393">
        <f t="shared" si="1"/>
        <v>8368.1773789478557</v>
      </c>
      <c r="F54" s="392">
        <f t="shared" si="2"/>
        <v>14271.211904856507</v>
      </c>
    </row>
    <row r="55" spans="1:6" ht="15.75" x14ac:dyDescent="0.25">
      <c r="A55" s="396"/>
      <c r="B55" s="395">
        <v>37</v>
      </c>
      <c r="C55" s="394">
        <v>110.7</v>
      </c>
      <c r="D55" s="393">
        <f t="shared" si="0"/>
        <v>5903.0345259086516</v>
      </c>
      <c r="E55" s="393">
        <f t="shared" si="1"/>
        <v>8368.1773789478557</v>
      </c>
      <c r="F55" s="392">
        <f t="shared" si="2"/>
        <v>14271.211904856507</v>
      </c>
    </row>
    <row r="56" spans="1:6" ht="15.75" x14ac:dyDescent="0.25">
      <c r="A56" s="396"/>
      <c r="B56" s="395">
        <v>44</v>
      </c>
      <c r="C56" s="394">
        <v>110.7</v>
      </c>
      <c r="D56" s="393">
        <f t="shared" si="0"/>
        <v>5903.0345259086516</v>
      </c>
      <c r="E56" s="393">
        <f t="shared" si="1"/>
        <v>8368.1773789478557</v>
      </c>
      <c r="F56" s="392">
        <f t="shared" si="2"/>
        <v>14271.211904856507</v>
      </c>
    </row>
    <row r="57" spans="1:6" ht="15.75" x14ac:dyDescent="0.25">
      <c r="A57" s="396"/>
      <c r="B57" s="395">
        <v>45</v>
      </c>
      <c r="C57" s="394">
        <v>110.7</v>
      </c>
      <c r="D57" s="393">
        <f t="shared" si="0"/>
        <v>5903.0345259086516</v>
      </c>
      <c r="E57" s="393">
        <f t="shared" si="1"/>
        <v>8368.1773789478557</v>
      </c>
      <c r="F57" s="392">
        <f t="shared" si="2"/>
        <v>14271.211904856507</v>
      </c>
    </row>
    <row r="58" spans="1:6" ht="15.75" x14ac:dyDescent="0.25">
      <c r="A58" s="396"/>
      <c r="B58" s="395">
        <v>46</v>
      </c>
      <c r="C58" s="394">
        <v>110.7</v>
      </c>
      <c r="D58" s="393">
        <f t="shared" si="0"/>
        <v>5903.0345259086516</v>
      </c>
      <c r="E58" s="393">
        <f t="shared" si="1"/>
        <v>8368.1773789478557</v>
      </c>
      <c r="F58" s="392">
        <f t="shared" si="2"/>
        <v>14271.211904856507</v>
      </c>
    </row>
    <row r="59" spans="1:6" ht="15.75" x14ac:dyDescent="0.25">
      <c r="A59" s="396"/>
      <c r="B59" s="395">
        <v>47</v>
      </c>
      <c r="C59" s="394">
        <v>110.7</v>
      </c>
      <c r="D59" s="393">
        <f t="shared" si="0"/>
        <v>5903.0345259086516</v>
      </c>
      <c r="E59" s="393">
        <f t="shared" si="1"/>
        <v>8368.1773789478557</v>
      </c>
      <c r="F59" s="392">
        <f t="shared" si="2"/>
        <v>14271.211904856507</v>
      </c>
    </row>
    <row r="60" spans="1:6" ht="15.75" x14ac:dyDescent="0.25">
      <c r="A60" s="396"/>
      <c r="B60" s="395">
        <v>48</v>
      </c>
      <c r="C60" s="394">
        <v>110.7</v>
      </c>
      <c r="D60" s="393">
        <f t="shared" si="0"/>
        <v>5903.0345259086516</v>
      </c>
      <c r="E60" s="393">
        <f t="shared" si="1"/>
        <v>8368.1773789478557</v>
      </c>
      <c r="F60" s="392">
        <f t="shared" si="2"/>
        <v>14271.211904856507</v>
      </c>
    </row>
    <row r="61" spans="1:6" ht="15.75" x14ac:dyDescent="0.25">
      <c r="A61" s="396"/>
      <c r="B61" s="395">
        <v>49</v>
      </c>
      <c r="C61" s="394">
        <v>110.7</v>
      </c>
      <c r="D61" s="393">
        <f t="shared" si="0"/>
        <v>5903.0345259086516</v>
      </c>
      <c r="E61" s="393">
        <f t="shared" si="1"/>
        <v>8368.1773789478557</v>
      </c>
      <c r="F61" s="392">
        <f t="shared" si="2"/>
        <v>14271.211904856507</v>
      </c>
    </row>
    <row r="62" spans="1:6" ht="15.75" x14ac:dyDescent="0.25">
      <c r="A62" s="396"/>
      <c r="B62" s="395">
        <v>50</v>
      </c>
      <c r="C62" s="394">
        <v>110.7</v>
      </c>
      <c r="D62" s="393">
        <f t="shared" si="0"/>
        <v>5903.0345259086516</v>
      </c>
      <c r="E62" s="393">
        <f t="shared" si="1"/>
        <v>8368.1773789478557</v>
      </c>
      <c r="F62" s="392">
        <f t="shared" si="2"/>
        <v>14271.211904856507</v>
      </c>
    </row>
    <row r="63" spans="1:6" ht="15.75" x14ac:dyDescent="0.25">
      <c r="A63" s="396"/>
      <c r="B63" s="395">
        <v>51</v>
      </c>
      <c r="C63" s="394">
        <v>110.7</v>
      </c>
      <c r="D63" s="393">
        <f t="shared" si="0"/>
        <v>5903.0345259086516</v>
      </c>
      <c r="E63" s="393">
        <f t="shared" si="1"/>
        <v>8368.1773789478557</v>
      </c>
      <c r="F63" s="392">
        <f t="shared" si="2"/>
        <v>14271.211904856507</v>
      </c>
    </row>
    <row r="64" spans="1:6" ht="15.75" x14ac:dyDescent="0.25">
      <c r="A64" s="396"/>
      <c r="B64" s="395">
        <v>52</v>
      </c>
      <c r="C64" s="394">
        <v>110.7</v>
      </c>
      <c r="D64" s="393">
        <f t="shared" si="0"/>
        <v>5903.0345259086516</v>
      </c>
      <c r="E64" s="393">
        <f t="shared" si="1"/>
        <v>8368.1773789478557</v>
      </c>
      <c r="F64" s="392">
        <f t="shared" si="2"/>
        <v>14271.211904856507</v>
      </c>
    </row>
    <row r="65" spans="1:6" ht="15.75" x14ac:dyDescent="0.25">
      <c r="A65" s="396"/>
      <c r="B65" s="395">
        <v>53</v>
      </c>
      <c r="C65" s="394">
        <v>110.7</v>
      </c>
      <c r="D65" s="393">
        <f t="shared" si="0"/>
        <v>5903.0345259086516</v>
      </c>
      <c r="E65" s="393">
        <f t="shared" si="1"/>
        <v>8368.1773789478557</v>
      </c>
      <c r="F65" s="392">
        <f t="shared" si="2"/>
        <v>14271.211904856507</v>
      </c>
    </row>
    <row r="66" spans="1:6" ht="15.75" x14ac:dyDescent="0.25">
      <c r="A66" s="396"/>
      <c r="B66" s="395">
        <v>60</v>
      </c>
      <c r="C66" s="394">
        <v>110.7</v>
      </c>
      <c r="D66" s="393">
        <f t="shared" si="0"/>
        <v>5903.0345259086516</v>
      </c>
      <c r="E66" s="393">
        <f t="shared" si="1"/>
        <v>8368.1773789478557</v>
      </c>
      <c r="F66" s="392">
        <f t="shared" si="2"/>
        <v>14271.211904856507</v>
      </c>
    </row>
    <row r="67" spans="1:6" ht="15.75" x14ac:dyDescent="0.25">
      <c r="A67" s="396"/>
      <c r="B67" s="395">
        <v>61</v>
      </c>
      <c r="C67" s="394">
        <v>110.7</v>
      </c>
      <c r="D67" s="393">
        <f t="shared" si="0"/>
        <v>5903.0345259086516</v>
      </c>
      <c r="E67" s="393">
        <f t="shared" si="1"/>
        <v>8368.1773789478557</v>
      </c>
      <c r="F67" s="392">
        <f t="shared" si="2"/>
        <v>14271.211904856507</v>
      </c>
    </row>
    <row r="68" spans="1:6" ht="15.75" x14ac:dyDescent="0.25">
      <c r="A68" s="396"/>
      <c r="B68" s="395">
        <v>62</v>
      </c>
      <c r="C68" s="394">
        <v>110.7</v>
      </c>
      <c r="D68" s="393">
        <f t="shared" si="0"/>
        <v>5903.0345259086516</v>
      </c>
      <c r="E68" s="393">
        <f t="shared" si="1"/>
        <v>8368.1773789478557</v>
      </c>
      <c r="F68" s="392">
        <f t="shared" si="2"/>
        <v>14271.211904856507</v>
      </c>
    </row>
    <row r="69" spans="1:6" ht="15.75" x14ac:dyDescent="0.25">
      <c r="A69" s="396"/>
      <c r="B69" s="395">
        <v>63</v>
      </c>
      <c r="C69" s="394">
        <v>110.7</v>
      </c>
      <c r="D69" s="393">
        <f t="shared" si="0"/>
        <v>5903.0345259086516</v>
      </c>
      <c r="E69" s="393">
        <f t="shared" si="1"/>
        <v>8368.1773789478557</v>
      </c>
      <c r="F69" s="392">
        <f t="shared" si="2"/>
        <v>14271.211904856507</v>
      </c>
    </row>
    <row r="70" spans="1:6" ht="15.75" x14ac:dyDescent="0.25">
      <c r="A70" s="396"/>
      <c r="B70" s="395">
        <v>64</v>
      </c>
      <c r="C70" s="394">
        <v>110.7</v>
      </c>
      <c r="D70" s="393">
        <f t="shared" si="0"/>
        <v>5903.0345259086516</v>
      </c>
      <c r="E70" s="393">
        <f t="shared" si="1"/>
        <v>8368.1773789478557</v>
      </c>
      <c r="F70" s="392">
        <f t="shared" si="2"/>
        <v>14271.211904856507</v>
      </c>
    </row>
    <row r="71" spans="1:6" ht="15.75" x14ac:dyDescent="0.25">
      <c r="A71" s="396"/>
      <c r="B71" s="395">
        <v>65</v>
      </c>
      <c r="C71" s="394">
        <v>110.7</v>
      </c>
      <c r="D71" s="393">
        <f t="shared" si="0"/>
        <v>5903.0345259086516</v>
      </c>
      <c r="E71" s="393">
        <f t="shared" si="1"/>
        <v>8368.1773789478557</v>
      </c>
      <c r="F71" s="392">
        <f t="shared" si="2"/>
        <v>14271.211904856507</v>
      </c>
    </row>
    <row r="72" spans="1:6" ht="15.75" x14ac:dyDescent="0.25">
      <c r="A72" s="396"/>
      <c r="B72" s="395">
        <v>66</v>
      </c>
      <c r="C72" s="394">
        <v>110.7</v>
      </c>
      <c r="D72" s="393">
        <f t="shared" si="0"/>
        <v>5903.0345259086516</v>
      </c>
      <c r="E72" s="393">
        <f t="shared" si="1"/>
        <v>8368.1773789478557</v>
      </c>
      <c r="F72" s="392">
        <f t="shared" si="2"/>
        <v>14271.211904856507</v>
      </c>
    </row>
    <row r="73" spans="1:6" ht="15.75" x14ac:dyDescent="0.25">
      <c r="A73" s="396"/>
      <c r="B73" s="395">
        <v>67</v>
      </c>
      <c r="C73" s="394">
        <v>110.7</v>
      </c>
      <c r="D73" s="393">
        <f t="shared" si="0"/>
        <v>5903.0345259086516</v>
      </c>
      <c r="E73" s="393">
        <f t="shared" si="1"/>
        <v>8368.1773789478557</v>
      </c>
      <c r="F73" s="392">
        <f t="shared" si="2"/>
        <v>14271.211904856507</v>
      </c>
    </row>
    <row r="74" spans="1:6" ht="15.75" x14ac:dyDescent="0.25">
      <c r="A74" s="396"/>
      <c r="B74" s="395">
        <v>68</v>
      </c>
      <c r="C74" s="394">
        <v>110.7</v>
      </c>
      <c r="D74" s="393">
        <f t="shared" ref="D74:D122" si="3">C74*$B$3</f>
        <v>5903.0345259086516</v>
      </c>
      <c r="E74" s="393">
        <f t="shared" ref="E74:E122" si="4">C74*$B$6</f>
        <v>8368.1773789478557</v>
      </c>
      <c r="F74" s="392">
        <f t="shared" ref="F74:F122" si="5">D74+E74</f>
        <v>14271.211904856507</v>
      </c>
    </row>
    <row r="75" spans="1:6" ht="15.75" x14ac:dyDescent="0.25">
      <c r="A75" s="396"/>
      <c r="B75" s="395">
        <v>75</v>
      </c>
      <c r="C75" s="394">
        <v>110.7</v>
      </c>
      <c r="D75" s="393">
        <f t="shared" si="3"/>
        <v>5903.0345259086516</v>
      </c>
      <c r="E75" s="393">
        <f t="shared" si="4"/>
        <v>8368.1773789478557</v>
      </c>
      <c r="F75" s="392">
        <f t="shared" si="5"/>
        <v>14271.211904856507</v>
      </c>
    </row>
    <row r="76" spans="1:6" ht="15.75" x14ac:dyDescent="0.25">
      <c r="A76" s="396"/>
      <c r="B76" s="395">
        <v>76</v>
      </c>
      <c r="C76" s="394">
        <v>110.7</v>
      </c>
      <c r="D76" s="393">
        <f t="shared" si="3"/>
        <v>5903.0345259086516</v>
      </c>
      <c r="E76" s="393">
        <f t="shared" si="4"/>
        <v>8368.1773789478557</v>
      </c>
      <c r="F76" s="392">
        <f t="shared" si="5"/>
        <v>14271.211904856507</v>
      </c>
    </row>
    <row r="77" spans="1:6" ht="15.75" x14ac:dyDescent="0.25">
      <c r="A77" s="396"/>
      <c r="B77" s="395">
        <v>77</v>
      </c>
      <c r="C77" s="394">
        <v>110.7</v>
      </c>
      <c r="D77" s="393">
        <f t="shared" si="3"/>
        <v>5903.0345259086516</v>
      </c>
      <c r="E77" s="393">
        <f t="shared" si="4"/>
        <v>8368.1773789478557</v>
      </c>
      <c r="F77" s="392">
        <f t="shared" si="5"/>
        <v>14271.211904856507</v>
      </c>
    </row>
    <row r="78" spans="1:6" ht="15.75" x14ac:dyDescent="0.25">
      <c r="A78" s="396"/>
      <c r="B78" s="395">
        <v>78</v>
      </c>
      <c r="C78" s="394">
        <v>110.7</v>
      </c>
      <c r="D78" s="393">
        <f t="shared" si="3"/>
        <v>5903.0345259086516</v>
      </c>
      <c r="E78" s="393">
        <f t="shared" si="4"/>
        <v>8368.1773789478557</v>
      </c>
      <c r="F78" s="392">
        <f t="shared" si="5"/>
        <v>14271.211904856507</v>
      </c>
    </row>
    <row r="79" spans="1:6" ht="15.75" x14ac:dyDescent="0.25">
      <c r="A79" s="396"/>
      <c r="B79" s="395">
        <v>79</v>
      </c>
      <c r="C79" s="394">
        <v>110.7</v>
      </c>
      <c r="D79" s="393">
        <f t="shared" si="3"/>
        <v>5903.0345259086516</v>
      </c>
      <c r="E79" s="393">
        <f t="shared" si="4"/>
        <v>8368.1773789478557</v>
      </c>
      <c r="F79" s="392">
        <f t="shared" si="5"/>
        <v>14271.211904856507</v>
      </c>
    </row>
    <row r="80" spans="1:6" ht="15.75" x14ac:dyDescent="0.25">
      <c r="A80" s="396"/>
      <c r="B80" s="395">
        <v>24</v>
      </c>
      <c r="C80" s="394">
        <v>120.28</v>
      </c>
      <c r="D80" s="393">
        <f t="shared" si="3"/>
        <v>6413.8843069222457</v>
      </c>
      <c r="E80" s="393">
        <f t="shared" si="4"/>
        <v>9092.3611123744176</v>
      </c>
      <c r="F80" s="392">
        <f t="shared" si="5"/>
        <v>15506.245419296663</v>
      </c>
    </row>
    <row r="81" spans="1:6" ht="15.75" x14ac:dyDescent="0.25">
      <c r="A81" s="396"/>
      <c r="B81" s="395">
        <v>72</v>
      </c>
      <c r="C81" s="394">
        <v>120.35</v>
      </c>
      <c r="D81" s="393">
        <f t="shared" si="3"/>
        <v>6417.617029748023</v>
      </c>
      <c r="E81" s="393">
        <f t="shared" si="4"/>
        <v>9097.652642785677</v>
      </c>
      <c r="F81" s="392">
        <f t="shared" si="5"/>
        <v>15515.269672533701</v>
      </c>
    </row>
    <row r="82" spans="1:6" ht="15.75" x14ac:dyDescent="0.25">
      <c r="A82" s="396"/>
      <c r="B82" s="395">
        <v>9</v>
      </c>
      <c r="C82" s="394">
        <v>120.44</v>
      </c>
      <c r="D82" s="393">
        <f t="shared" si="3"/>
        <v>6422.4162448097377</v>
      </c>
      <c r="E82" s="393">
        <f t="shared" si="4"/>
        <v>9104.4560390287243</v>
      </c>
      <c r="F82" s="392">
        <f t="shared" si="5"/>
        <v>15526.872283838462</v>
      </c>
    </row>
    <row r="83" spans="1:6" ht="15.75" x14ac:dyDescent="0.25">
      <c r="A83" s="396"/>
      <c r="B83" s="395">
        <v>71</v>
      </c>
      <c r="C83" s="394">
        <v>120.45</v>
      </c>
      <c r="D83" s="393">
        <f t="shared" si="3"/>
        <v>6422.9494909277064</v>
      </c>
      <c r="E83" s="393">
        <f t="shared" si="4"/>
        <v>9105.2119719446182</v>
      </c>
      <c r="F83" s="392">
        <f t="shared" si="5"/>
        <v>15528.161462872326</v>
      </c>
    </row>
    <row r="84" spans="1:6" ht="15.75" x14ac:dyDescent="0.25">
      <c r="A84" s="396"/>
      <c r="B84" s="395">
        <v>57</v>
      </c>
      <c r="C84" s="394">
        <v>120.5</v>
      </c>
      <c r="D84" s="393">
        <f t="shared" si="3"/>
        <v>6425.6157215175472</v>
      </c>
      <c r="E84" s="393">
        <f t="shared" si="4"/>
        <v>9108.9916365240879</v>
      </c>
      <c r="F84" s="392">
        <f t="shared" si="5"/>
        <v>15534.607358041634</v>
      </c>
    </row>
    <row r="85" spans="1:6" ht="15.75" x14ac:dyDescent="0.25">
      <c r="A85" s="396"/>
      <c r="B85" s="395">
        <v>56</v>
      </c>
      <c r="C85" s="394">
        <v>120.52</v>
      </c>
      <c r="D85" s="393">
        <f t="shared" si="3"/>
        <v>6426.6822137534837</v>
      </c>
      <c r="E85" s="393">
        <f t="shared" si="4"/>
        <v>9110.5035023558758</v>
      </c>
      <c r="F85" s="392">
        <f t="shared" si="5"/>
        <v>15537.185716109359</v>
      </c>
    </row>
    <row r="86" spans="1:6" ht="15.75" x14ac:dyDescent="0.25">
      <c r="A86" s="396"/>
      <c r="B86" s="395">
        <v>25</v>
      </c>
      <c r="C86" s="394">
        <v>120.56</v>
      </c>
      <c r="D86" s="393">
        <f t="shared" si="3"/>
        <v>6428.8151982253567</v>
      </c>
      <c r="E86" s="393">
        <f t="shared" si="4"/>
        <v>9113.5272340194533</v>
      </c>
      <c r="F86" s="392">
        <f t="shared" si="5"/>
        <v>15542.34243224481</v>
      </c>
    </row>
    <row r="87" spans="1:6" ht="15.75" x14ac:dyDescent="0.25">
      <c r="A87" s="396"/>
      <c r="B87" s="395">
        <v>41</v>
      </c>
      <c r="C87" s="394">
        <v>120.56</v>
      </c>
      <c r="D87" s="393">
        <f t="shared" si="3"/>
        <v>6428.8151982253567</v>
      </c>
      <c r="E87" s="393">
        <f t="shared" si="4"/>
        <v>9113.5272340194533</v>
      </c>
      <c r="F87" s="392">
        <f t="shared" si="5"/>
        <v>15542.34243224481</v>
      </c>
    </row>
    <row r="88" spans="1:6" ht="15.75" x14ac:dyDescent="0.25">
      <c r="A88" s="396"/>
      <c r="B88" s="395">
        <v>40</v>
      </c>
      <c r="C88" s="394">
        <v>120.59</v>
      </c>
      <c r="D88" s="393">
        <f t="shared" si="3"/>
        <v>6430.4149365792618</v>
      </c>
      <c r="E88" s="393">
        <f t="shared" si="4"/>
        <v>9115.7950327671351</v>
      </c>
      <c r="F88" s="392">
        <f t="shared" si="5"/>
        <v>15546.209969346397</v>
      </c>
    </row>
    <row r="89" spans="1:6" ht="15.75" x14ac:dyDescent="0.25">
      <c r="A89" s="396"/>
      <c r="B89" s="395">
        <v>8</v>
      </c>
      <c r="C89" s="394">
        <v>120.95</v>
      </c>
      <c r="D89" s="393">
        <f t="shared" si="3"/>
        <v>6449.6117968261196</v>
      </c>
      <c r="E89" s="393">
        <f t="shared" si="4"/>
        <v>9143.0086177393241</v>
      </c>
      <c r="F89" s="392">
        <f t="shared" si="5"/>
        <v>15592.620414565445</v>
      </c>
    </row>
    <row r="90" spans="1:6" ht="15.75" x14ac:dyDescent="0.25">
      <c r="A90" s="396"/>
      <c r="B90" s="395">
        <v>1</v>
      </c>
      <c r="C90" s="394">
        <v>110</v>
      </c>
      <c r="D90" s="393">
        <f t="shared" si="3"/>
        <v>5865.7072976508734</v>
      </c>
      <c r="E90" s="393">
        <f t="shared" si="4"/>
        <v>8315.2620748352674</v>
      </c>
      <c r="F90" s="392">
        <f t="shared" si="5"/>
        <v>14180.969372486141</v>
      </c>
    </row>
    <row r="91" spans="1:6" ht="15.75" x14ac:dyDescent="0.25">
      <c r="A91" s="396"/>
      <c r="B91" s="395">
        <v>2</v>
      </c>
      <c r="C91" s="394">
        <v>110</v>
      </c>
      <c r="D91" s="393">
        <f t="shared" si="3"/>
        <v>5865.7072976508734</v>
      </c>
      <c r="E91" s="393">
        <f t="shared" si="4"/>
        <v>8315.2620748352674</v>
      </c>
      <c r="F91" s="392">
        <f t="shared" si="5"/>
        <v>14180.969372486141</v>
      </c>
    </row>
    <row r="92" spans="1:6" ht="15.75" x14ac:dyDescent="0.25">
      <c r="A92" s="396"/>
      <c r="B92" s="395">
        <v>3</v>
      </c>
      <c r="C92" s="394">
        <v>110</v>
      </c>
      <c r="D92" s="393">
        <f t="shared" si="3"/>
        <v>5865.7072976508734</v>
      </c>
      <c r="E92" s="393">
        <f t="shared" si="4"/>
        <v>8315.2620748352674</v>
      </c>
      <c r="F92" s="392">
        <f t="shared" si="5"/>
        <v>14180.969372486141</v>
      </c>
    </row>
    <row r="93" spans="1:6" ht="15.75" x14ac:dyDescent="0.25">
      <c r="A93" s="396"/>
      <c r="B93" s="395">
        <v>4</v>
      </c>
      <c r="C93" s="394">
        <v>110</v>
      </c>
      <c r="D93" s="393">
        <f t="shared" si="3"/>
        <v>5865.7072976508734</v>
      </c>
      <c r="E93" s="393">
        <f t="shared" si="4"/>
        <v>8315.2620748352674</v>
      </c>
      <c r="F93" s="392">
        <f t="shared" si="5"/>
        <v>14180.969372486141</v>
      </c>
    </row>
    <row r="94" spans="1:6" ht="15.75" x14ac:dyDescent="0.25">
      <c r="A94" s="396"/>
      <c r="B94" s="395">
        <v>5</v>
      </c>
      <c r="C94" s="394">
        <v>110</v>
      </c>
      <c r="D94" s="393">
        <f t="shared" si="3"/>
        <v>5865.7072976508734</v>
      </c>
      <c r="E94" s="393">
        <f t="shared" si="4"/>
        <v>8315.2620748352674</v>
      </c>
      <c r="F94" s="392">
        <f t="shared" si="5"/>
        <v>14180.969372486141</v>
      </c>
    </row>
    <row r="95" spans="1:6" ht="15.75" x14ac:dyDescent="0.25">
      <c r="A95" s="396"/>
      <c r="B95" s="395">
        <v>6</v>
      </c>
      <c r="C95" s="394">
        <v>110</v>
      </c>
      <c r="D95" s="393">
        <f t="shared" si="3"/>
        <v>5865.7072976508734</v>
      </c>
      <c r="E95" s="393">
        <f t="shared" si="4"/>
        <v>8315.2620748352674</v>
      </c>
      <c r="F95" s="392">
        <f t="shared" si="5"/>
        <v>14180.969372486141</v>
      </c>
    </row>
    <row r="96" spans="1:6" ht="15.75" x14ac:dyDescent="0.25">
      <c r="A96" s="396"/>
      <c r="B96" s="395">
        <v>7</v>
      </c>
      <c r="C96" s="394">
        <v>110</v>
      </c>
      <c r="D96" s="393">
        <f t="shared" si="3"/>
        <v>5865.7072976508734</v>
      </c>
      <c r="E96" s="393">
        <f t="shared" si="4"/>
        <v>8315.2620748352674</v>
      </c>
      <c r="F96" s="392">
        <f t="shared" si="5"/>
        <v>14180.969372486141</v>
      </c>
    </row>
    <row r="97" spans="1:6" ht="15.75" x14ac:dyDescent="0.25">
      <c r="A97" s="396"/>
      <c r="B97" s="395">
        <v>8</v>
      </c>
      <c r="C97" s="394">
        <v>110</v>
      </c>
      <c r="D97" s="393">
        <f t="shared" si="3"/>
        <v>5865.7072976508734</v>
      </c>
      <c r="E97" s="393">
        <f t="shared" si="4"/>
        <v>8315.2620748352674</v>
      </c>
      <c r="F97" s="392">
        <f t="shared" si="5"/>
        <v>14180.969372486141</v>
      </c>
    </row>
    <row r="98" spans="1:6" ht="15.75" x14ac:dyDescent="0.25">
      <c r="A98" s="396"/>
      <c r="B98" s="395">
        <v>9</v>
      </c>
      <c r="C98" s="394">
        <v>110</v>
      </c>
      <c r="D98" s="393">
        <f t="shared" si="3"/>
        <v>5865.7072976508734</v>
      </c>
      <c r="E98" s="393">
        <f t="shared" si="4"/>
        <v>8315.2620748352674</v>
      </c>
      <c r="F98" s="392">
        <f t="shared" si="5"/>
        <v>14180.969372486141</v>
      </c>
    </row>
    <row r="99" spans="1:6" ht="15.75" x14ac:dyDescent="0.25">
      <c r="A99" s="396"/>
      <c r="B99" s="395">
        <v>10</v>
      </c>
      <c r="C99" s="394">
        <v>110</v>
      </c>
      <c r="D99" s="393">
        <f t="shared" si="3"/>
        <v>5865.7072976508734</v>
      </c>
      <c r="E99" s="393">
        <f t="shared" si="4"/>
        <v>8315.2620748352674</v>
      </c>
      <c r="F99" s="392">
        <f t="shared" si="5"/>
        <v>14180.969372486141</v>
      </c>
    </row>
    <row r="100" spans="1:6" ht="15.75" x14ac:dyDescent="0.25">
      <c r="A100" s="396"/>
      <c r="B100" s="395">
        <v>11</v>
      </c>
      <c r="C100" s="394">
        <v>110</v>
      </c>
      <c r="D100" s="393">
        <f t="shared" si="3"/>
        <v>5865.7072976508734</v>
      </c>
      <c r="E100" s="393">
        <f t="shared" si="4"/>
        <v>8315.2620748352674</v>
      </c>
      <c r="F100" s="392">
        <f t="shared" si="5"/>
        <v>14180.969372486141</v>
      </c>
    </row>
    <row r="101" spans="1:6" ht="15.75" x14ac:dyDescent="0.25">
      <c r="A101" s="396"/>
      <c r="B101" s="395">
        <v>12</v>
      </c>
      <c r="C101" s="394">
        <v>110</v>
      </c>
      <c r="D101" s="393">
        <f t="shared" si="3"/>
        <v>5865.7072976508734</v>
      </c>
      <c r="E101" s="393">
        <f t="shared" si="4"/>
        <v>8315.2620748352674</v>
      </c>
      <c r="F101" s="392">
        <f t="shared" si="5"/>
        <v>14180.969372486141</v>
      </c>
    </row>
    <row r="102" spans="1:6" ht="15.75" x14ac:dyDescent="0.25">
      <c r="A102" s="396"/>
      <c r="B102" s="395">
        <v>13</v>
      </c>
      <c r="C102" s="394">
        <v>110</v>
      </c>
      <c r="D102" s="393">
        <f t="shared" si="3"/>
        <v>5865.7072976508734</v>
      </c>
      <c r="E102" s="393">
        <f t="shared" si="4"/>
        <v>8315.2620748352674</v>
      </c>
      <c r="F102" s="392">
        <f t="shared" si="5"/>
        <v>14180.969372486141</v>
      </c>
    </row>
    <row r="103" spans="1:6" ht="15.75" x14ac:dyDescent="0.25">
      <c r="A103" s="396"/>
      <c r="B103" s="395">
        <v>14</v>
      </c>
      <c r="C103" s="394">
        <v>110</v>
      </c>
      <c r="D103" s="393">
        <f t="shared" si="3"/>
        <v>5865.7072976508734</v>
      </c>
      <c r="E103" s="393">
        <f t="shared" si="4"/>
        <v>8315.2620748352674</v>
      </c>
      <c r="F103" s="392">
        <f t="shared" si="5"/>
        <v>14180.969372486141</v>
      </c>
    </row>
    <row r="104" spans="1:6" ht="15.75" x14ac:dyDescent="0.25">
      <c r="A104" s="396"/>
      <c r="B104" s="395">
        <v>15</v>
      </c>
      <c r="C104" s="394">
        <v>110</v>
      </c>
      <c r="D104" s="393">
        <f t="shared" si="3"/>
        <v>5865.7072976508734</v>
      </c>
      <c r="E104" s="393">
        <f t="shared" si="4"/>
        <v>8315.2620748352674</v>
      </c>
      <c r="F104" s="392">
        <f t="shared" si="5"/>
        <v>14180.969372486141</v>
      </c>
    </row>
    <row r="105" spans="1:6" ht="15.75" x14ac:dyDescent="0.25">
      <c r="A105" s="396"/>
      <c r="B105" s="395">
        <v>16</v>
      </c>
      <c r="C105" s="394">
        <v>110</v>
      </c>
      <c r="D105" s="393">
        <f t="shared" si="3"/>
        <v>5865.7072976508734</v>
      </c>
      <c r="E105" s="393">
        <f t="shared" si="4"/>
        <v>8315.2620748352674</v>
      </c>
      <c r="F105" s="392">
        <f t="shared" si="5"/>
        <v>14180.969372486141</v>
      </c>
    </row>
    <row r="106" spans="1:6" ht="15.75" x14ac:dyDescent="0.25">
      <c r="A106" s="396"/>
      <c r="B106" s="395">
        <v>17</v>
      </c>
      <c r="C106" s="394">
        <v>110</v>
      </c>
      <c r="D106" s="393">
        <f t="shared" si="3"/>
        <v>5865.7072976508734</v>
      </c>
      <c r="E106" s="393">
        <f t="shared" si="4"/>
        <v>8315.2620748352674</v>
      </c>
      <c r="F106" s="392">
        <f t="shared" si="5"/>
        <v>14180.969372486141</v>
      </c>
    </row>
    <row r="107" spans="1:6" ht="15.75" x14ac:dyDescent="0.25">
      <c r="A107" s="396"/>
      <c r="B107" s="395">
        <v>18</v>
      </c>
      <c r="C107" s="394">
        <v>110</v>
      </c>
      <c r="D107" s="393">
        <f t="shared" si="3"/>
        <v>5865.7072976508734</v>
      </c>
      <c r="E107" s="393">
        <f t="shared" si="4"/>
        <v>8315.2620748352674</v>
      </c>
      <c r="F107" s="392">
        <f t="shared" si="5"/>
        <v>14180.969372486141</v>
      </c>
    </row>
    <row r="108" spans="1:6" ht="15.75" x14ac:dyDescent="0.25">
      <c r="A108" s="396"/>
      <c r="B108" s="395">
        <v>19</v>
      </c>
      <c r="C108" s="394">
        <v>110</v>
      </c>
      <c r="D108" s="393">
        <f t="shared" si="3"/>
        <v>5865.7072976508734</v>
      </c>
      <c r="E108" s="393">
        <f t="shared" si="4"/>
        <v>8315.2620748352674</v>
      </c>
      <c r="F108" s="392">
        <f t="shared" si="5"/>
        <v>14180.969372486141</v>
      </c>
    </row>
    <row r="109" spans="1:6" ht="15.75" x14ac:dyDescent="0.25">
      <c r="A109" s="396"/>
      <c r="B109" s="395">
        <v>20</v>
      </c>
      <c r="C109" s="394">
        <v>110</v>
      </c>
      <c r="D109" s="393">
        <f t="shared" si="3"/>
        <v>5865.7072976508734</v>
      </c>
      <c r="E109" s="393">
        <f t="shared" si="4"/>
        <v>8315.2620748352674</v>
      </c>
      <c r="F109" s="392">
        <f t="shared" si="5"/>
        <v>14180.969372486141</v>
      </c>
    </row>
    <row r="110" spans="1:6" ht="15.75" x14ac:dyDescent="0.25">
      <c r="A110" s="396"/>
      <c r="B110" s="395">
        <v>21</v>
      </c>
      <c r="C110" s="394">
        <v>110</v>
      </c>
      <c r="D110" s="393">
        <f t="shared" si="3"/>
        <v>5865.7072976508734</v>
      </c>
      <c r="E110" s="393">
        <f t="shared" si="4"/>
        <v>8315.2620748352674</v>
      </c>
      <c r="F110" s="392">
        <f t="shared" si="5"/>
        <v>14180.969372486141</v>
      </c>
    </row>
    <row r="111" spans="1:6" ht="15.75" x14ac:dyDescent="0.25">
      <c r="A111" s="396"/>
      <c r="B111" s="395">
        <v>22</v>
      </c>
      <c r="C111" s="394">
        <v>110</v>
      </c>
      <c r="D111" s="393">
        <f t="shared" si="3"/>
        <v>5865.7072976508734</v>
      </c>
      <c r="E111" s="393">
        <f t="shared" si="4"/>
        <v>8315.2620748352674</v>
      </c>
      <c r="F111" s="392">
        <f t="shared" si="5"/>
        <v>14180.969372486141</v>
      </c>
    </row>
    <row r="112" spans="1:6" ht="15.75" x14ac:dyDescent="0.25">
      <c r="A112" s="396"/>
      <c r="B112" s="395">
        <v>23</v>
      </c>
      <c r="C112" s="394">
        <v>110</v>
      </c>
      <c r="D112" s="393">
        <f t="shared" si="3"/>
        <v>5865.7072976508734</v>
      </c>
      <c r="E112" s="393">
        <f t="shared" si="4"/>
        <v>8315.2620748352674</v>
      </c>
      <c r="F112" s="392">
        <f t="shared" si="5"/>
        <v>14180.969372486141</v>
      </c>
    </row>
    <row r="113" spans="1:9" ht="15.75" x14ac:dyDescent="0.25">
      <c r="A113" s="396"/>
      <c r="B113" s="395">
        <v>24</v>
      </c>
      <c r="C113" s="394">
        <v>110</v>
      </c>
      <c r="D113" s="393">
        <f t="shared" si="3"/>
        <v>5865.7072976508734</v>
      </c>
      <c r="E113" s="393">
        <f t="shared" si="4"/>
        <v>8315.2620748352674</v>
      </c>
      <c r="F113" s="392">
        <f t="shared" si="5"/>
        <v>14180.969372486141</v>
      </c>
    </row>
    <row r="114" spans="1:9" ht="15.75" x14ac:dyDescent="0.25">
      <c r="A114" s="396"/>
      <c r="B114" s="395">
        <v>25</v>
      </c>
      <c r="C114" s="394">
        <v>110</v>
      </c>
      <c r="D114" s="393">
        <f t="shared" si="3"/>
        <v>5865.7072976508734</v>
      </c>
      <c r="E114" s="393">
        <f t="shared" si="4"/>
        <v>8315.2620748352674</v>
      </c>
      <c r="F114" s="392">
        <f t="shared" si="5"/>
        <v>14180.969372486141</v>
      </c>
    </row>
    <row r="115" spans="1:9" ht="15.75" x14ac:dyDescent="0.25">
      <c r="A115" s="396"/>
      <c r="B115" s="395">
        <v>26</v>
      </c>
      <c r="C115" s="394">
        <v>110</v>
      </c>
      <c r="D115" s="393">
        <f t="shared" si="3"/>
        <v>5865.7072976508734</v>
      </c>
      <c r="E115" s="393">
        <f t="shared" si="4"/>
        <v>8315.2620748352674</v>
      </c>
      <c r="F115" s="392">
        <f t="shared" si="5"/>
        <v>14180.969372486141</v>
      </c>
    </row>
    <row r="116" spans="1:9" ht="15.75" x14ac:dyDescent="0.25">
      <c r="A116" s="396"/>
      <c r="B116" s="395">
        <v>27</v>
      </c>
      <c r="C116" s="394">
        <v>110</v>
      </c>
      <c r="D116" s="393">
        <f t="shared" si="3"/>
        <v>5865.7072976508734</v>
      </c>
      <c r="E116" s="393">
        <f t="shared" si="4"/>
        <v>8315.2620748352674</v>
      </c>
      <c r="F116" s="392">
        <f t="shared" si="5"/>
        <v>14180.969372486141</v>
      </c>
    </row>
    <row r="117" spans="1:9" ht="15.75" x14ac:dyDescent="0.25">
      <c r="A117" s="396"/>
      <c r="B117" s="395">
        <v>28</v>
      </c>
      <c r="C117" s="394">
        <v>110</v>
      </c>
      <c r="D117" s="393">
        <f t="shared" si="3"/>
        <v>5865.7072976508734</v>
      </c>
      <c r="E117" s="393">
        <f t="shared" si="4"/>
        <v>8315.2620748352674</v>
      </c>
      <c r="F117" s="392">
        <f t="shared" si="5"/>
        <v>14180.969372486141</v>
      </c>
    </row>
    <row r="118" spans="1:9" ht="15.75" x14ac:dyDescent="0.25">
      <c r="A118" s="396"/>
      <c r="B118" s="395">
        <v>29</v>
      </c>
      <c r="C118" s="394">
        <v>110</v>
      </c>
      <c r="D118" s="393">
        <f t="shared" si="3"/>
        <v>5865.7072976508734</v>
      </c>
      <c r="E118" s="393">
        <f t="shared" si="4"/>
        <v>8315.2620748352674</v>
      </c>
      <c r="F118" s="392">
        <f t="shared" si="5"/>
        <v>14180.969372486141</v>
      </c>
    </row>
    <row r="119" spans="1:9" ht="15.75" x14ac:dyDescent="0.25">
      <c r="A119" s="396"/>
      <c r="B119" s="395">
        <v>30</v>
      </c>
      <c r="C119" s="394">
        <v>110</v>
      </c>
      <c r="D119" s="393">
        <f t="shared" si="3"/>
        <v>5865.7072976508734</v>
      </c>
      <c r="E119" s="393">
        <f t="shared" si="4"/>
        <v>8315.2620748352674</v>
      </c>
      <c r="F119" s="392">
        <f t="shared" si="5"/>
        <v>14180.969372486141</v>
      </c>
    </row>
    <row r="120" spans="1:9" ht="15.75" x14ac:dyDescent="0.25">
      <c r="A120" s="396"/>
      <c r="B120" s="395">
        <v>31</v>
      </c>
      <c r="C120" s="394">
        <v>110</v>
      </c>
      <c r="D120" s="393">
        <f t="shared" si="3"/>
        <v>5865.7072976508734</v>
      </c>
      <c r="E120" s="393">
        <f t="shared" si="4"/>
        <v>8315.2620748352674</v>
      </c>
      <c r="F120" s="392">
        <f t="shared" si="5"/>
        <v>14180.969372486141</v>
      </c>
    </row>
    <row r="121" spans="1:9" ht="15.75" x14ac:dyDescent="0.25">
      <c r="A121" s="396"/>
      <c r="B121" s="395">
        <v>32</v>
      </c>
      <c r="C121" s="394">
        <v>110</v>
      </c>
      <c r="D121" s="393">
        <f t="shared" si="3"/>
        <v>5865.7072976508734</v>
      </c>
      <c r="E121" s="393">
        <f t="shared" si="4"/>
        <v>8315.2620748352674</v>
      </c>
      <c r="F121" s="392">
        <f t="shared" si="5"/>
        <v>14180.969372486141</v>
      </c>
    </row>
    <row r="122" spans="1:9" ht="15.75" x14ac:dyDescent="0.25">
      <c r="A122" s="396"/>
      <c r="B122" s="395">
        <v>33</v>
      </c>
      <c r="C122" s="394">
        <v>110</v>
      </c>
      <c r="D122" s="393">
        <f t="shared" si="3"/>
        <v>5865.7072976508734</v>
      </c>
      <c r="E122" s="393">
        <f t="shared" si="4"/>
        <v>8315.2620748352674</v>
      </c>
      <c r="F122" s="392">
        <f t="shared" si="5"/>
        <v>14180.969372486141</v>
      </c>
    </row>
    <row r="123" spans="1:9" x14ac:dyDescent="0.25">
      <c r="A123" s="723" t="s">
        <v>32</v>
      </c>
      <c r="B123" s="724"/>
      <c r="C123" s="621">
        <f>SUM(C10:C122)</f>
        <v>12532.509999999991</v>
      </c>
      <c r="D123" s="621">
        <f t="shared" ref="D123:F123" si="6">SUM(D10:D122)</f>
        <v>668291.23058984079</v>
      </c>
      <c r="E123" s="621">
        <f t="shared" si="6"/>
        <v>947373.68277721491</v>
      </c>
      <c r="F123" s="621">
        <f t="shared" si="6"/>
        <v>1615664.9133670598</v>
      </c>
    </row>
    <row r="124" spans="1:9" ht="15.75" x14ac:dyDescent="0.25">
      <c r="A124" s="619"/>
      <c r="B124" s="620"/>
      <c r="C124" s="621"/>
      <c r="D124" s="622"/>
      <c r="E124" s="622"/>
      <c r="F124" s="623"/>
    </row>
    <row r="125" spans="1:9" ht="15.75" x14ac:dyDescent="0.25">
      <c r="D125" s="391"/>
      <c r="E125" s="391"/>
      <c r="F125" s="390"/>
    </row>
    <row r="126" spans="1:9" x14ac:dyDescent="0.25">
      <c r="A126" s="387" t="s">
        <v>564</v>
      </c>
      <c r="B126" s="389" t="s">
        <v>493</v>
      </c>
      <c r="C126" s="389" t="s">
        <v>563</v>
      </c>
      <c r="D126" s="387" t="s">
        <v>562</v>
      </c>
      <c r="E126" s="387" t="s">
        <v>561</v>
      </c>
      <c r="F126" s="387" t="s">
        <v>32</v>
      </c>
      <c r="G126" s="388" t="s">
        <v>560</v>
      </c>
      <c r="H126" s="387" t="s">
        <v>559</v>
      </c>
      <c r="I126" s="387" t="s">
        <v>558</v>
      </c>
    </row>
    <row r="127" spans="1:9" x14ac:dyDescent="0.25">
      <c r="A127" s="630" t="s">
        <v>665</v>
      </c>
      <c r="B127" s="380">
        <v>50</v>
      </c>
      <c r="C127" s="379">
        <f>SUM(C10:C59)</f>
        <v>5483.309999999994</v>
      </c>
      <c r="D127" s="379">
        <f>SUM(D10:D59)</f>
        <v>292395.37711165444</v>
      </c>
      <c r="E127" s="379">
        <f>SUM(E10:E59)</f>
        <v>414501.45170513581</v>
      </c>
      <c r="F127" s="379">
        <f>SUM(F10:F59)</f>
        <v>706896.82881679037</v>
      </c>
      <c r="G127" s="568">
        <f>AVERAGE(C10:C59)</f>
        <v>109.66619999999988</v>
      </c>
      <c r="H127" s="381">
        <f>AVERAGE(D10:D59)</f>
        <v>5847.9075422330889</v>
      </c>
      <c r="I127" s="381">
        <f>AVERAGE(E10:E59)</f>
        <v>8290.0290341027157</v>
      </c>
    </row>
    <row r="128" spans="1:9" x14ac:dyDescent="0.25">
      <c r="A128" s="630" t="s">
        <v>761</v>
      </c>
      <c r="B128" s="380">
        <v>33</v>
      </c>
      <c r="C128" s="379">
        <f>+SUM(C90:C122)</f>
        <v>3630</v>
      </c>
      <c r="D128" s="379">
        <f>+SUM(D90:D122)</f>
        <v>193568.34082247879</v>
      </c>
      <c r="E128" s="379">
        <f>+SUM(E90:E122)</f>
        <v>274403.64846956392</v>
      </c>
      <c r="F128" s="379">
        <f>SUM(F90:F122)</f>
        <v>467971.98929204227</v>
      </c>
      <c r="G128" s="627">
        <f>+AVERAGE(C90:C122)</f>
        <v>110</v>
      </c>
      <c r="H128" s="381">
        <f>+AVERAGE(D90:D122)</f>
        <v>5865.7072976508725</v>
      </c>
      <c r="I128" s="381">
        <f>+AVERAGE(E90:E122)</f>
        <v>8315.2620748352711</v>
      </c>
    </row>
    <row r="129" spans="1:9" x14ac:dyDescent="0.25">
      <c r="A129" s="571" t="s">
        <v>573</v>
      </c>
      <c r="B129" s="380">
        <v>30</v>
      </c>
      <c r="C129" s="379">
        <f>SUM(C60:C89)</f>
        <v>3419.2000000000003</v>
      </c>
      <c r="D129" s="379">
        <f>SUM(D60:D89)</f>
        <v>182327.51265570783</v>
      </c>
      <c r="E129" s="379">
        <f>SUM(E60:E89)</f>
        <v>258468.58260251587</v>
      </c>
      <c r="F129" s="379">
        <f>SUM(F60:F89)</f>
        <v>440796.09525822359</v>
      </c>
      <c r="G129" s="569">
        <f>AVERAGE(C60:C89)</f>
        <v>113.97333333333334</v>
      </c>
      <c r="H129" s="381">
        <f>AVERAGE(D60:D89)</f>
        <v>6077.5837551902614</v>
      </c>
      <c r="I129" s="381">
        <f>AVERAGE(E60:E89)</f>
        <v>8615.6194200838618</v>
      </c>
    </row>
    <row r="130" spans="1:9" x14ac:dyDescent="0.25">
      <c r="A130" s="387" t="s">
        <v>557</v>
      </c>
      <c r="B130" s="387">
        <f>SUM(B127:B129)</f>
        <v>113</v>
      </c>
      <c r="C130" s="386">
        <f>SUM(C127:C129)</f>
        <v>12532.509999999995</v>
      </c>
      <c r="D130" s="386">
        <f>SUM(D127:D129)</f>
        <v>668291.23058984103</v>
      </c>
      <c r="E130" s="386">
        <f>SUM(E127:E129)</f>
        <v>947373.68277721549</v>
      </c>
      <c r="F130" s="386">
        <f>SUM(F127:F129)</f>
        <v>1615664.9133670563</v>
      </c>
      <c r="G130" s="385"/>
      <c r="H130" s="384"/>
      <c r="I130" s="384"/>
    </row>
    <row r="131" spans="1:9" x14ac:dyDescent="0.25">
      <c r="A131" s="383" t="s">
        <v>556</v>
      </c>
      <c r="B131" s="383">
        <v>0</v>
      </c>
      <c r="C131" s="382"/>
      <c r="D131" s="382"/>
      <c r="E131" s="382"/>
      <c r="F131" s="382">
        <f>SUM(D131:E131)</f>
        <v>0</v>
      </c>
      <c r="G131" s="381"/>
      <c r="H131" s="381"/>
      <c r="I131" s="381"/>
    </row>
    <row r="135" spans="1:9" x14ac:dyDescent="0.25">
      <c r="B135" s="412"/>
      <c r="D135" s="403" t="s">
        <v>51</v>
      </c>
    </row>
    <row r="136" spans="1:9" x14ac:dyDescent="0.25">
      <c r="B136" s="402"/>
      <c r="C136" s="401"/>
      <c r="D136" s="404">
        <v>128</v>
      </c>
      <c r="E136" s="405" t="s">
        <v>573</v>
      </c>
    </row>
    <row r="137" spans="1:9" x14ac:dyDescent="0.25">
      <c r="B137" s="402"/>
      <c r="C137" s="401"/>
      <c r="D137" s="402">
        <v>109.38</v>
      </c>
      <c r="E137" s="547" t="s">
        <v>665</v>
      </c>
    </row>
    <row r="138" spans="1:9" x14ac:dyDescent="0.25">
      <c r="B138" s="402"/>
      <c r="C138" s="401"/>
      <c r="D138" s="402">
        <v>86.7</v>
      </c>
      <c r="E138" s="630" t="s">
        <v>761</v>
      </c>
    </row>
    <row r="139" spans="1:9" x14ac:dyDescent="0.25">
      <c r="B139" s="402"/>
      <c r="C139" s="401"/>
      <c r="D139" s="402"/>
      <c r="E139" s="406"/>
    </row>
    <row r="140" spans="1:9" x14ac:dyDescent="0.25">
      <c r="A140" s="407"/>
      <c r="B140" s="402"/>
      <c r="C140" s="401"/>
      <c r="D140" s="404"/>
      <c r="E140" s="405"/>
    </row>
    <row r="141" spans="1:9" x14ac:dyDescent="0.25">
      <c r="B141" s="402"/>
      <c r="C141" s="401"/>
      <c r="D141" s="402"/>
      <c r="E141" s="405"/>
    </row>
    <row r="142" spans="1:9" x14ac:dyDescent="0.25">
      <c r="B142" s="402"/>
      <c r="C142" s="401"/>
      <c r="D142" s="402"/>
      <c r="E142" s="405"/>
    </row>
    <row r="143" spans="1:9" x14ac:dyDescent="0.25">
      <c r="B143" s="402"/>
      <c r="C143" s="401"/>
      <c r="D143" s="402"/>
      <c r="E143" s="405"/>
    </row>
    <row r="149" spans="2:13" ht="15.75" x14ac:dyDescent="0.25">
      <c r="J149" s="725"/>
      <c r="K149" s="725"/>
      <c r="L149" s="725"/>
      <c r="M149" s="725"/>
    </row>
    <row r="150" spans="2:13" ht="15.75" thickBot="1" x14ac:dyDescent="0.3">
      <c r="J150" s="542" t="s">
        <v>663</v>
      </c>
      <c r="K150" s="542" t="s">
        <v>8</v>
      </c>
      <c r="L150" s="542" t="s">
        <v>490</v>
      </c>
      <c r="M150" s="542" t="s">
        <v>664</v>
      </c>
    </row>
    <row r="151" spans="2:13" x14ac:dyDescent="0.25">
      <c r="J151" s="209" t="s">
        <v>573</v>
      </c>
      <c r="K151" s="543">
        <v>127.9</v>
      </c>
      <c r="L151" s="543"/>
      <c r="M151" s="209"/>
    </row>
    <row r="152" spans="2:13" x14ac:dyDescent="0.25">
      <c r="J152" s="209" t="s">
        <v>665</v>
      </c>
      <c r="K152" s="543">
        <v>109.83</v>
      </c>
      <c r="L152" s="543"/>
      <c r="M152" s="209"/>
    </row>
    <row r="153" spans="2:13" x14ac:dyDescent="0.25">
      <c r="J153" s="209"/>
      <c r="K153" s="543"/>
      <c r="L153" s="543"/>
      <c r="M153" s="209"/>
    </row>
    <row r="154" spans="2:13" x14ac:dyDescent="0.25">
      <c r="J154" s="209"/>
      <c r="K154" s="543"/>
      <c r="L154" s="543"/>
      <c r="M154" s="209"/>
    </row>
    <row r="155" spans="2:13" ht="15.75" thickBot="1" x14ac:dyDescent="0.3">
      <c r="J155" s="544"/>
      <c r="K155" s="545"/>
      <c r="L155" s="545"/>
      <c r="M155" s="544"/>
    </row>
    <row r="156" spans="2:13" ht="15.75" x14ac:dyDescent="0.25">
      <c r="B156" s="546"/>
      <c r="C156"/>
      <c r="D156"/>
    </row>
  </sheetData>
  <mergeCells count="2">
    <mergeCell ref="A123:B123"/>
    <mergeCell ref="J149:M149"/>
  </mergeCells>
  <pageMargins left="0.7" right="0.7" top="0.75" bottom="0.75" header="0.3" footer="0.3"/>
  <pageSetup orientation="portrait" r:id="rId1"/>
  <ignoredErrors>
    <ignoredError sqref="C127:C129 G127:G129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55"/>
  <sheetViews>
    <sheetView showGridLines="0" workbookViewId="0">
      <pane ySplit="9" topLeftCell="A91" activePane="bottomLeft" state="frozen"/>
      <selection pane="bottomLeft" activeCell="H109" sqref="H109"/>
    </sheetView>
  </sheetViews>
  <sheetFormatPr defaultColWidth="10.625" defaultRowHeight="15" x14ac:dyDescent="0.25"/>
  <cols>
    <col min="1" max="1" width="17.5" style="380" bestFit="1" customWidth="1"/>
    <col min="2" max="2" width="10.375" style="378" bestFit="1" customWidth="1"/>
    <col min="3" max="3" width="11.875" style="379" customWidth="1"/>
    <col min="4" max="4" width="12.625" style="378" customWidth="1"/>
    <col min="5" max="5" width="12.75" style="378" customWidth="1"/>
    <col min="6" max="6" width="11.875" style="378" customWidth="1"/>
    <col min="7" max="7" width="11.125" style="378" bestFit="1" customWidth="1"/>
    <col min="8" max="8" width="19.75" style="378" bestFit="1" customWidth="1"/>
    <col min="9" max="9" width="17.25" style="378" bestFit="1" customWidth="1"/>
    <col min="10" max="10" width="15.125" style="378" bestFit="1" customWidth="1"/>
    <col min="11" max="11" width="10.625" style="378"/>
    <col min="12" max="12" width="10.25" style="378" customWidth="1"/>
    <col min="13" max="16384" width="10.625" style="378"/>
  </cols>
  <sheetData>
    <row r="1" spans="1:6" ht="15.75" x14ac:dyDescent="0.25">
      <c r="A1" s="379" t="s">
        <v>571</v>
      </c>
      <c r="B1" s="391">
        <f>'Cuadro de areas'!B4</f>
        <v>28152.27</v>
      </c>
    </row>
    <row r="2" spans="1:6" x14ac:dyDescent="0.25">
      <c r="A2" s="379" t="s">
        <v>570</v>
      </c>
      <c r="B2" s="379" t="e">
        <f>#REF!</f>
        <v>#REF!</v>
      </c>
    </row>
    <row r="3" spans="1:6" x14ac:dyDescent="0.25">
      <c r="A3" s="379" t="s">
        <v>569</v>
      </c>
      <c r="B3" s="570" t="e">
        <f>B2/B5</f>
        <v>#REF!</v>
      </c>
    </row>
    <row r="4" spans="1:6" ht="15.75" x14ac:dyDescent="0.25">
      <c r="A4" s="379" t="s">
        <v>568</v>
      </c>
      <c r="B4" s="379">
        <f>Costeo!C51</f>
        <v>2126409.0550935101</v>
      </c>
      <c r="D4" s="391"/>
      <c r="E4" s="399"/>
    </row>
    <row r="5" spans="1:6" x14ac:dyDescent="0.25">
      <c r="A5" s="379" t="s">
        <v>111</v>
      </c>
      <c r="B5" s="379">
        <f>'Cuadro de areas'!B5</f>
        <v>28129.599999999999</v>
      </c>
      <c r="D5" s="379"/>
    </row>
    <row r="6" spans="1:6" x14ac:dyDescent="0.25">
      <c r="A6" s="379" t="s">
        <v>567</v>
      </c>
      <c r="B6" s="379">
        <f>B4/B5</f>
        <v>75.593291589411521</v>
      </c>
      <c r="D6" s="379"/>
    </row>
    <row r="7" spans="1:6" x14ac:dyDescent="0.25">
      <c r="B7" s="379"/>
      <c r="D7" s="379"/>
    </row>
    <row r="9" spans="1:6" x14ac:dyDescent="0.25">
      <c r="A9" s="397" t="s">
        <v>566</v>
      </c>
      <c r="B9" s="397" t="s">
        <v>565</v>
      </c>
      <c r="C9" s="398" t="s">
        <v>563</v>
      </c>
      <c r="D9" s="397" t="s">
        <v>562</v>
      </c>
      <c r="E9" s="397" t="s">
        <v>561</v>
      </c>
      <c r="F9" s="397" t="s">
        <v>32</v>
      </c>
    </row>
    <row r="10" spans="1:6" ht="15.75" x14ac:dyDescent="0.25">
      <c r="A10" s="396"/>
      <c r="B10" s="395">
        <v>1</v>
      </c>
      <c r="C10" s="394">
        <v>102.26</v>
      </c>
      <c r="D10" s="393" t="e">
        <f t="shared" ref="D10:D41" si="0">C10*$B$3</f>
        <v>#REF!</v>
      </c>
      <c r="E10" s="393">
        <f t="shared" ref="E10:E41" si="1">C10*$B$6</f>
        <v>7730.1699979332225</v>
      </c>
      <c r="F10" s="392" t="e">
        <f t="shared" ref="F10:F41" si="2">D10+E10</f>
        <v>#REF!</v>
      </c>
    </row>
    <row r="11" spans="1:6" ht="15.75" x14ac:dyDescent="0.25">
      <c r="A11" s="396"/>
      <c r="B11" s="395">
        <v>55</v>
      </c>
      <c r="C11" s="394">
        <v>107.5</v>
      </c>
      <c r="D11" s="393" t="e">
        <f t="shared" si="0"/>
        <v>#REF!</v>
      </c>
      <c r="E11" s="393">
        <f t="shared" si="1"/>
        <v>8126.2788458617388</v>
      </c>
      <c r="F11" s="392" t="e">
        <f t="shared" si="2"/>
        <v>#REF!</v>
      </c>
    </row>
    <row r="12" spans="1:6" ht="15.75" x14ac:dyDescent="0.25">
      <c r="A12" s="396"/>
      <c r="B12" s="395">
        <v>7</v>
      </c>
      <c r="C12" s="394">
        <v>107.52</v>
      </c>
      <c r="D12" s="393" t="e">
        <f t="shared" si="0"/>
        <v>#REF!</v>
      </c>
      <c r="E12" s="393">
        <f t="shared" si="1"/>
        <v>8127.7907116935266</v>
      </c>
      <c r="F12" s="392" t="e">
        <f t="shared" si="2"/>
        <v>#REF!</v>
      </c>
    </row>
    <row r="13" spans="1:6" ht="15.75" x14ac:dyDescent="0.25">
      <c r="A13" s="396"/>
      <c r="B13" s="395">
        <v>10</v>
      </c>
      <c r="C13" s="394">
        <v>107.52</v>
      </c>
      <c r="D13" s="393" t="e">
        <f t="shared" si="0"/>
        <v>#REF!</v>
      </c>
      <c r="E13" s="393">
        <f t="shared" si="1"/>
        <v>8127.7907116935266</v>
      </c>
      <c r="F13" s="392" t="e">
        <f t="shared" si="2"/>
        <v>#REF!</v>
      </c>
    </row>
    <row r="14" spans="1:6" ht="15.75" x14ac:dyDescent="0.25">
      <c r="A14" s="396"/>
      <c r="B14" s="395">
        <v>23</v>
      </c>
      <c r="C14" s="394">
        <v>107.52</v>
      </c>
      <c r="D14" s="393" t="e">
        <f t="shared" si="0"/>
        <v>#REF!</v>
      </c>
      <c r="E14" s="393">
        <f t="shared" si="1"/>
        <v>8127.7907116935266</v>
      </c>
      <c r="F14" s="392" t="e">
        <f t="shared" si="2"/>
        <v>#REF!</v>
      </c>
    </row>
    <row r="15" spans="1:6" ht="15.75" x14ac:dyDescent="0.25">
      <c r="A15" s="396"/>
      <c r="B15" s="395">
        <v>26</v>
      </c>
      <c r="C15" s="394">
        <v>107.52</v>
      </c>
      <c r="D15" s="393" t="e">
        <f t="shared" si="0"/>
        <v>#REF!</v>
      </c>
      <c r="E15" s="393">
        <f t="shared" si="1"/>
        <v>8127.7907116935266</v>
      </c>
      <c r="F15" s="392" t="e">
        <f t="shared" si="2"/>
        <v>#REF!</v>
      </c>
    </row>
    <row r="16" spans="1:6" ht="15.75" x14ac:dyDescent="0.25">
      <c r="A16" s="396"/>
      <c r="B16" s="395">
        <v>39</v>
      </c>
      <c r="C16" s="394">
        <v>107.52</v>
      </c>
      <c r="D16" s="393" t="e">
        <f t="shared" si="0"/>
        <v>#REF!</v>
      </c>
      <c r="E16" s="393">
        <f t="shared" si="1"/>
        <v>8127.7907116935266</v>
      </c>
      <c r="F16" s="392" t="e">
        <f t="shared" si="2"/>
        <v>#REF!</v>
      </c>
    </row>
    <row r="17" spans="1:6" ht="15.75" x14ac:dyDescent="0.25">
      <c r="A17" s="396"/>
      <c r="B17" s="395">
        <v>42</v>
      </c>
      <c r="C17" s="394">
        <v>107.52</v>
      </c>
      <c r="D17" s="393" t="e">
        <f t="shared" si="0"/>
        <v>#REF!</v>
      </c>
      <c r="E17" s="393">
        <f t="shared" si="1"/>
        <v>8127.7907116935266</v>
      </c>
      <c r="F17" s="392" t="e">
        <f t="shared" si="2"/>
        <v>#REF!</v>
      </c>
    </row>
    <row r="18" spans="1:6" ht="15.75" x14ac:dyDescent="0.25">
      <c r="A18" s="396"/>
      <c r="B18" s="395">
        <v>58</v>
      </c>
      <c r="C18" s="394">
        <v>107.52</v>
      </c>
      <c r="D18" s="393" t="e">
        <f t="shared" si="0"/>
        <v>#REF!</v>
      </c>
      <c r="E18" s="393">
        <f t="shared" si="1"/>
        <v>8127.7907116935266</v>
      </c>
      <c r="F18" s="392" t="e">
        <f t="shared" si="2"/>
        <v>#REF!</v>
      </c>
    </row>
    <row r="19" spans="1:6" ht="15.75" x14ac:dyDescent="0.25">
      <c r="A19" s="396"/>
      <c r="B19" s="395">
        <v>70</v>
      </c>
      <c r="C19" s="394">
        <v>107.52</v>
      </c>
      <c r="D19" s="393" t="e">
        <f t="shared" si="0"/>
        <v>#REF!</v>
      </c>
      <c r="E19" s="393">
        <f t="shared" si="1"/>
        <v>8127.7907116935266</v>
      </c>
      <c r="F19" s="392" t="e">
        <f t="shared" si="2"/>
        <v>#REF!</v>
      </c>
    </row>
    <row r="20" spans="1:6" ht="15.75" x14ac:dyDescent="0.25">
      <c r="A20" s="396"/>
      <c r="B20" s="395">
        <v>73</v>
      </c>
      <c r="C20" s="394">
        <v>107.52</v>
      </c>
      <c r="D20" s="393" t="e">
        <f t="shared" si="0"/>
        <v>#REF!</v>
      </c>
      <c r="E20" s="393">
        <f t="shared" si="1"/>
        <v>8127.7907116935266</v>
      </c>
      <c r="F20" s="392" t="e">
        <f t="shared" si="2"/>
        <v>#REF!</v>
      </c>
    </row>
    <row r="21" spans="1:6" ht="15.75" x14ac:dyDescent="0.25">
      <c r="A21" s="396"/>
      <c r="B21" s="395">
        <v>6</v>
      </c>
      <c r="C21" s="394">
        <v>109.6</v>
      </c>
      <c r="D21" s="393" t="e">
        <f t="shared" si="0"/>
        <v>#REF!</v>
      </c>
      <c r="E21" s="393">
        <f t="shared" si="1"/>
        <v>8285.0247581995027</v>
      </c>
      <c r="F21" s="392" t="e">
        <f t="shared" si="2"/>
        <v>#REF!</v>
      </c>
    </row>
    <row r="22" spans="1:6" ht="15.75" x14ac:dyDescent="0.25">
      <c r="A22" s="396"/>
      <c r="B22" s="395">
        <v>11</v>
      </c>
      <c r="C22" s="394">
        <v>109.6</v>
      </c>
      <c r="D22" s="393" t="e">
        <f t="shared" si="0"/>
        <v>#REF!</v>
      </c>
      <c r="E22" s="393">
        <f t="shared" si="1"/>
        <v>8285.0247581995027</v>
      </c>
      <c r="F22" s="392" t="e">
        <f t="shared" si="2"/>
        <v>#REF!</v>
      </c>
    </row>
    <row r="23" spans="1:6" ht="15.75" x14ac:dyDescent="0.25">
      <c r="A23" s="396"/>
      <c r="B23" s="395">
        <v>22</v>
      </c>
      <c r="C23" s="394">
        <v>109.6</v>
      </c>
      <c r="D23" s="393" t="e">
        <f t="shared" si="0"/>
        <v>#REF!</v>
      </c>
      <c r="E23" s="393">
        <f t="shared" si="1"/>
        <v>8285.0247581995027</v>
      </c>
      <c r="F23" s="392" t="e">
        <f t="shared" si="2"/>
        <v>#REF!</v>
      </c>
    </row>
    <row r="24" spans="1:6" ht="15.75" x14ac:dyDescent="0.25">
      <c r="A24" s="396"/>
      <c r="B24" s="395">
        <v>27</v>
      </c>
      <c r="C24" s="394">
        <v>109.6</v>
      </c>
      <c r="D24" s="393" t="e">
        <f t="shared" si="0"/>
        <v>#REF!</v>
      </c>
      <c r="E24" s="393">
        <f t="shared" si="1"/>
        <v>8285.0247581995027</v>
      </c>
      <c r="F24" s="392" t="e">
        <f t="shared" si="2"/>
        <v>#REF!</v>
      </c>
    </row>
    <row r="25" spans="1:6" ht="15.75" x14ac:dyDescent="0.25">
      <c r="A25" s="396"/>
      <c r="B25" s="395">
        <v>38</v>
      </c>
      <c r="C25" s="394">
        <v>109.6</v>
      </c>
      <c r="D25" s="393" t="e">
        <f t="shared" si="0"/>
        <v>#REF!</v>
      </c>
      <c r="E25" s="393">
        <f t="shared" si="1"/>
        <v>8285.0247581995027</v>
      </c>
      <c r="F25" s="392" t="e">
        <f t="shared" si="2"/>
        <v>#REF!</v>
      </c>
    </row>
    <row r="26" spans="1:6" ht="15.75" x14ac:dyDescent="0.25">
      <c r="A26" s="396"/>
      <c r="B26" s="395">
        <v>43</v>
      </c>
      <c r="C26" s="394">
        <v>109.6</v>
      </c>
      <c r="D26" s="393" t="e">
        <f t="shared" si="0"/>
        <v>#REF!</v>
      </c>
      <c r="E26" s="393">
        <f t="shared" si="1"/>
        <v>8285.0247581995027</v>
      </c>
      <c r="F26" s="392" t="e">
        <f t="shared" si="2"/>
        <v>#REF!</v>
      </c>
    </row>
    <row r="27" spans="1:6" ht="15.75" x14ac:dyDescent="0.25">
      <c r="A27" s="396"/>
      <c r="B27" s="395">
        <v>54</v>
      </c>
      <c r="C27" s="394">
        <v>109.6</v>
      </c>
      <c r="D27" s="393" t="e">
        <f t="shared" si="0"/>
        <v>#REF!</v>
      </c>
      <c r="E27" s="393">
        <f t="shared" si="1"/>
        <v>8285.0247581995027</v>
      </c>
      <c r="F27" s="392" t="e">
        <f t="shared" si="2"/>
        <v>#REF!</v>
      </c>
    </row>
    <row r="28" spans="1:6" ht="15.75" x14ac:dyDescent="0.25">
      <c r="A28" s="396"/>
      <c r="B28" s="395">
        <v>59</v>
      </c>
      <c r="C28" s="394">
        <v>109.6</v>
      </c>
      <c r="D28" s="393" t="e">
        <f t="shared" si="0"/>
        <v>#REF!</v>
      </c>
      <c r="E28" s="393">
        <f t="shared" si="1"/>
        <v>8285.0247581995027</v>
      </c>
      <c r="F28" s="392" t="e">
        <f t="shared" si="2"/>
        <v>#REF!</v>
      </c>
    </row>
    <row r="29" spans="1:6" ht="15.75" x14ac:dyDescent="0.25">
      <c r="A29" s="396"/>
      <c r="B29" s="395">
        <v>69</v>
      </c>
      <c r="C29" s="394">
        <v>109.6</v>
      </c>
      <c r="D29" s="393" t="e">
        <f t="shared" si="0"/>
        <v>#REF!</v>
      </c>
      <c r="E29" s="393">
        <f t="shared" si="1"/>
        <v>8285.0247581995027</v>
      </c>
      <c r="F29" s="392" t="e">
        <f t="shared" si="2"/>
        <v>#REF!</v>
      </c>
    </row>
    <row r="30" spans="1:6" ht="15.75" x14ac:dyDescent="0.25">
      <c r="A30" s="396"/>
      <c r="B30" s="395">
        <v>74</v>
      </c>
      <c r="C30" s="394">
        <v>109.6</v>
      </c>
      <c r="D30" s="393" t="e">
        <f t="shared" si="0"/>
        <v>#REF!</v>
      </c>
      <c r="E30" s="393">
        <f t="shared" si="1"/>
        <v>8285.0247581995027</v>
      </c>
      <c r="F30" s="392" t="e">
        <f t="shared" si="2"/>
        <v>#REF!</v>
      </c>
    </row>
    <row r="31" spans="1:6" ht="15.75" x14ac:dyDescent="0.25">
      <c r="A31" s="396"/>
      <c r="B31" s="395">
        <v>80</v>
      </c>
      <c r="C31" s="394">
        <v>110.27</v>
      </c>
      <c r="D31" s="393" t="e">
        <f t="shared" si="0"/>
        <v>#REF!</v>
      </c>
      <c r="E31" s="393">
        <f t="shared" si="1"/>
        <v>8335.6722635644073</v>
      </c>
      <c r="F31" s="392" t="e">
        <f t="shared" si="2"/>
        <v>#REF!</v>
      </c>
    </row>
    <row r="32" spans="1:6" ht="15.75" x14ac:dyDescent="0.25">
      <c r="A32" s="396"/>
      <c r="B32" s="395">
        <v>2</v>
      </c>
      <c r="C32" s="394">
        <v>110.7</v>
      </c>
      <c r="D32" s="393" t="e">
        <f t="shared" si="0"/>
        <v>#REF!</v>
      </c>
      <c r="E32" s="393">
        <f t="shared" si="1"/>
        <v>8368.1773789478557</v>
      </c>
      <c r="F32" s="392" t="e">
        <f t="shared" si="2"/>
        <v>#REF!</v>
      </c>
    </row>
    <row r="33" spans="1:6" ht="15.75" x14ac:dyDescent="0.25">
      <c r="A33" s="396"/>
      <c r="B33" s="395">
        <v>3</v>
      </c>
      <c r="C33" s="394">
        <v>110.7</v>
      </c>
      <c r="D33" s="393" t="e">
        <f t="shared" si="0"/>
        <v>#REF!</v>
      </c>
      <c r="E33" s="393">
        <f t="shared" si="1"/>
        <v>8368.1773789478557</v>
      </c>
      <c r="F33" s="392" t="e">
        <f t="shared" si="2"/>
        <v>#REF!</v>
      </c>
    </row>
    <row r="34" spans="1:6" ht="15.75" x14ac:dyDescent="0.25">
      <c r="A34" s="396"/>
      <c r="B34" s="395">
        <v>4</v>
      </c>
      <c r="C34" s="394">
        <v>110.7</v>
      </c>
      <c r="D34" s="393" t="e">
        <f t="shared" si="0"/>
        <v>#REF!</v>
      </c>
      <c r="E34" s="393">
        <f t="shared" si="1"/>
        <v>8368.1773789478557</v>
      </c>
      <c r="F34" s="392" t="e">
        <f t="shared" si="2"/>
        <v>#REF!</v>
      </c>
    </row>
    <row r="35" spans="1:6" ht="15.75" x14ac:dyDescent="0.25">
      <c r="A35" s="396"/>
      <c r="B35" s="395">
        <v>5</v>
      </c>
      <c r="C35" s="394">
        <v>110.7</v>
      </c>
      <c r="D35" s="393" t="e">
        <f t="shared" si="0"/>
        <v>#REF!</v>
      </c>
      <c r="E35" s="393">
        <f t="shared" si="1"/>
        <v>8368.1773789478557</v>
      </c>
      <c r="F35" s="392" t="e">
        <f t="shared" si="2"/>
        <v>#REF!</v>
      </c>
    </row>
    <row r="36" spans="1:6" ht="15.75" x14ac:dyDescent="0.25">
      <c r="A36" s="396"/>
      <c r="B36" s="395">
        <v>12</v>
      </c>
      <c r="C36" s="394">
        <v>110.7</v>
      </c>
      <c r="D36" s="393" t="e">
        <f t="shared" si="0"/>
        <v>#REF!</v>
      </c>
      <c r="E36" s="393">
        <f t="shared" si="1"/>
        <v>8368.1773789478557</v>
      </c>
      <c r="F36" s="392" t="e">
        <f t="shared" si="2"/>
        <v>#REF!</v>
      </c>
    </row>
    <row r="37" spans="1:6" ht="15.75" x14ac:dyDescent="0.25">
      <c r="A37" s="396"/>
      <c r="B37" s="395">
        <v>13</v>
      </c>
      <c r="C37" s="394">
        <v>110.7</v>
      </c>
      <c r="D37" s="393" t="e">
        <f t="shared" si="0"/>
        <v>#REF!</v>
      </c>
      <c r="E37" s="393">
        <f t="shared" si="1"/>
        <v>8368.1773789478557</v>
      </c>
      <c r="F37" s="392" t="e">
        <f t="shared" si="2"/>
        <v>#REF!</v>
      </c>
    </row>
    <row r="38" spans="1:6" ht="15.75" x14ac:dyDescent="0.25">
      <c r="A38" s="396"/>
      <c r="B38" s="395">
        <v>14</v>
      </c>
      <c r="C38" s="394">
        <v>110.7</v>
      </c>
      <c r="D38" s="393" t="e">
        <f t="shared" si="0"/>
        <v>#REF!</v>
      </c>
      <c r="E38" s="393">
        <f t="shared" si="1"/>
        <v>8368.1773789478557</v>
      </c>
      <c r="F38" s="392" t="e">
        <f t="shared" si="2"/>
        <v>#REF!</v>
      </c>
    </row>
    <row r="39" spans="1:6" ht="15.75" x14ac:dyDescent="0.25">
      <c r="A39" s="396"/>
      <c r="B39" s="395">
        <v>15</v>
      </c>
      <c r="C39" s="394">
        <v>110.7</v>
      </c>
      <c r="D39" s="393" t="e">
        <f t="shared" si="0"/>
        <v>#REF!</v>
      </c>
      <c r="E39" s="393">
        <f t="shared" si="1"/>
        <v>8368.1773789478557</v>
      </c>
      <c r="F39" s="392" t="e">
        <f t="shared" si="2"/>
        <v>#REF!</v>
      </c>
    </row>
    <row r="40" spans="1:6" ht="15.75" x14ac:dyDescent="0.25">
      <c r="A40" s="396"/>
      <c r="B40" s="395">
        <v>16</v>
      </c>
      <c r="C40" s="394">
        <v>110.7</v>
      </c>
      <c r="D40" s="393" t="e">
        <f t="shared" si="0"/>
        <v>#REF!</v>
      </c>
      <c r="E40" s="393">
        <f t="shared" si="1"/>
        <v>8368.1773789478557</v>
      </c>
      <c r="F40" s="392" t="e">
        <f t="shared" si="2"/>
        <v>#REF!</v>
      </c>
    </row>
    <row r="41" spans="1:6" ht="15.75" x14ac:dyDescent="0.25">
      <c r="A41" s="396"/>
      <c r="B41" s="395">
        <v>17</v>
      </c>
      <c r="C41" s="394">
        <v>110.7</v>
      </c>
      <c r="D41" s="393" t="e">
        <f t="shared" si="0"/>
        <v>#REF!</v>
      </c>
      <c r="E41" s="393">
        <f t="shared" si="1"/>
        <v>8368.1773789478557</v>
      </c>
      <c r="F41" s="392" t="e">
        <f t="shared" si="2"/>
        <v>#REF!</v>
      </c>
    </row>
    <row r="42" spans="1:6" ht="15.75" x14ac:dyDescent="0.25">
      <c r="A42" s="396"/>
      <c r="B42" s="395">
        <v>18</v>
      </c>
      <c r="C42" s="394">
        <v>110.7</v>
      </c>
      <c r="D42" s="393" t="e">
        <f t="shared" ref="D42:D73" si="3">C42*$B$3</f>
        <v>#REF!</v>
      </c>
      <c r="E42" s="393">
        <f t="shared" ref="E42:E73" si="4">C42*$B$6</f>
        <v>8368.1773789478557</v>
      </c>
      <c r="F42" s="392" t="e">
        <f t="shared" ref="F42:F73" si="5">D42+E42</f>
        <v>#REF!</v>
      </c>
    </row>
    <row r="43" spans="1:6" ht="15.75" x14ac:dyDescent="0.25">
      <c r="A43" s="396"/>
      <c r="B43" s="395">
        <v>19</v>
      </c>
      <c r="C43" s="394">
        <v>110.7</v>
      </c>
      <c r="D43" s="393" t="e">
        <f t="shared" si="3"/>
        <v>#REF!</v>
      </c>
      <c r="E43" s="393">
        <f t="shared" si="4"/>
        <v>8368.1773789478557</v>
      </c>
      <c r="F43" s="392" t="e">
        <f t="shared" si="5"/>
        <v>#REF!</v>
      </c>
    </row>
    <row r="44" spans="1:6" ht="15.75" x14ac:dyDescent="0.25">
      <c r="A44" s="396"/>
      <c r="B44" s="395">
        <v>20</v>
      </c>
      <c r="C44" s="394">
        <v>110.7</v>
      </c>
      <c r="D44" s="393" t="e">
        <f t="shared" si="3"/>
        <v>#REF!</v>
      </c>
      <c r="E44" s="393">
        <f t="shared" si="4"/>
        <v>8368.1773789478557</v>
      </c>
      <c r="F44" s="392" t="e">
        <f t="shared" si="5"/>
        <v>#REF!</v>
      </c>
    </row>
    <row r="45" spans="1:6" ht="15.75" x14ac:dyDescent="0.25">
      <c r="A45" s="396"/>
      <c r="B45" s="395">
        <v>21</v>
      </c>
      <c r="C45" s="394">
        <v>110.7</v>
      </c>
      <c r="D45" s="393" t="e">
        <f t="shared" si="3"/>
        <v>#REF!</v>
      </c>
      <c r="E45" s="393">
        <f t="shared" si="4"/>
        <v>8368.1773789478557</v>
      </c>
      <c r="F45" s="392" t="e">
        <f t="shared" si="5"/>
        <v>#REF!</v>
      </c>
    </row>
    <row r="46" spans="1:6" ht="15.75" x14ac:dyDescent="0.25">
      <c r="A46" s="396"/>
      <c r="B46" s="395">
        <v>28</v>
      </c>
      <c r="C46" s="394">
        <v>110.7</v>
      </c>
      <c r="D46" s="393" t="e">
        <f t="shared" si="3"/>
        <v>#REF!</v>
      </c>
      <c r="E46" s="393">
        <f t="shared" si="4"/>
        <v>8368.1773789478557</v>
      </c>
      <c r="F46" s="392" t="e">
        <f t="shared" si="5"/>
        <v>#REF!</v>
      </c>
    </row>
    <row r="47" spans="1:6" ht="15.75" x14ac:dyDescent="0.25">
      <c r="A47" s="396"/>
      <c r="B47" s="395">
        <v>29</v>
      </c>
      <c r="C47" s="394">
        <v>110.7</v>
      </c>
      <c r="D47" s="393" t="e">
        <f t="shared" si="3"/>
        <v>#REF!</v>
      </c>
      <c r="E47" s="393">
        <f t="shared" si="4"/>
        <v>8368.1773789478557</v>
      </c>
      <c r="F47" s="392" t="e">
        <f t="shared" si="5"/>
        <v>#REF!</v>
      </c>
    </row>
    <row r="48" spans="1:6" ht="15.75" x14ac:dyDescent="0.25">
      <c r="A48" s="396"/>
      <c r="B48" s="395">
        <v>30</v>
      </c>
      <c r="C48" s="394">
        <v>110.7</v>
      </c>
      <c r="D48" s="393" t="e">
        <f t="shared" si="3"/>
        <v>#REF!</v>
      </c>
      <c r="E48" s="393">
        <f t="shared" si="4"/>
        <v>8368.1773789478557</v>
      </c>
      <c r="F48" s="392" t="e">
        <f t="shared" si="5"/>
        <v>#REF!</v>
      </c>
    </row>
    <row r="49" spans="1:6" ht="15.75" x14ac:dyDescent="0.25">
      <c r="A49" s="396"/>
      <c r="B49" s="395">
        <v>31</v>
      </c>
      <c r="C49" s="394">
        <v>110.7</v>
      </c>
      <c r="D49" s="393" t="e">
        <f t="shared" si="3"/>
        <v>#REF!</v>
      </c>
      <c r="E49" s="393">
        <f t="shared" si="4"/>
        <v>8368.1773789478557</v>
      </c>
      <c r="F49" s="392" t="e">
        <f t="shared" si="5"/>
        <v>#REF!</v>
      </c>
    </row>
    <row r="50" spans="1:6" ht="15.75" x14ac:dyDescent="0.25">
      <c r="A50" s="396"/>
      <c r="B50" s="395">
        <v>32</v>
      </c>
      <c r="C50" s="394">
        <v>110.7</v>
      </c>
      <c r="D50" s="393" t="e">
        <f t="shared" si="3"/>
        <v>#REF!</v>
      </c>
      <c r="E50" s="393">
        <f t="shared" si="4"/>
        <v>8368.1773789478557</v>
      </c>
      <c r="F50" s="392" t="e">
        <f t="shared" si="5"/>
        <v>#REF!</v>
      </c>
    </row>
    <row r="51" spans="1:6" ht="15.75" x14ac:dyDescent="0.25">
      <c r="A51" s="396"/>
      <c r="B51" s="395">
        <v>33</v>
      </c>
      <c r="C51" s="394">
        <v>110.7</v>
      </c>
      <c r="D51" s="393" t="e">
        <f t="shared" si="3"/>
        <v>#REF!</v>
      </c>
      <c r="E51" s="393">
        <f t="shared" si="4"/>
        <v>8368.1773789478557</v>
      </c>
      <c r="F51" s="392" t="e">
        <f t="shared" si="5"/>
        <v>#REF!</v>
      </c>
    </row>
    <row r="52" spans="1:6" ht="15.75" x14ac:dyDescent="0.25">
      <c r="A52" s="396"/>
      <c r="B52" s="395">
        <v>34</v>
      </c>
      <c r="C52" s="394">
        <v>110.7</v>
      </c>
      <c r="D52" s="393" t="e">
        <f t="shared" si="3"/>
        <v>#REF!</v>
      </c>
      <c r="E52" s="393">
        <f t="shared" si="4"/>
        <v>8368.1773789478557</v>
      </c>
      <c r="F52" s="392" t="e">
        <f t="shared" si="5"/>
        <v>#REF!</v>
      </c>
    </row>
    <row r="53" spans="1:6" ht="15.75" x14ac:dyDescent="0.25">
      <c r="A53" s="396"/>
      <c r="B53" s="395">
        <v>35</v>
      </c>
      <c r="C53" s="394">
        <v>110.7</v>
      </c>
      <c r="D53" s="393" t="e">
        <f t="shared" si="3"/>
        <v>#REF!</v>
      </c>
      <c r="E53" s="393">
        <f t="shared" si="4"/>
        <v>8368.1773789478557</v>
      </c>
      <c r="F53" s="392" t="e">
        <f t="shared" si="5"/>
        <v>#REF!</v>
      </c>
    </row>
    <row r="54" spans="1:6" ht="15.75" x14ac:dyDescent="0.25">
      <c r="A54" s="396"/>
      <c r="B54" s="395">
        <v>36</v>
      </c>
      <c r="C54" s="394">
        <v>110.7</v>
      </c>
      <c r="D54" s="393" t="e">
        <f t="shared" si="3"/>
        <v>#REF!</v>
      </c>
      <c r="E54" s="393">
        <f t="shared" si="4"/>
        <v>8368.1773789478557</v>
      </c>
      <c r="F54" s="392" t="e">
        <f t="shared" si="5"/>
        <v>#REF!</v>
      </c>
    </row>
    <row r="55" spans="1:6" ht="15.75" x14ac:dyDescent="0.25">
      <c r="A55" s="396"/>
      <c r="B55" s="395">
        <v>37</v>
      </c>
      <c r="C55" s="394">
        <v>110.7</v>
      </c>
      <c r="D55" s="393" t="e">
        <f t="shared" si="3"/>
        <v>#REF!</v>
      </c>
      <c r="E55" s="393">
        <f t="shared" si="4"/>
        <v>8368.1773789478557</v>
      </c>
      <c r="F55" s="392" t="e">
        <f t="shared" si="5"/>
        <v>#REF!</v>
      </c>
    </row>
    <row r="56" spans="1:6" ht="15.75" x14ac:dyDescent="0.25">
      <c r="A56" s="396"/>
      <c r="B56" s="395">
        <v>44</v>
      </c>
      <c r="C56" s="394">
        <v>110.7</v>
      </c>
      <c r="D56" s="393" t="e">
        <f t="shared" si="3"/>
        <v>#REF!</v>
      </c>
      <c r="E56" s="393">
        <f t="shared" si="4"/>
        <v>8368.1773789478557</v>
      </c>
      <c r="F56" s="392" t="e">
        <f t="shared" si="5"/>
        <v>#REF!</v>
      </c>
    </row>
    <row r="57" spans="1:6" ht="15.75" x14ac:dyDescent="0.25">
      <c r="A57" s="396"/>
      <c r="B57" s="395">
        <v>45</v>
      </c>
      <c r="C57" s="394">
        <v>110.7</v>
      </c>
      <c r="D57" s="393" t="e">
        <f t="shared" si="3"/>
        <v>#REF!</v>
      </c>
      <c r="E57" s="393">
        <f t="shared" si="4"/>
        <v>8368.1773789478557</v>
      </c>
      <c r="F57" s="392" t="e">
        <f t="shared" si="5"/>
        <v>#REF!</v>
      </c>
    </row>
    <row r="58" spans="1:6" ht="15.75" x14ac:dyDescent="0.25">
      <c r="A58" s="396"/>
      <c r="B58" s="395">
        <v>46</v>
      </c>
      <c r="C58" s="394">
        <v>110.7</v>
      </c>
      <c r="D58" s="393" t="e">
        <f t="shared" si="3"/>
        <v>#REF!</v>
      </c>
      <c r="E58" s="393">
        <f t="shared" si="4"/>
        <v>8368.1773789478557</v>
      </c>
      <c r="F58" s="392" t="e">
        <f t="shared" si="5"/>
        <v>#REF!</v>
      </c>
    </row>
    <row r="59" spans="1:6" ht="15.75" x14ac:dyDescent="0.25">
      <c r="A59" s="396"/>
      <c r="B59" s="395">
        <v>47</v>
      </c>
      <c r="C59" s="394">
        <v>110.7</v>
      </c>
      <c r="D59" s="393" t="e">
        <f t="shared" si="3"/>
        <v>#REF!</v>
      </c>
      <c r="E59" s="393">
        <f t="shared" si="4"/>
        <v>8368.1773789478557</v>
      </c>
      <c r="F59" s="392" t="e">
        <f t="shared" si="5"/>
        <v>#REF!</v>
      </c>
    </row>
    <row r="60" spans="1:6" ht="15.75" x14ac:dyDescent="0.25">
      <c r="A60" s="396"/>
      <c r="B60" s="395">
        <v>48</v>
      </c>
      <c r="C60" s="394">
        <v>110.7</v>
      </c>
      <c r="D60" s="393" t="e">
        <f t="shared" si="3"/>
        <v>#REF!</v>
      </c>
      <c r="E60" s="393">
        <f t="shared" si="4"/>
        <v>8368.1773789478557</v>
      </c>
      <c r="F60" s="392" t="e">
        <f t="shared" si="5"/>
        <v>#REF!</v>
      </c>
    </row>
    <row r="61" spans="1:6" ht="15.75" x14ac:dyDescent="0.25">
      <c r="A61" s="396"/>
      <c r="B61" s="395">
        <v>49</v>
      </c>
      <c r="C61" s="394">
        <v>110.7</v>
      </c>
      <c r="D61" s="393" t="e">
        <f t="shared" si="3"/>
        <v>#REF!</v>
      </c>
      <c r="E61" s="393">
        <f t="shared" si="4"/>
        <v>8368.1773789478557</v>
      </c>
      <c r="F61" s="392" t="e">
        <f t="shared" si="5"/>
        <v>#REF!</v>
      </c>
    </row>
    <row r="62" spans="1:6" ht="15.75" x14ac:dyDescent="0.25">
      <c r="A62" s="396"/>
      <c r="B62" s="395">
        <v>50</v>
      </c>
      <c r="C62" s="394">
        <v>110.7</v>
      </c>
      <c r="D62" s="393" t="e">
        <f t="shared" si="3"/>
        <v>#REF!</v>
      </c>
      <c r="E62" s="393">
        <f t="shared" si="4"/>
        <v>8368.1773789478557</v>
      </c>
      <c r="F62" s="392" t="e">
        <f t="shared" si="5"/>
        <v>#REF!</v>
      </c>
    </row>
    <row r="63" spans="1:6" ht="15.75" x14ac:dyDescent="0.25">
      <c r="A63" s="396"/>
      <c r="B63" s="395">
        <v>51</v>
      </c>
      <c r="C63" s="394">
        <v>110.7</v>
      </c>
      <c r="D63" s="393" t="e">
        <f t="shared" si="3"/>
        <v>#REF!</v>
      </c>
      <c r="E63" s="393">
        <f t="shared" si="4"/>
        <v>8368.1773789478557</v>
      </c>
      <c r="F63" s="392" t="e">
        <f t="shared" si="5"/>
        <v>#REF!</v>
      </c>
    </row>
    <row r="64" spans="1:6" ht="15.75" x14ac:dyDescent="0.25">
      <c r="A64" s="396"/>
      <c r="B64" s="395">
        <v>52</v>
      </c>
      <c r="C64" s="394">
        <v>110.7</v>
      </c>
      <c r="D64" s="393" t="e">
        <f t="shared" si="3"/>
        <v>#REF!</v>
      </c>
      <c r="E64" s="393">
        <f t="shared" si="4"/>
        <v>8368.1773789478557</v>
      </c>
      <c r="F64" s="392" t="e">
        <f t="shared" si="5"/>
        <v>#REF!</v>
      </c>
    </row>
    <row r="65" spans="1:6" ht="15.75" x14ac:dyDescent="0.25">
      <c r="A65" s="396"/>
      <c r="B65" s="395">
        <v>53</v>
      </c>
      <c r="C65" s="394">
        <v>110.7</v>
      </c>
      <c r="D65" s="393" t="e">
        <f t="shared" si="3"/>
        <v>#REF!</v>
      </c>
      <c r="E65" s="393">
        <f t="shared" si="4"/>
        <v>8368.1773789478557</v>
      </c>
      <c r="F65" s="392" t="e">
        <f t="shared" si="5"/>
        <v>#REF!</v>
      </c>
    </row>
    <row r="66" spans="1:6" ht="15.75" x14ac:dyDescent="0.25">
      <c r="A66" s="396"/>
      <c r="B66" s="395">
        <v>60</v>
      </c>
      <c r="C66" s="394">
        <v>110.7</v>
      </c>
      <c r="D66" s="393" t="e">
        <f t="shared" si="3"/>
        <v>#REF!</v>
      </c>
      <c r="E66" s="393">
        <f t="shared" si="4"/>
        <v>8368.1773789478557</v>
      </c>
      <c r="F66" s="392" t="e">
        <f t="shared" si="5"/>
        <v>#REF!</v>
      </c>
    </row>
    <row r="67" spans="1:6" ht="15.75" x14ac:dyDescent="0.25">
      <c r="A67" s="396"/>
      <c r="B67" s="395">
        <v>61</v>
      </c>
      <c r="C67" s="394">
        <v>110.7</v>
      </c>
      <c r="D67" s="393" t="e">
        <f t="shared" si="3"/>
        <v>#REF!</v>
      </c>
      <c r="E67" s="393">
        <f t="shared" si="4"/>
        <v>8368.1773789478557</v>
      </c>
      <c r="F67" s="392" t="e">
        <f t="shared" si="5"/>
        <v>#REF!</v>
      </c>
    </row>
    <row r="68" spans="1:6" ht="15.75" x14ac:dyDescent="0.25">
      <c r="A68" s="396"/>
      <c r="B68" s="395">
        <v>62</v>
      </c>
      <c r="C68" s="394">
        <v>110.7</v>
      </c>
      <c r="D68" s="393" t="e">
        <f t="shared" si="3"/>
        <v>#REF!</v>
      </c>
      <c r="E68" s="393">
        <f t="shared" si="4"/>
        <v>8368.1773789478557</v>
      </c>
      <c r="F68" s="392" t="e">
        <f t="shared" si="5"/>
        <v>#REF!</v>
      </c>
    </row>
    <row r="69" spans="1:6" ht="15.75" x14ac:dyDescent="0.25">
      <c r="A69" s="396"/>
      <c r="B69" s="395">
        <v>63</v>
      </c>
      <c r="C69" s="394">
        <v>110.7</v>
      </c>
      <c r="D69" s="393" t="e">
        <f t="shared" si="3"/>
        <v>#REF!</v>
      </c>
      <c r="E69" s="393">
        <f t="shared" si="4"/>
        <v>8368.1773789478557</v>
      </c>
      <c r="F69" s="392" t="e">
        <f t="shared" si="5"/>
        <v>#REF!</v>
      </c>
    </row>
    <row r="70" spans="1:6" ht="15.75" x14ac:dyDescent="0.25">
      <c r="A70" s="396"/>
      <c r="B70" s="395">
        <v>64</v>
      </c>
      <c r="C70" s="394">
        <v>110.7</v>
      </c>
      <c r="D70" s="393" t="e">
        <f t="shared" si="3"/>
        <v>#REF!</v>
      </c>
      <c r="E70" s="393">
        <f t="shared" si="4"/>
        <v>8368.1773789478557</v>
      </c>
      <c r="F70" s="392" t="e">
        <f t="shared" si="5"/>
        <v>#REF!</v>
      </c>
    </row>
    <row r="71" spans="1:6" ht="15.75" x14ac:dyDescent="0.25">
      <c r="A71" s="396"/>
      <c r="B71" s="395">
        <v>65</v>
      </c>
      <c r="C71" s="394">
        <v>110.7</v>
      </c>
      <c r="D71" s="393" t="e">
        <f t="shared" si="3"/>
        <v>#REF!</v>
      </c>
      <c r="E71" s="393">
        <f t="shared" si="4"/>
        <v>8368.1773789478557</v>
      </c>
      <c r="F71" s="392" t="e">
        <f t="shared" si="5"/>
        <v>#REF!</v>
      </c>
    </row>
    <row r="72" spans="1:6" ht="15.75" x14ac:dyDescent="0.25">
      <c r="A72" s="396"/>
      <c r="B72" s="395">
        <v>66</v>
      </c>
      <c r="C72" s="394">
        <v>110.7</v>
      </c>
      <c r="D72" s="393" t="e">
        <f t="shared" si="3"/>
        <v>#REF!</v>
      </c>
      <c r="E72" s="393">
        <f t="shared" si="4"/>
        <v>8368.1773789478557</v>
      </c>
      <c r="F72" s="392" t="e">
        <f t="shared" si="5"/>
        <v>#REF!</v>
      </c>
    </row>
    <row r="73" spans="1:6" ht="15.75" x14ac:dyDescent="0.25">
      <c r="A73" s="396"/>
      <c r="B73" s="395">
        <v>67</v>
      </c>
      <c r="C73" s="394">
        <v>110.7</v>
      </c>
      <c r="D73" s="393" t="e">
        <f t="shared" si="3"/>
        <v>#REF!</v>
      </c>
      <c r="E73" s="393">
        <f t="shared" si="4"/>
        <v>8368.1773789478557</v>
      </c>
      <c r="F73" s="392" t="e">
        <f t="shared" si="5"/>
        <v>#REF!</v>
      </c>
    </row>
    <row r="74" spans="1:6" ht="15.75" x14ac:dyDescent="0.25">
      <c r="A74" s="396"/>
      <c r="B74" s="395">
        <v>68</v>
      </c>
      <c r="C74" s="394">
        <v>110.7</v>
      </c>
      <c r="D74" s="393" t="e">
        <f t="shared" ref="D74:D89" si="6">C74*$B$3</f>
        <v>#REF!</v>
      </c>
      <c r="E74" s="393">
        <f t="shared" ref="E74:E89" si="7">C74*$B$6</f>
        <v>8368.1773789478557</v>
      </c>
      <c r="F74" s="392" t="e">
        <f t="shared" ref="F74:F89" si="8">D74+E74</f>
        <v>#REF!</v>
      </c>
    </row>
    <row r="75" spans="1:6" ht="15.75" x14ac:dyDescent="0.25">
      <c r="A75" s="396"/>
      <c r="B75" s="395">
        <v>75</v>
      </c>
      <c r="C75" s="394">
        <v>110.7</v>
      </c>
      <c r="D75" s="393" t="e">
        <f t="shared" si="6"/>
        <v>#REF!</v>
      </c>
      <c r="E75" s="393">
        <f t="shared" si="7"/>
        <v>8368.1773789478557</v>
      </c>
      <c r="F75" s="392" t="e">
        <f t="shared" si="8"/>
        <v>#REF!</v>
      </c>
    </row>
    <row r="76" spans="1:6" ht="15.75" x14ac:dyDescent="0.25">
      <c r="A76" s="396"/>
      <c r="B76" s="395">
        <v>76</v>
      </c>
      <c r="C76" s="394">
        <v>110.7</v>
      </c>
      <c r="D76" s="393" t="e">
        <f t="shared" si="6"/>
        <v>#REF!</v>
      </c>
      <c r="E76" s="393">
        <f t="shared" si="7"/>
        <v>8368.1773789478557</v>
      </c>
      <c r="F76" s="392" t="e">
        <f t="shared" si="8"/>
        <v>#REF!</v>
      </c>
    </row>
    <row r="77" spans="1:6" ht="15.75" x14ac:dyDescent="0.25">
      <c r="A77" s="396"/>
      <c r="B77" s="395">
        <v>77</v>
      </c>
      <c r="C77" s="394">
        <v>110.7</v>
      </c>
      <c r="D77" s="393" t="e">
        <f t="shared" si="6"/>
        <v>#REF!</v>
      </c>
      <c r="E77" s="393">
        <f t="shared" si="7"/>
        <v>8368.1773789478557</v>
      </c>
      <c r="F77" s="392" t="e">
        <f t="shared" si="8"/>
        <v>#REF!</v>
      </c>
    </row>
    <row r="78" spans="1:6" ht="15.75" x14ac:dyDescent="0.25">
      <c r="A78" s="396"/>
      <c r="B78" s="395">
        <v>78</v>
      </c>
      <c r="C78" s="394">
        <v>110.7</v>
      </c>
      <c r="D78" s="393" t="e">
        <f t="shared" si="6"/>
        <v>#REF!</v>
      </c>
      <c r="E78" s="393">
        <f t="shared" si="7"/>
        <v>8368.1773789478557</v>
      </c>
      <c r="F78" s="392" t="e">
        <f t="shared" si="8"/>
        <v>#REF!</v>
      </c>
    </row>
    <row r="79" spans="1:6" ht="15.75" x14ac:dyDescent="0.25">
      <c r="A79" s="396"/>
      <c r="B79" s="395">
        <v>79</v>
      </c>
      <c r="C79" s="394">
        <v>110.7</v>
      </c>
      <c r="D79" s="393" t="e">
        <f t="shared" si="6"/>
        <v>#REF!</v>
      </c>
      <c r="E79" s="393">
        <f t="shared" si="7"/>
        <v>8368.1773789478557</v>
      </c>
      <c r="F79" s="392" t="e">
        <f t="shared" si="8"/>
        <v>#REF!</v>
      </c>
    </row>
    <row r="80" spans="1:6" ht="15.75" x14ac:dyDescent="0.25">
      <c r="A80" s="396"/>
      <c r="B80" s="395">
        <v>24</v>
      </c>
      <c r="C80" s="394">
        <v>120.28</v>
      </c>
      <c r="D80" s="393" t="e">
        <f t="shared" si="6"/>
        <v>#REF!</v>
      </c>
      <c r="E80" s="393">
        <f t="shared" si="7"/>
        <v>9092.3611123744176</v>
      </c>
      <c r="F80" s="392" t="e">
        <f t="shared" si="8"/>
        <v>#REF!</v>
      </c>
    </row>
    <row r="81" spans="1:6" ht="15.75" x14ac:dyDescent="0.25">
      <c r="A81" s="396"/>
      <c r="B81" s="395">
        <v>72</v>
      </c>
      <c r="C81" s="394">
        <v>120.35</v>
      </c>
      <c r="D81" s="393" t="e">
        <f t="shared" si="6"/>
        <v>#REF!</v>
      </c>
      <c r="E81" s="393">
        <f t="shared" si="7"/>
        <v>9097.652642785677</v>
      </c>
      <c r="F81" s="392" t="e">
        <f t="shared" si="8"/>
        <v>#REF!</v>
      </c>
    </row>
    <row r="82" spans="1:6" ht="15.75" x14ac:dyDescent="0.25">
      <c r="A82" s="396"/>
      <c r="B82" s="395">
        <v>9</v>
      </c>
      <c r="C82" s="394">
        <v>120.44</v>
      </c>
      <c r="D82" s="393" t="e">
        <f t="shared" si="6"/>
        <v>#REF!</v>
      </c>
      <c r="E82" s="393">
        <f t="shared" si="7"/>
        <v>9104.4560390287243</v>
      </c>
      <c r="F82" s="392" t="e">
        <f t="shared" si="8"/>
        <v>#REF!</v>
      </c>
    </row>
    <row r="83" spans="1:6" ht="15.75" x14ac:dyDescent="0.25">
      <c r="A83" s="396"/>
      <c r="B83" s="395">
        <v>71</v>
      </c>
      <c r="C83" s="394">
        <v>120.45</v>
      </c>
      <c r="D83" s="393" t="e">
        <f t="shared" si="6"/>
        <v>#REF!</v>
      </c>
      <c r="E83" s="393">
        <f t="shared" si="7"/>
        <v>9105.2119719446182</v>
      </c>
      <c r="F83" s="392" t="e">
        <f t="shared" si="8"/>
        <v>#REF!</v>
      </c>
    </row>
    <row r="84" spans="1:6" ht="15.75" x14ac:dyDescent="0.25">
      <c r="A84" s="396"/>
      <c r="B84" s="395">
        <v>57</v>
      </c>
      <c r="C84" s="394">
        <v>120.5</v>
      </c>
      <c r="D84" s="393" t="e">
        <f t="shared" si="6"/>
        <v>#REF!</v>
      </c>
      <c r="E84" s="393">
        <f t="shared" si="7"/>
        <v>9108.9916365240879</v>
      </c>
      <c r="F84" s="392" t="e">
        <f t="shared" si="8"/>
        <v>#REF!</v>
      </c>
    </row>
    <row r="85" spans="1:6" ht="15.75" x14ac:dyDescent="0.25">
      <c r="A85" s="396"/>
      <c r="B85" s="395">
        <v>56</v>
      </c>
      <c r="C85" s="394">
        <v>120.52</v>
      </c>
      <c r="D85" s="393" t="e">
        <f t="shared" si="6"/>
        <v>#REF!</v>
      </c>
      <c r="E85" s="393">
        <f t="shared" si="7"/>
        <v>9110.5035023558758</v>
      </c>
      <c r="F85" s="392" t="e">
        <f t="shared" si="8"/>
        <v>#REF!</v>
      </c>
    </row>
    <row r="86" spans="1:6" ht="15.75" x14ac:dyDescent="0.25">
      <c r="A86" s="396"/>
      <c r="B86" s="395">
        <v>25</v>
      </c>
      <c r="C86" s="394">
        <v>120.56</v>
      </c>
      <c r="D86" s="393" t="e">
        <f t="shared" si="6"/>
        <v>#REF!</v>
      </c>
      <c r="E86" s="393">
        <f t="shared" si="7"/>
        <v>9113.5272340194533</v>
      </c>
      <c r="F86" s="392" t="e">
        <f t="shared" si="8"/>
        <v>#REF!</v>
      </c>
    </row>
    <row r="87" spans="1:6" ht="15.75" x14ac:dyDescent="0.25">
      <c r="A87" s="396"/>
      <c r="B87" s="395">
        <v>41</v>
      </c>
      <c r="C87" s="394">
        <v>120.56</v>
      </c>
      <c r="D87" s="393" t="e">
        <f t="shared" si="6"/>
        <v>#REF!</v>
      </c>
      <c r="E87" s="393">
        <f t="shared" si="7"/>
        <v>9113.5272340194533</v>
      </c>
      <c r="F87" s="392" t="e">
        <f t="shared" si="8"/>
        <v>#REF!</v>
      </c>
    </row>
    <row r="88" spans="1:6" ht="15.75" x14ac:dyDescent="0.25">
      <c r="A88" s="396"/>
      <c r="B88" s="395">
        <v>40</v>
      </c>
      <c r="C88" s="394">
        <v>120.59</v>
      </c>
      <c r="D88" s="393" t="e">
        <f t="shared" si="6"/>
        <v>#REF!</v>
      </c>
      <c r="E88" s="393">
        <f t="shared" si="7"/>
        <v>9115.7950327671351</v>
      </c>
      <c r="F88" s="392" t="e">
        <f t="shared" si="8"/>
        <v>#REF!</v>
      </c>
    </row>
    <row r="89" spans="1:6" ht="15.75" x14ac:dyDescent="0.25">
      <c r="A89" s="396"/>
      <c r="B89" s="395">
        <v>8</v>
      </c>
      <c r="C89" s="394">
        <v>120.95</v>
      </c>
      <c r="D89" s="393" t="e">
        <f t="shared" si="6"/>
        <v>#REF!</v>
      </c>
      <c r="E89" s="393">
        <f t="shared" si="7"/>
        <v>9143.0086177393241</v>
      </c>
      <c r="F89" s="392" t="e">
        <f t="shared" si="8"/>
        <v>#REF!</v>
      </c>
    </row>
    <row r="90" spans="1:6" ht="15.75" x14ac:dyDescent="0.25">
      <c r="A90" s="396"/>
      <c r="B90" s="395">
        <v>1</v>
      </c>
      <c r="C90" s="394">
        <v>183.9</v>
      </c>
      <c r="D90" s="393" t="e">
        <f t="shared" ref="D90:D122" si="9">C90*$B$3</f>
        <v>#REF!</v>
      </c>
      <c r="E90" s="393">
        <f t="shared" ref="E90:E122" si="10">C90*$B$6</f>
        <v>13901.606323292779</v>
      </c>
      <c r="F90" s="392" t="e">
        <f t="shared" ref="F90:F122" si="11">D90+E90</f>
        <v>#REF!</v>
      </c>
    </row>
    <row r="91" spans="1:6" ht="15.75" x14ac:dyDescent="0.25">
      <c r="A91" s="396"/>
      <c r="B91" s="395">
        <v>2</v>
      </c>
      <c r="C91" s="394">
        <v>175.49</v>
      </c>
      <c r="D91" s="393" t="e">
        <f t="shared" si="9"/>
        <v>#REF!</v>
      </c>
      <c r="E91" s="393">
        <f t="shared" si="10"/>
        <v>13265.866741025828</v>
      </c>
      <c r="F91" s="392" t="e">
        <f t="shared" si="11"/>
        <v>#REF!</v>
      </c>
    </row>
    <row r="92" spans="1:6" ht="15.75" x14ac:dyDescent="0.25">
      <c r="A92" s="396"/>
      <c r="B92" s="395">
        <v>3</v>
      </c>
      <c r="C92" s="394">
        <v>167.08</v>
      </c>
      <c r="D92" s="393" t="e">
        <f t="shared" si="9"/>
        <v>#REF!</v>
      </c>
      <c r="E92" s="393">
        <f t="shared" si="10"/>
        <v>12630.127158758878</v>
      </c>
      <c r="F92" s="392" t="e">
        <f t="shared" si="11"/>
        <v>#REF!</v>
      </c>
    </row>
    <row r="93" spans="1:6" ht="15.75" x14ac:dyDescent="0.25">
      <c r="A93" s="396"/>
      <c r="B93" s="395">
        <v>4</v>
      </c>
      <c r="C93" s="394">
        <v>202.24</v>
      </c>
      <c r="D93" s="393" t="e">
        <f t="shared" si="9"/>
        <v>#REF!</v>
      </c>
      <c r="E93" s="393">
        <f t="shared" si="10"/>
        <v>15287.987291042587</v>
      </c>
      <c r="F93" s="392" t="e">
        <f t="shared" si="11"/>
        <v>#REF!</v>
      </c>
    </row>
    <row r="94" spans="1:6" ht="15.75" x14ac:dyDescent="0.25">
      <c r="A94" s="396"/>
      <c r="B94" s="395">
        <v>5</v>
      </c>
      <c r="C94" s="394">
        <v>201.16</v>
      </c>
      <c r="D94" s="393" t="e">
        <f t="shared" si="9"/>
        <v>#REF!</v>
      </c>
      <c r="E94" s="393">
        <f t="shared" si="10"/>
        <v>15206.346536126021</v>
      </c>
      <c r="F94" s="392" t="e">
        <f t="shared" si="11"/>
        <v>#REF!</v>
      </c>
    </row>
    <row r="95" spans="1:6" ht="15.75" x14ac:dyDescent="0.25">
      <c r="A95" s="396"/>
      <c r="B95" s="395">
        <v>6</v>
      </c>
      <c r="C95" s="394">
        <v>200.47</v>
      </c>
      <c r="D95" s="393" t="e">
        <f t="shared" si="9"/>
        <v>#REF!</v>
      </c>
      <c r="E95" s="393">
        <f t="shared" si="10"/>
        <v>15154.187164929328</v>
      </c>
      <c r="F95" s="392" t="e">
        <f t="shared" si="11"/>
        <v>#REF!</v>
      </c>
    </row>
    <row r="96" spans="1:6" ht="15.75" x14ac:dyDescent="0.25">
      <c r="A96" s="396"/>
      <c r="B96" s="395">
        <v>7</v>
      </c>
      <c r="C96" s="394">
        <v>200.81</v>
      </c>
      <c r="D96" s="393" t="e">
        <f t="shared" si="9"/>
        <v>#REF!</v>
      </c>
      <c r="E96" s="393">
        <f t="shared" si="10"/>
        <v>15179.888884069727</v>
      </c>
      <c r="F96" s="392" t="e">
        <f t="shared" si="11"/>
        <v>#REF!</v>
      </c>
    </row>
    <row r="97" spans="1:6" ht="15.75" x14ac:dyDescent="0.25">
      <c r="A97" s="396"/>
      <c r="B97" s="395">
        <v>8</v>
      </c>
      <c r="C97" s="394">
        <v>200.82</v>
      </c>
      <c r="D97" s="393" t="e">
        <f t="shared" si="9"/>
        <v>#REF!</v>
      </c>
      <c r="E97" s="393">
        <f t="shared" si="10"/>
        <v>15180.644816985621</v>
      </c>
      <c r="F97" s="392" t="e">
        <f t="shared" si="11"/>
        <v>#REF!</v>
      </c>
    </row>
    <row r="98" spans="1:6" ht="15.75" x14ac:dyDescent="0.25">
      <c r="A98" s="396"/>
      <c r="B98" s="395">
        <v>9</v>
      </c>
      <c r="C98" s="394">
        <v>168.38</v>
      </c>
      <c r="D98" s="393" t="e">
        <f t="shared" si="9"/>
        <v>#REF!</v>
      </c>
      <c r="E98" s="393">
        <f t="shared" si="10"/>
        <v>12728.398437825112</v>
      </c>
      <c r="F98" s="392" t="e">
        <f t="shared" si="11"/>
        <v>#REF!</v>
      </c>
    </row>
    <row r="99" spans="1:6" ht="15.75" x14ac:dyDescent="0.25">
      <c r="A99" s="396"/>
      <c r="B99" s="395">
        <v>10</v>
      </c>
      <c r="C99" s="394">
        <v>168.32</v>
      </c>
      <c r="D99" s="393" t="e">
        <f t="shared" si="9"/>
        <v>#REF!</v>
      </c>
      <c r="E99" s="393">
        <f t="shared" si="10"/>
        <v>12723.862840329746</v>
      </c>
      <c r="F99" s="392" t="e">
        <f t="shared" si="11"/>
        <v>#REF!</v>
      </c>
    </row>
    <row r="100" spans="1:6" ht="15.75" x14ac:dyDescent="0.25">
      <c r="A100" s="396"/>
      <c r="B100" s="395">
        <v>11</v>
      </c>
      <c r="C100" s="394">
        <v>168.4</v>
      </c>
      <c r="D100" s="393" t="e">
        <f t="shared" si="9"/>
        <v>#REF!</v>
      </c>
      <c r="E100" s="393">
        <f t="shared" si="10"/>
        <v>12729.910303656901</v>
      </c>
      <c r="F100" s="392" t="e">
        <f t="shared" si="11"/>
        <v>#REF!</v>
      </c>
    </row>
    <row r="101" spans="1:6" ht="15.75" x14ac:dyDescent="0.25">
      <c r="A101" s="396"/>
      <c r="B101" s="395">
        <v>12</v>
      </c>
      <c r="C101" s="394">
        <v>172.53</v>
      </c>
      <c r="D101" s="393" t="e">
        <f t="shared" si="9"/>
        <v>#REF!</v>
      </c>
      <c r="E101" s="393">
        <f t="shared" si="10"/>
        <v>13042.11059792117</v>
      </c>
      <c r="F101" s="392" t="e">
        <f t="shared" si="11"/>
        <v>#REF!</v>
      </c>
    </row>
    <row r="102" spans="1:6" ht="15.75" x14ac:dyDescent="0.25">
      <c r="A102" s="396"/>
      <c r="B102" s="395">
        <v>13</v>
      </c>
      <c r="C102" s="394">
        <v>168.67</v>
      </c>
      <c r="D102" s="393" t="e">
        <f t="shared" si="9"/>
        <v>#REF!</v>
      </c>
      <c r="E102" s="393">
        <f t="shared" si="10"/>
        <v>12750.320492386041</v>
      </c>
      <c r="F102" s="392" t="e">
        <f t="shared" si="11"/>
        <v>#REF!</v>
      </c>
    </row>
    <row r="103" spans="1:6" ht="15.75" x14ac:dyDescent="0.25">
      <c r="A103" s="396"/>
      <c r="B103" s="395">
        <v>14</v>
      </c>
      <c r="C103" s="394">
        <v>193.95</v>
      </c>
      <c r="D103" s="393" t="e">
        <f t="shared" si="9"/>
        <v>#REF!</v>
      </c>
      <c r="E103" s="393">
        <f t="shared" si="10"/>
        <v>14661.318903766363</v>
      </c>
      <c r="F103" s="392" t="e">
        <f t="shared" si="11"/>
        <v>#REF!</v>
      </c>
    </row>
    <row r="104" spans="1:6" ht="15.75" x14ac:dyDescent="0.25">
      <c r="A104" s="396"/>
      <c r="B104" s="395">
        <v>15</v>
      </c>
      <c r="C104" s="394">
        <v>193.93</v>
      </c>
      <c r="D104" s="393" t="e">
        <f t="shared" si="9"/>
        <v>#REF!</v>
      </c>
      <c r="E104" s="393">
        <f t="shared" si="10"/>
        <v>14659.807037934577</v>
      </c>
      <c r="F104" s="392" t="e">
        <f t="shared" si="11"/>
        <v>#REF!</v>
      </c>
    </row>
    <row r="105" spans="1:6" ht="15.75" x14ac:dyDescent="0.25">
      <c r="A105" s="396"/>
      <c r="B105" s="395">
        <v>16</v>
      </c>
      <c r="C105" s="394">
        <v>195.08</v>
      </c>
      <c r="D105" s="393" t="e">
        <f t="shared" si="9"/>
        <v>#REF!</v>
      </c>
      <c r="E105" s="393">
        <f t="shared" si="10"/>
        <v>14746.7393232624</v>
      </c>
      <c r="F105" s="392" t="e">
        <f t="shared" si="11"/>
        <v>#REF!</v>
      </c>
    </row>
    <row r="106" spans="1:6" ht="15.75" x14ac:dyDescent="0.25">
      <c r="A106" s="396"/>
      <c r="B106" s="395">
        <v>17</v>
      </c>
      <c r="C106" s="394">
        <v>210.41</v>
      </c>
      <c r="D106" s="393" t="e">
        <f t="shared" si="9"/>
        <v>#REF!</v>
      </c>
      <c r="E106" s="393">
        <f t="shared" si="10"/>
        <v>15905.584483328077</v>
      </c>
      <c r="F106" s="392" t="e">
        <f t="shared" si="11"/>
        <v>#REF!</v>
      </c>
    </row>
    <row r="107" spans="1:6" ht="15.75" x14ac:dyDescent="0.25">
      <c r="A107" s="396"/>
      <c r="B107" s="395">
        <v>18</v>
      </c>
      <c r="C107" s="394">
        <v>194.35</v>
      </c>
      <c r="D107" s="393" t="e">
        <f t="shared" si="9"/>
        <v>#REF!</v>
      </c>
      <c r="E107" s="393">
        <f t="shared" si="10"/>
        <v>14691.556220402128</v>
      </c>
      <c r="F107" s="392" t="e">
        <f t="shared" si="11"/>
        <v>#REF!</v>
      </c>
    </row>
    <row r="108" spans="1:6" ht="15.75" x14ac:dyDescent="0.25">
      <c r="A108" s="396"/>
      <c r="B108" s="395">
        <v>19</v>
      </c>
      <c r="C108" s="394">
        <v>199.81</v>
      </c>
      <c r="D108" s="393" t="e">
        <f t="shared" si="9"/>
        <v>#REF!</v>
      </c>
      <c r="E108" s="393">
        <f t="shared" si="10"/>
        <v>15104.295592480315</v>
      </c>
      <c r="F108" s="392" t="e">
        <f t="shared" si="11"/>
        <v>#REF!</v>
      </c>
    </row>
    <row r="109" spans="1:6" ht="15.75" x14ac:dyDescent="0.25">
      <c r="A109" s="396"/>
      <c r="B109" s="395">
        <v>20</v>
      </c>
      <c r="C109" s="394">
        <v>200.32</v>
      </c>
      <c r="D109" s="393" t="e">
        <f t="shared" si="9"/>
        <v>#REF!</v>
      </c>
      <c r="E109" s="393">
        <f t="shared" si="10"/>
        <v>15142.848171190915</v>
      </c>
      <c r="F109" s="392" t="e">
        <f t="shared" si="11"/>
        <v>#REF!</v>
      </c>
    </row>
    <row r="110" spans="1:6" ht="15.75" x14ac:dyDescent="0.25">
      <c r="A110" s="396"/>
      <c r="B110" s="395">
        <v>21</v>
      </c>
      <c r="C110" s="394">
        <v>200.99</v>
      </c>
      <c r="D110" s="393" t="e">
        <f t="shared" si="9"/>
        <v>#REF!</v>
      </c>
      <c r="E110" s="393">
        <f t="shared" si="10"/>
        <v>15193.495676555822</v>
      </c>
      <c r="F110" s="392" t="e">
        <f t="shared" si="11"/>
        <v>#REF!</v>
      </c>
    </row>
    <row r="111" spans="1:6" ht="15.75" x14ac:dyDescent="0.25">
      <c r="A111" s="396"/>
      <c r="B111" s="395">
        <v>22</v>
      </c>
      <c r="C111" s="394">
        <v>201.68</v>
      </c>
      <c r="D111" s="393" t="e">
        <f t="shared" si="9"/>
        <v>#REF!</v>
      </c>
      <c r="E111" s="393">
        <f t="shared" si="10"/>
        <v>15245.655047752516</v>
      </c>
      <c r="F111" s="392" t="e">
        <f t="shared" si="11"/>
        <v>#REF!</v>
      </c>
    </row>
    <row r="112" spans="1:6" ht="15.75" x14ac:dyDescent="0.25">
      <c r="A112" s="396"/>
      <c r="B112" s="395">
        <v>23</v>
      </c>
      <c r="C112" s="394">
        <v>202.38</v>
      </c>
      <c r="D112" s="393" t="e">
        <f t="shared" si="9"/>
        <v>#REF!</v>
      </c>
      <c r="E112" s="393">
        <f t="shared" si="10"/>
        <v>15298.570351865103</v>
      </c>
      <c r="F112" s="392" t="e">
        <f t="shared" si="11"/>
        <v>#REF!</v>
      </c>
    </row>
    <row r="113" spans="1:9" ht="15.75" x14ac:dyDescent="0.25">
      <c r="A113" s="396"/>
      <c r="B113" s="395">
        <v>24</v>
      </c>
      <c r="C113" s="394">
        <v>203.13</v>
      </c>
      <c r="D113" s="393" t="e">
        <f t="shared" si="9"/>
        <v>#REF!</v>
      </c>
      <c r="E113" s="393">
        <f t="shared" si="10"/>
        <v>15355.265320557162</v>
      </c>
      <c r="F113" s="392" t="e">
        <f t="shared" si="11"/>
        <v>#REF!</v>
      </c>
    </row>
    <row r="114" spans="1:9" ht="15.75" x14ac:dyDescent="0.25">
      <c r="A114" s="396"/>
      <c r="B114" s="395">
        <v>25</v>
      </c>
      <c r="C114" s="394">
        <v>203.09</v>
      </c>
      <c r="D114" s="393" t="e">
        <f t="shared" si="9"/>
        <v>#REF!</v>
      </c>
      <c r="E114" s="393">
        <f t="shared" si="10"/>
        <v>15352.241588893587</v>
      </c>
      <c r="F114" s="392" t="e">
        <f t="shared" si="11"/>
        <v>#REF!</v>
      </c>
    </row>
    <row r="115" spans="1:9" ht="15.75" x14ac:dyDescent="0.25">
      <c r="A115" s="396"/>
      <c r="B115" s="395">
        <v>26</v>
      </c>
      <c r="C115" s="394">
        <v>203.97</v>
      </c>
      <c r="D115" s="393" t="e">
        <f t="shared" si="9"/>
        <v>#REF!</v>
      </c>
      <c r="E115" s="393">
        <f t="shared" si="10"/>
        <v>15418.763685492268</v>
      </c>
      <c r="F115" s="392" t="e">
        <f t="shared" si="11"/>
        <v>#REF!</v>
      </c>
    </row>
    <row r="116" spans="1:9" ht="15.75" x14ac:dyDescent="0.25">
      <c r="A116" s="396"/>
      <c r="B116" s="395">
        <v>27</v>
      </c>
      <c r="C116" s="394">
        <v>203.58</v>
      </c>
      <c r="D116" s="393" t="e">
        <f t="shared" si="9"/>
        <v>#REF!</v>
      </c>
      <c r="E116" s="393">
        <f t="shared" si="10"/>
        <v>15389.282301772399</v>
      </c>
      <c r="F116" s="392" t="e">
        <f t="shared" si="11"/>
        <v>#REF!</v>
      </c>
    </row>
    <row r="117" spans="1:9" ht="15.75" x14ac:dyDescent="0.25">
      <c r="A117" s="396"/>
      <c r="B117" s="395">
        <v>28</v>
      </c>
      <c r="C117" s="394">
        <v>203.19</v>
      </c>
      <c r="D117" s="393" t="e">
        <f t="shared" si="9"/>
        <v>#REF!</v>
      </c>
      <c r="E117" s="393">
        <f t="shared" si="10"/>
        <v>15359.800918052526</v>
      </c>
      <c r="F117" s="392" t="e">
        <f t="shared" si="11"/>
        <v>#REF!</v>
      </c>
    </row>
    <row r="118" spans="1:9" ht="15.75" x14ac:dyDescent="0.25">
      <c r="A118" s="396"/>
      <c r="B118" s="395">
        <v>29</v>
      </c>
      <c r="C118" s="394">
        <v>202.56</v>
      </c>
      <c r="D118" s="393" t="e">
        <f t="shared" si="9"/>
        <v>#REF!</v>
      </c>
      <c r="E118" s="393">
        <f t="shared" si="10"/>
        <v>15312.177144351197</v>
      </c>
      <c r="F118" s="392" t="e">
        <f t="shared" si="11"/>
        <v>#REF!</v>
      </c>
    </row>
    <row r="119" spans="1:9" ht="15.75" x14ac:dyDescent="0.25">
      <c r="A119" s="396"/>
      <c r="B119" s="395">
        <v>30</v>
      </c>
      <c r="C119" s="394">
        <v>201.71</v>
      </c>
      <c r="D119" s="393" t="e">
        <f t="shared" si="9"/>
        <v>#REF!</v>
      </c>
      <c r="E119" s="393">
        <f t="shared" si="10"/>
        <v>15247.922846500198</v>
      </c>
      <c r="F119" s="392" t="e">
        <f t="shared" si="11"/>
        <v>#REF!</v>
      </c>
    </row>
    <row r="120" spans="1:9" ht="15.75" x14ac:dyDescent="0.25">
      <c r="A120" s="396"/>
      <c r="B120" s="395">
        <v>31</v>
      </c>
      <c r="C120" s="394">
        <v>200.84</v>
      </c>
      <c r="D120" s="393" t="e">
        <f t="shared" si="9"/>
        <v>#REF!</v>
      </c>
      <c r="E120" s="393">
        <f t="shared" si="10"/>
        <v>15182.156682817411</v>
      </c>
      <c r="F120" s="392" t="e">
        <f t="shared" si="11"/>
        <v>#REF!</v>
      </c>
    </row>
    <row r="121" spans="1:9" ht="15.75" x14ac:dyDescent="0.25">
      <c r="A121" s="396"/>
      <c r="B121" s="395">
        <v>32</v>
      </c>
      <c r="C121" s="394">
        <v>199.11</v>
      </c>
      <c r="D121" s="393" t="e">
        <f t="shared" si="9"/>
        <v>#REF!</v>
      </c>
      <c r="E121" s="393">
        <f t="shared" si="10"/>
        <v>15051.380288367729</v>
      </c>
      <c r="F121" s="392" t="e">
        <f t="shared" si="11"/>
        <v>#REF!</v>
      </c>
    </row>
    <row r="122" spans="1:9" ht="15.75" x14ac:dyDescent="0.25">
      <c r="A122" s="396"/>
      <c r="B122" s="395">
        <v>33</v>
      </c>
      <c r="C122" s="394">
        <v>197.01</v>
      </c>
      <c r="D122" s="393" t="e">
        <f t="shared" si="9"/>
        <v>#REF!</v>
      </c>
      <c r="E122" s="393">
        <f t="shared" si="10"/>
        <v>14892.634376029962</v>
      </c>
      <c r="F122" s="392" t="e">
        <f t="shared" si="11"/>
        <v>#REF!</v>
      </c>
    </row>
    <row r="123" spans="1:9" x14ac:dyDescent="0.25">
      <c r="A123" s="723" t="s">
        <v>32</v>
      </c>
      <c r="B123" s="724"/>
      <c r="C123" s="621">
        <f>SUM(C10:C122)</f>
        <v>15291.869999999986</v>
      </c>
      <c r="D123" s="621" t="e">
        <f t="shared" ref="D123:F123" si="12">SUM(D10:D122)</f>
        <v>#REF!</v>
      </c>
      <c r="E123" s="621">
        <f t="shared" si="12"/>
        <v>1155962.7878573742</v>
      </c>
      <c r="F123" s="621" t="e">
        <f t="shared" si="12"/>
        <v>#REF!</v>
      </c>
    </row>
    <row r="124" spans="1:9" ht="15.75" x14ac:dyDescent="0.25">
      <c r="A124" s="619"/>
      <c r="B124" s="620"/>
      <c r="C124" s="621"/>
      <c r="D124" s="622"/>
      <c r="E124" s="622"/>
      <c r="F124" s="623"/>
    </row>
    <row r="125" spans="1:9" ht="15.75" x14ac:dyDescent="0.25">
      <c r="D125" s="391"/>
      <c r="E125" s="391"/>
      <c r="F125" s="390"/>
    </row>
    <row r="126" spans="1:9" x14ac:dyDescent="0.25">
      <c r="A126" s="387" t="s">
        <v>564</v>
      </c>
      <c r="B126" s="389" t="s">
        <v>493</v>
      </c>
      <c r="C126" s="389" t="s">
        <v>563</v>
      </c>
      <c r="D126" s="387" t="s">
        <v>562</v>
      </c>
      <c r="E126" s="387" t="s">
        <v>561</v>
      </c>
      <c r="F126" s="387" t="s">
        <v>32</v>
      </c>
      <c r="G126" s="388" t="s">
        <v>560</v>
      </c>
      <c r="H126" s="387" t="s">
        <v>559</v>
      </c>
      <c r="I126" s="387" t="s">
        <v>558</v>
      </c>
    </row>
    <row r="127" spans="1:9" x14ac:dyDescent="0.25">
      <c r="A127" s="571" t="s">
        <v>665</v>
      </c>
      <c r="B127" s="380">
        <v>83</v>
      </c>
      <c r="C127" s="379">
        <f>SUM(C10:C59)+SUM(C90:C122)</f>
        <v>11872.669999999995</v>
      </c>
      <c r="D127" s="379" t="e">
        <f>SUM(D10:D59)+SUM(D90:D122)</f>
        <v>#REF!</v>
      </c>
      <c r="E127" s="379">
        <f>SUM(E10:E59)+SUM(E90:E122)</f>
        <v>897494.20525485813</v>
      </c>
      <c r="F127" s="379" t="e">
        <f>SUM(F10:F59)</f>
        <v>#REF!</v>
      </c>
      <c r="G127" s="568">
        <f>AVERAGE(C10:C59)+AVERAGE(C90:C122)</f>
        <v>303.28316969696959</v>
      </c>
      <c r="H127" s="381" t="e">
        <f>AVERAGE(D10:D59)+AVERAGE(D90:D122)</f>
        <v>#REF!</v>
      </c>
      <c r="I127" s="381">
        <f>AVERAGE(E10:E59)+AVERAGE(E90:E122)</f>
        <v>22926.173081064</v>
      </c>
    </row>
    <row r="128" spans="1:9" x14ac:dyDescent="0.25">
      <c r="A128" s="571" t="s">
        <v>573</v>
      </c>
      <c r="B128" s="380">
        <v>30</v>
      </c>
      <c r="C128" s="379">
        <f>SUM(C60:C89)</f>
        <v>3419.2000000000003</v>
      </c>
      <c r="D128" s="379" t="e">
        <f>SUM(D60:D89)</f>
        <v>#REF!</v>
      </c>
      <c r="E128" s="379">
        <f>SUM(E60:E89)</f>
        <v>258468.58260251587</v>
      </c>
      <c r="F128" s="379" t="e">
        <f>SUM(F60:F89)</f>
        <v>#REF!</v>
      </c>
      <c r="G128" s="569">
        <f>AVERAGE(C60:C89)</f>
        <v>113.97333333333334</v>
      </c>
      <c r="H128" s="381" t="e">
        <f>AVERAGE(D60:D89)</f>
        <v>#REF!</v>
      </c>
      <c r="I128" s="381">
        <f>AVERAGE(E60:E89)</f>
        <v>8615.6194200838618</v>
      </c>
    </row>
    <row r="129" spans="1:9" x14ac:dyDescent="0.25">
      <c r="A129" s="387" t="s">
        <v>557</v>
      </c>
      <c r="B129" s="387">
        <f>SUM(B127:B128)</f>
        <v>113</v>
      </c>
      <c r="C129" s="386">
        <f>SUM(C127:C128)</f>
        <v>15291.869999999995</v>
      </c>
      <c r="D129" s="386" t="e">
        <f>SUM(D127:D128)</f>
        <v>#REF!</v>
      </c>
      <c r="E129" s="386">
        <f>SUM(E127:E128)</f>
        <v>1155962.7878573739</v>
      </c>
      <c r="F129" s="386" t="e">
        <f>SUM(F127:F128)</f>
        <v>#REF!</v>
      </c>
      <c r="G129" s="385"/>
      <c r="H129" s="384"/>
      <c r="I129" s="384"/>
    </row>
    <row r="130" spans="1:9" x14ac:dyDescent="0.25">
      <c r="A130" s="383" t="s">
        <v>556</v>
      </c>
      <c r="B130" s="383">
        <v>0</v>
      </c>
      <c r="C130" s="382"/>
      <c r="D130" s="382"/>
      <c r="E130" s="382"/>
      <c r="F130" s="382">
        <f>SUM(D130:E130)</f>
        <v>0</v>
      </c>
      <c r="G130" s="381"/>
      <c r="H130" s="381"/>
      <c r="I130" s="381"/>
    </row>
    <row r="134" spans="1:9" x14ac:dyDescent="0.25">
      <c r="B134" s="412"/>
      <c r="D134" s="403" t="s">
        <v>51</v>
      </c>
    </row>
    <row r="135" spans="1:9" x14ac:dyDescent="0.25">
      <c r="B135" s="402"/>
      <c r="C135" s="401"/>
      <c r="D135" s="404">
        <v>127.9</v>
      </c>
      <c r="E135" s="405" t="s">
        <v>573</v>
      </c>
    </row>
    <row r="136" spans="1:9" x14ac:dyDescent="0.25">
      <c r="B136" s="402"/>
      <c r="C136" s="401"/>
      <c r="D136" s="402">
        <v>109.38</v>
      </c>
      <c r="E136" s="547" t="s">
        <v>665</v>
      </c>
    </row>
    <row r="137" spans="1:9" x14ac:dyDescent="0.25">
      <c r="B137" s="402"/>
      <c r="C137" s="401"/>
      <c r="D137" s="402"/>
      <c r="E137" s="406"/>
    </row>
    <row r="138" spans="1:9" x14ac:dyDescent="0.25">
      <c r="B138" s="402"/>
      <c r="C138" s="401"/>
      <c r="D138" s="402"/>
      <c r="E138" s="406"/>
    </row>
    <row r="139" spans="1:9" x14ac:dyDescent="0.25">
      <c r="A139" s="407"/>
      <c r="B139" s="402"/>
      <c r="C139" s="401"/>
      <c r="D139" s="404"/>
      <c r="E139" s="405"/>
    </row>
    <row r="140" spans="1:9" x14ac:dyDescent="0.25">
      <c r="B140" s="402"/>
      <c r="C140" s="401"/>
      <c r="D140" s="402"/>
      <c r="E140" s="405"/>
    </row>
    <row r="141" spans="1:9" x14ac:dyDescent="0.25">
      <c r="B141" s="402"/>
      <c r="C141" s="401"/>
      <c r="D141" s="402"/>
      <c r="E141" s="405"/>
    </row>
    <row r="142" spans="1:9" x14ac:dyDescent="0.25">
      <c r="B142" s="402"/>
      <c r="C142" s="401"/>
      <c r="D142" s="402"/>
      <c r="E142" s="405"/>
    </row>
    <row r="148" spans="2:13" ht="15.75" x14ac:dyDescent="0.25">
      <c r="J148" s="725"/>
      <c r="K148" s="725"/>
      <c r="L148" s="725"/>
      <c r="M148" s="725"/>
    </row>
    <row r="149" spans="2:13" ht="15.75" thickBot="1" x14ac:dyDescent="0.3">
      <c r="J149" s="542" t="s">
        <v>663</v>
      </c>
      <c r="K149" s="542" t="s">
        <v>8</v>
      </c>
      <c r="L149" s="542" t="s">
        <v>490</v>
      </c>
      <c r="M149" s="542" t="s">
        <v>664</v>
      </c>
    </row>
    <row r="150" spans="2:13" x14ac:dyDescent="0.25">
      <c r="J150" s="209" t="s">
        <v>573</v>
      </c>
      <c r="K150" s="543">
        <v>127.9</v>
      </c>
      <c r="L150" s="543"/>
      <c r="M150" s="209"/>
    </row>
    <row r="151" spans="2:13" x14ac:dyDescent="0.25">
      <c r="J151" s="209" t="s">
        <v>665</v>
      </c>
      <c r="K151" s="543">
        <v>109.83</v>
      </c>
      <c r="L151" s="543"/>
      <c r="M151" s="209"/>
    </row>
    <row r="152" spans="2:13" x14ac:dyDescent="0.25">
      <c r="J152" s="209"/>
      <c r="K152" s="543"/>
      <c r="L152" s="543"/>
      <c r="M152" s="209"/>
    </row>
    <row r="153" spans="2:13" x14ac:dyDescent="0.25">
      <c r="J153" s="209"/>
      <c r="K153" s="543"/>
      <c r="L153" s="543"/>
      <c r="M153" s="209"/>
    </row>
    <row r="154" spans="2:13" ht="15.75" thickBot="1" x14ac:dyDescent="0.3">
      <c r="J154" s="544"/>
      <c r="K154" s="545"/>
      <c r="L154" s="545"/>
      <c r="M154" s="544"/>
    </row>
    <row r="155" spans="2:13" ht="15.75" x14ac:dyDescent="0.25">
      <c r="B155" s="546"/>
      <c r="C155"/>
      <c r="D155"/>
    </row>
  </sheetData>
  <sortState xmlns:xlrd2="http://schemas.microsoft.com/office/spreadsheetml/2017/richdata2" ref="B90:F122">
    <sortCondition ref="C10:C89"/>
  </sortState>
  <mergeCells count="2">
    <mergeCell ref="J148:M148"/>
    <mergeCell ref="A123:B123"/>
  </mergeCells>
  <pageMargins left="0.7" right="0.7" top="0.75" bottom="0.75" header="0.3" footer="0.3"/>
  <pageSetup orientation="portrait" r:id="rId1"/>
  <ignoredErrors>
    <ignoredError sqref="G128 C128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53"/>
  <sheetViews>
    <sheetView showGridLines="0" workbookViewId="0">
      <pane ySplit="9" topLeftCell="A10" activePane="bottomLeft" state="frozen"/>
      <selection pane="bottomLeft" activeCell="M28" sqref="M28"/>
    </sheetView>
  </sheetViews>
  <sheetFormatPr defaultColWidth="10.625" defaultRowHeight="15" x14ac:dyDescent="0.25"/>
  <cols>
    <col min="1" max="1" width="17.5" style="380" bestFit="1" customWidth="1"/>
    <col min="2" max="2" width="10.375" style="378" bestFit="1" customWidth="1"/>
    <col min="3" max="3" width="11.875" style="379" customWidth="1"/>
    <col min="4" max="4" width="12.625" style="378" customWidth="1"/>
    <col min="5" max="5" width="12.75" style="378" customWidth="1"/>
    <col min="6" max="6" width="11.875" style="378" customWidth="1"/>
    <col min="7" max="7" width="11.125" style="378" bestFit="1" customWidth="1"/>
    <col min="8" max="8" width="19.75" style="378" bestFit="1" customWidth="1"/>
    <col min="9" max="9" width="17.25" style="378" bestFit="1" customWidth="1"/>
    <col min="10" max="10" width="15.125" style="378" bestFit="1" customWidth="1"/>
    <col min="11" max="11" width="10.625" style="378"/>
    <col min="12" max="12" width="10.25" style="378" customWidth="1"/>
    <col min="13" max="16384" width="10.625" style="378"/>
  </cols>
  <sheetData>
    <row r="1" spans="1:6" ht="15.75" x14ac:dyDescent="0.25">
      <c r="A1" s="379" t="s">
        <v>571</v>
      </c>
      <c r="B1" s="391">
        <f>'Cuadro de areas'!B4</f>
        <v>28152.27</v>
      </c>
    </row>
    <row r="2" spans="1:6" x14ac:dyDescent="0.25">
      <c r="A2" s="379" t="s">
        <v>570</v>
      </c>
      <c r="B2" s="379">
        <v>2300000</v>
      </c>
    </row>
    <row r="3" spans="1:6" x14ac:dyDescent="0.25">
      <c r="A3" s="379" t="s">
        <v>569</v>
      </c>
      <c r="B3" s="570">
        <f>B2/B5</f>
        <v>81.764404755133384</v>
      </c>
    </row>
    <row r="4" spans="1:6" ht="15.75" x14ac:dyDescent="0.25">
      <c r="A4" s="379" t="s">
        <v>568</v>
      </c>
      <c r="B4" s="379">
        <f>Costeo!C51</f>
        <v>2126409.0550935101</v>
      </c>
      <c r="D4" s="391"/>
      <c r="E4" s="399"/>
    </row>
    <row r="5" spans="1:6" x14ac:dyDescent="0.25">
      <c r="A5" s="379" t="s">
        <v>111</v>
      </c>
      <c r="B5" s="379">
        <f>'Cuadro de areas'!B5</f>
        <v>28129.599999999999</v>
      </c>
      <c r="D5" s="379"/>
    </row>
    <row r="6" spans="1:6" x14ac:dyDescent="0.25">
      <c r="A6" s="379" t="s">
        <v>567</v>
      </c>
      <c r="B6" s="379">
        <f>D4/B5</f>
        <v>0</v>
      </c>
      <c r="D6" s="379"/>
    </row>
    <row r="7" spans="1:6" x14ac:dyDescent="0.25">
      <c r="B7" s="379"/>
      <c r="D7" s="379"/>
    </row>
    <row r="9" spans="1:6" x14ac:dyDescent="0.25">
      <c r="A9" s="397" t="s">
        <v>566</v>
      </c>
      <c r="B9" s="397" t="s">
        <v>565</v>
      </c>
      <c r="C9" s="398" t="s">
        <v>563</v>
      </c>
      <c r="D9" s="397" t="s">
        <v>562</v>
      </c>
      <c r="E9" s="397" t="s">
        <v>561</v>
      </c>
      <c r="F9" s="397" t="s">
        <v>32</v>
      </c>
    </row>
    <row r="10" spans="1:6" ht="15.75" x14ac:dyDescent="0.25">
      <c r="A10" s="396"/>
      <c r="B10" s="395">
        <v>1</v>
      </c>
      <c r="C10" s="394">
        <v>102.26</v>
      </c>
      <c r="D10" s="393">
        <f t="shared" ref="D10:D73" si="0">C10*$B$3</f>
        <v>8361.2280302599411</v>
      </c>
      <c r="E10" s="393">
        <f t="shared" ref="E10:E73" si="1">C10*$B$6</f>
        <v>0</v>
      </c>
      <c r="F10" s="392">
        <f t="shared" ref="F10:F73" si="2">D10+E10</f>
        <v>8361.2280302599411</v>
      </c>
    </row>
    <row r="11" spans="1:6" ht="15.75" x14ac:dyDescent="0.25">
      <c r="A11" s="396"/>
      <c r="B11" s="395">
        <v>55</v>
      </c>
      <c r="C11" s="394">
        <v>107.5</v>
      </c>
      <c r="D11" s="393">
        <f t="shared" si="0"/>
        <v>8789.6735111768394</v>
      </c>
      <c r="E11" s="393">
        <f t="shared" si="1"/>
        <v>0</v>
      </c>
      <c r="F11" s="392">
        <f t="shared" si="2"/>
        <v>8789.6735111768394</v>
      </c>
    </row>
    <row r="12" spans="1:6" ht="15.75" x14ac:dyDescent="0.25">
      <c r="A12" s="396"/>
      <c r="B12" s="395">
        <v>7</v>
      </c>
      <c r="C12" s="394">
        <v>107.52</v>
      </c>
      <c r="D12" s="393">
        <f t="shared" si="0"/>
        <v>8791.3087992719411</v>
      </c>
      <c r="E12" s="393">
        <f t="shared" si="1"/>
        <v>0</v>
      </c>
      <c r="F12" s="392">
        <f t="shared" si="2"/>
        <v>8791.3087992719411</v>
      </c>
    </row>
    <row r="13" spans="1:6" ht="15.75" x14ac:dyDescent="0.25">
      <c r="A13" s="396"/>
      <c r="B13" s="395">
        <v>10</v>
      </c>
      <c r="C13" s="394">
        <v>107.52</v>
      </c>
      <c r="D13" s="393">
        <f t="shared" si="0"/>
        <v>8791.3087992719411</v>
      </c>
      <c r="E13" s="393">
        <f t="shared" si="1"/>
        <v>0</v>
      </c>
      <c r="F13" s="392">
        <f t="shared" si="2"/>
        <v>8791.3087992719411</v>
      </c>
    </row>
    <row r="14" spans="1:6" ht="15.75" x14ac:dyDescent="0.25">
      <c r="A14" s="396"/>
      <c r="B14" s="395">
        <v>23</v>
      </c>
      <c r="C14" s="394">
        <v>107.52</v>
      </c>
      <c r="D14" s="393">
        <f t="shared" si="0"/>
        <v>8791.3087992719411</v>
      </c>
      <c r="E14" s="393">
        <f t="shared" si="1"/>
        <v>0</v>
      </c>
      <c r="F14" s="392">
        <f t="shared" si="2"/>
        <v>8791.3087992719411</v>
      </c>
    </row>
    <row r="15" spans="1:6" ht="15.75" x14ac:dyDescent="0.25">
      <c r="A15" s="396"/>
      <c r="B15" s="395">
        <v>26</v>
      </c>
      <c r="C15" s="394">
        <v>107.52</v>
      </c>
      <c r="D15" s="393">
        <f t="shared" si="0"/>
        <v>8791.3087992719411</v>
      </c>
      <c r="E15" s="393">
        <f t="shared" si="1"/>
        <v>0</v>
      </c>
      <c r="F15" s="392">
        <f t="shared" si="2"/>
        <v>8791.3087992719411</v>
      </c>
    </row>
    <row r="16" spans="1:6" ht="15.75" x14ac:dyDescent="0.25">
      <c r="A16" s="396"/>
      <c r="B16" s="395">
        <v>39</v>
      </c>
      <c r="C16" s="394">
        <v>107.52</v>
      </c>
      <c r="D16" s="393">
        <f t="shared" si="0"/>
        <v>8791.3087992719411</v>
      </c>
      <c r="E16" s="393">
        <f t="shared" si="1"/>
        <v>0</v>
      </c>
      <c r="F16" s="392">
        <f t="shared" si="2"/>
        <v>8791.3087992719411</v>
      </c>
    </row>
    <row r="17" spans="1:6" ht="15.75" x14ac:dyDescent="0.25">
      <c r="A17" s="396"/>
      <c r="B17" s="395">
        <v>42</v>
      </c>
      <c r="C17" s="394">
        <v>107.52</v>
      </c>
      <c r="D17" s="393">
        <f t="shared" si="0"/>
        <v>8791.3087992719411</v>
      </c>
      <c r="E17" s="393">
        <f t="shared" si="1"/>
        <v>0</v>
      </c>
      <c r="F17" s="392">
        <f t="shared" si="2"/>
        <v>8791.3087992719411</v>
      </c>
    </row>
    <row r="18" spans="1:6" ht="15.75" x14ac:dyDescent="0.25">
      <c r="A18" s="396"/>
      <c r="B18" s="395">
        <v>58</v>
      </c>
      <c r="C18" s="394">
        <v>107.52</v>
      </c>
      <c r="D18" s="393">
        <f t="shared" si="0"/>
        <v>8791.3087992719411</v>
      </c>
      <c r="E18" s="393">
        <f t="shared" si="1"/>
        <v>0</v>
      </c>
      <c r="F18" s="392">
        <f t="shared" si="2"/>
        <v>8791.3087992719411</v>
      </c>
    </row>
    <row r="19" spans="1:6" ht="15.75" x14ac:dyDescent="0.25">
      <c r="A19" s="396"/>
      <c r="B19" s="395">
        <v>70</v>
      </c>
      <c r="C19" s="394">
        <v>107.52</v>
      </c>
      <c r="D19" s="393">
        <f t="shared" si="0"/>
        <v>8791.3087992719411</v>
      </c>
      <c r="E19" s="393">
        <f t="shared" si="1"/>
        <v>0</v>
      </c>
      <c r="F19" s="392">
        <f t="shared" si="2"/>
        <v>8791.3087992719411</v>
      </c>
    </row>
    <row r="20" spans="1:6" ht="15.75" x14ac:dyDescent="0.25">
      <c r="A20" s="396"/>
      <c r="B20" s="395">
        <v>73</v>
      </c>
      <c r="C20" s="394">
        <v>107.52</v>
      </c>
      <c r="D20" s="393">
        <f t="shared" si="0"/>
        <v>8791.3087992719411</v>
      </c>
      <c r="E20" s="393">
        <f t="shared" si="1"/>
        <v>0</v>
      </c>
      <c r="F20" s="392">
        <f t="shared" si="2"/>
        <v>8791.3087992719411</v>
      </c>
    </row>
    <row r="21" spans="1:6" ht="15.75" x14ac:dyDescent="0.25">
      <c r="A21" s="396"/>
      <c r="B21" s="395">
        <v>6</v>
      </c>
      <c r="C21" s="394">
        <v>109.6</v>
      </c>
      <c r="D21" s="393">
        <f t="shared" si="0"/>
        <v>8961.3787611626176</v>
      </c>
      <c r="E21" s="393">
        <f t="shared" si="1"/>
        <v>0</v>
      </c>
      <c r="F21" s="392">
        <f t="shared" si="2"/>
        <v>8961.3787611626176</v>
      </c>
    </row>
    <row r="22" spans="1:6" ht="15.75" x14ac:dyDescent="0.25">
      <c r="A22" s="396"/>
      <c r="B22" s="395">
        <v>11</v>
      </c>
      <c r="C22" s="394">
        <v>109.6</v>
      </c>
      <c r="D22" s="393">
        <f t="shared" si="0"/>
        <v>8961.3787611626176</v>
      </c>
      <c r="E22" s="393">
        <f t="shared" si="1"/>
        <v>0</v>
      </c>
      <c r="F22" s="392">
        <f t="shared" si="2"/>
        <v>8961.3787611626176</v>
      </c>
    </row>
    <row r="23" spans="1:6" ht="15.75" x14ac:dyDescent="0.25">
      <c r="A23" s="396"/>
      <c r="B23" s="395">
        <v>22</v>
      </c>
      <c r="C23" s="394">
        <v>109.6</v>
      </c>
      <c r="D23" s="393">
        <f t="shared" si="0"/>
        <v>8961.3787611626176</v>
      </c>
      <c r="E23" s="393">
        <f t="shared" si="1"/>
        <v>0</v>
      </c>
      <c r="F23" s="392">
        <f t="shared" si="2"/>
        <v>8961.3787611626176</v>
      </c>
    </row>
    <row r="24" spans="1:6" ht="15.75" x14ac:dyDescent="0.25">
      <c r="A24" s="396"/>
      <c r="B24" s="395">
        <v>27</v>
      </c>
      <c r="C24" s="394">
        <v>109.6</v>
      </c>
      <c r="D24" s="393">
        <f t="shared" si="0"/>
        <v>8961.3787611626176</v>
      </c>
      <c r="E24" s="393">
        <f t="shared" si="1"/>
        <v>0</v>
      </c>
      <c r="F24" s="392">
        <f t="shared" si="2"/>
        <v>8961.3787611626176</v>
      </c>
    </row>
    <row r="25" spans="1:6" ht="15.75" x14ac:dyDescent="0.25">
      <c r="A25" s="396"/>
      <c r="B25" s="395">
        <v>38</v>
      </c>
      <c r="C25" s="394">
        <v>109.6</v>
      </c>
      <c r="D25" s="393">
        <f t="shared" si="0"/>
        <v>8961.3787611626176</v>
      </c>
      <c r="E25" s="393">
        <f t="shared" si="1"/>
        <v>0</v>
      </c>
      <c r="F25" s="392">
        <f t="shared" si="2"/>
        <v>8961.3787611626176</v>
      </c>
    </row>
    <row r="26" spans="1:6" ht="15.75" x14ac:dyDescent="0.25">
      <c r="A26" s="396"/>
      <c r="B26" s="395">
        <v>43</v>
      </c>
      <c r="C26" s="394">
        <v>109.6</v>
      </c>
      <c r="D26" s="393">
        <f t="shared" si="0"/>
        <v>8961.3787611626176</v>
      </c>
      <c r="E26" s="393">
        <f t="shared" si="1"/>
        <v>0</v>
      </c>
      <c r="F26" s="392">
        <f t="shared" si="2"/>
        <v>8961.3787611626176</v>
      </c>
    </row>
    <row r="27" spans="1:6" ht="15.75" x14ac:dyDescent="0.25">
      <c r="A27" s="396"/>
      <c r="B27" s="395">
        <v>54</v>
      </c>
      <c r="C27" s="394">
        <v>109.6</v>
      </c>
      <c r="D27" s="393">
        <f t="shared" si="0"/>
        <v>8961.3787611626176</v>
      </c>
      <c r="E27" s="393">
        <f t="shared" si="1"/>
        <v>0</v>
      </c>
      <c r="F27" s="392">
        <f t="shared" si="2"/>
        <v>8961.3787611626176</v>
      </c>
    </row>
    <row r="28" spans="1:6" ht="15.75" x14ac:dyDescent="0.25">
      <c r="A28" s="396"/>
      <c r="B28" s="395">
        <v>59</v>
      </c>
      <c r="C28" s="394">
        <v>109.6</v>
      </c>
      <c r="D28" s="393">
        <f t="shared" si="0"/>
        <v>8961.3787611626176</v>
      </c>
      <c r="E28" s="393">
        <f t="shared" si="1"/>
        <v>0</v>
      </c>
      <c r="F28" s="392">
        <f t="shared" si="2"/>
        <v>8961.3787611626176</v>
      </c>
    </row>
    <row r="29" spans="1:6" ht="15.75" x14ac:dyDescent="0.25">
      <c r="A29" s="396"/>
      <c r="B29" s="395">
        <v>69</v>
      </c>
      <c r="C29" s="394">
        <v>109.6</v>
      </c>
      <c r="D29" s="393">
        <f t="shared" si="0"/>
        <v>8961.3787611626176</v>
      </c>
      <c r="E29" s="393">
        <f t="shared" si="1"/>
        <v>0</v>
      </c>
      <c r="F29" s="392">
        <f t="shared" si="2"/>
        <v>8961.3787611626176</v>
      </c>
    </row>
    <row r="30" spans="1:6" ht="15.75" x14ac:dyDescent="0.25">
      <c r="A30" s="396"/>
      <c r="B30" s="395">
        <v>74</v>
      </c>
      <c r="C30" s="394">
        <v>109.6</v>
      </c>
      <c r="D30" s="393">
        <f t="shared" si="0"/>
        <v>8961.3787611626176</v>
      </c>
      <c r="E30" s="393">
        <f t="shared" si="1"/>
        <v>0</v>
      </c>
      <c r="F30" s="392">
        <f t="shared" si="2"/>
        <v>8961.3787611626176</v>
      </c>
    </row>
    <row r="31" spans="1:6" ht="15.75" x14ac:dyDescent="0.25">
      <c r="A31" s="396"/>
      <c r="B31" s="395">
        <v>80</v>
      </c>
      <c r="C31" s="394">
        <v>110.27</v>
      </c>
      <c r="D31" s="393">
        <f t="shared" si="0"/>
        <v>9016.1609123485578</v>
      </c>
      <c r="E31" s="393">
        <f t="shared" si="1"/>
        <v>0</v>
      </c>
      <c r="F31" s="392">
        <f t="shared" si="2"/>
        <v>9016.1609123485578</v>
      </c>
    </row>
    <row r="32" spans="1:6" ht="15.75" x14ac:dyDescent="0.25">
      <c r="A32" s="396"/>
      <c r="B32" s="395">
        <v>2</v>
      </c>
      <c r="C32" s="394">
        <v>110.7</v>
      </c>
      <c r="D32" s="393">
        <f t="shared" si="0"/>
        <v>9051.3196063932664</v>
      </c>
      <c r="E32" s="393">
        <f t="shared" si="1"/>
        <v>0</v>
      </c>
      <c r="F32" s="392">
        <f t="shared" si="2"/>
        <v>9051.3196063932664</v>
      </c>
    </row>
    <row r="33" spans="1:6" ht="15.75" x14ac:dyDescent="0.25">
      <c r="A33" s="396"/>
      <c r="B33" s="395">
        <v>3</v>
      </c>
      <c r="C33" s="394">
        <v>110.7</v>
      </c>
      <c r="D33" s="393">
        <f t="shared" si="0"/>
        <v>9051.3196063932664</v>
      </c>
      <c r="E33" s="393">
        <f t="shared" si="1"/>
        <v>0</v>
      </c>
      <c r="F33" s="392">
        <f t="shared" si="2"/>
        <v>9051.3196063932664</v>
      </c>
    </row>
    <row r="34" spans="1:6" ht="15.75" x14ac:dyDescent="0.25">
      <c r="A34" s="396"/>
      <c r="B34" s="395">
        <v>4</v>
      </c>
      <c r="C34" s="394">
        <v>110.7</v>
      </c>
      <c r="D34" s="393">
        <f t="shared" si="0"/>
        <v>9051.3196063932664</v>
      </c>
      <c r="E34" s="393">
        <f t="shared" si="1"/>
        <v>0</v>
      </c>
      <c r="F34" s="392">
        <f t="shared" si="2"/>
        <v>9051.3196063932664</v>
      </c>
    </row>
    <row r="35" spans="1:6" ht="15.75" x14ac:dyDescent="0.25">
      <c r="A35" s="396"/>
      <c r="B35" s="395">
        <v>5</v>
      </c>
      <c r="C35" s="394">
        <v>110.7</v>
      </c>
      <c r="D35" s="393">
        <f t="shared" si="0"/>
        <v>9051.3196063932664</v>
      </c>
      <c r="E35" s="393">
        <f t="shared" si="1"/>
        <v>0</v>
      </c>
      <c r="F35" s="392">
        <f t="shared" si="2"/>
        <v>9051.3196063932664</v>
      </c>
    </row>
    <row r="36" spans="1:6" ht="15.75" x14ac:dyDescent="0.25">
      <c r="A36" s="396"/>
      <c r="B36" s="395">
        <v>12</v>
      </c>
      <c r="C36" s="394">
        <v>110.7</v>
      </c>
      <c r="D36" s="393">
        <f t="shared" si="0"/>
        <v>9051.3196063932664</v>
      </c>
      <c r="E36" s="393">
        <f t="shared" si="1"/>
        <v>0</v>
      </c>
      <c r="F36" s="392">
        <f t="shared" si="2"/>
        <v>9051.3196063932664</v>
      </c>
    </row>
    <row r="37" spans="1:6" ht="15.75" x14ac:dyDescent="0.25">
      <c r="A37" s="396"/>
      <c r="B37" s="395">
        <v>13</v>
      </c>
      <c r="C37" s="394">
        <v>110.7</v>
      </c>
      <c r="D37" s="393">
        <f t="shared" si="0"/>
        <v>9051.3196063932664</v>
      </c>
      <c r="E37" s="393">
        <f t="shared" si="1"/>
        <v>0</v>
      </c>
      <c r="F37" s="392">
        <f t="shared" si="2"/>
        <v>9051.3196063932664</v>
      </c>
    </row>
    <row r="38" spans="1:6" ht="15.75" x14ac:dyDescent="0.25">
      <c r="A38" s="396"/>
      <c r="B38" s="395">
        <v>14</v>
      </c>
      <c r="C38" s="394">
        <v>110.7</v>
      </c>
      <c r="D38" s="393">
        <f t="shared" si="0"/>
        <v>9051.3196063932664</v>
      </c>
      <c r="E38" s="393">
        <f t="shared" si="1"/>
        <v>0</v>
      </c>
      <c r="F38" s="392">
        <f t="shared" si="2"/>
        <v>9051.3196063932664</v>
      </c>
    </row>
    <row r="39" spans="1:6" ht="15.75" x14ac:dyDescent="0.25">
      <c r="A39" s="396"/>
      <c r="B39" s="395">
        <v>15</v>
      </c>
      <c r="C39" s="394">
        <v>110.7</v>
      </c>
      <c r="D39" s="393">
        <f t="shared" si="0"/>
        <v>9051.3196063932664</v>
      </c>
      <c r="E39" s="393">
        <f t="shared" si="1"/>
        <v>0</v>
      </c>
      <c r="F39" s="392">
        <f t="shared" si="2"/>
        <v>9051.3196063932664</v>
      </c>
    </row>
    <row r="40" spans="1:6" ht="15.75" x14ac:dyDescent="0.25">
      <c r="A40" s="396"/>
      <c r="B40" s="395">
        <v>16</v>
      </c>
      <c r="C40" s="394">
        <v>110.7</v>
      </c>
      <c r="D40" s="393">
        <f t="shared" si="0"/>
        <v>9051.3196063932664</v>
      </c>
      <c r="E40" s="393">
        <f t="shared" si="1"/>
        <v>0</v>
      </c>
      <c r="F40" s="392">
        <f t="shared" si="2"/>
        <v>9051.3196063932664</v>
      </c>
    </row>
    <row r="41" spans="1:6" ht="15.75" x14ac:dyDescent="0.25">
      <c r="A41" s="396"/>
      <c r="B41" s="395">
        <v>17</v>
      </c>
      <c r="C41" s="394">
        <v>110.7</v>
      </c>
      <c r="D41" s="393">
        <f t="shared" si="0"/>
        <v>9051.3196063932664</v>
      </c>
      <c r="E41" s="393">
        <f t="shared" si="1"/>
        <v>0</v>
      </c>
      <c r="F41" s="392">
        <f t="shared" si="2"/>
        <v>9051.3196063932664</v>
      </c>
    </row>
    <row r="42" spans="1:6" ht="15.75" x14ac:dyDescent="0.25">
      <c r="A42" s="396"/>
      <c r="B42" s="395">
        <v>18</v>
      </c>
      <c r="C42" s="394">
        <v>110.7</v>
      </c>
      <c r="D42" s="393">
        <f t="shared" si="0"/>
        <v>9051.3196063932664</v>
      </c>
      <c r="E42" s="393">
        <f t="shared" si="1"/>
        <v>0</v>
      </c>
      <c r="F42" s="392">
        <f t="shared" si="2"/>
        <v>9051.3196063932664</v>
      </c>
    </row>
    <row r="43" spans="1:6" ht="15.75" x14ac:dyDescent="0.25">
      <c r="A43" s="396"/>
      <c r="B43" s="395">
        <v>19</v>
      </c>
      <c r="C43" s="394">
        <v>110.7</v>
      </c>
      <c r="D43" s="393">
        <f t="shared" si="0"/>
        <v>9051.3196063932664</v>
      </c>
      <c r="E43" s="393">
        <f t="shared" si="1"/>
        <v>0</v>
      </c>
      <c r="F43" s="392">
        <f t="shared" si="2"/>
        <v>9051.3196063932664</v>
      </c>
    </row>
    <row r="44" spans="1:6" ht="15.75" x14ac:dyDescent="0.25">
      <c r="A44" s="396"/>
      <c r="B44" s="395">
        <v>20</v>
      </c>
      <c r="C44" s="394">
        <v>110.7</v>
      </c>
      <c r="D44" s="393">
        <f t="shared" si="0"/>
        <v>9051.3196063932664</v>
      </c>
      <c r="E44" s="393">
        <f t="shared" si="1"/>
        <v>0</v>
      </c>
      <c r="F44" s="392">
        <f t="shared" si="2"/>
        <v>9051.3196063932664</v>
      </c>
    </row>
    <row r="45" spans="1:6" ht="15.75" x14ac:dyDescent="0.25">
      <c r="A45" s="396"/>
      <c r="B45" s="395">
        <v>21</v>
      </c>
      <c r="C45" s="394">
        <v>110.7</v>
      </c>
      <c r="D45" s="393">
        <f t="shared" si="0"/>
        <v>9051.3196063932664</v>
      </c>
      <c r="E45" s="393">
        <f t="shared" si="1"/>
        <v>0</v>
      </c>
      <c r="F45" s="392">
        <f t="shared" si="2"/>
        <v>9051.3196063932664</v>
      </c>
    </row>
    <row r="46" spans="1:6" ht="15.75" x14ac:dyDescent="0.25">
      <c r="A46" s="396"/>
      <c r="B46" s="395">
        <v>28</v>
      </c>
      <c r="C46" s="394">
        <v>110.7</v>
      </c>
      <c r="D46" s="393">
        <f t="shared" si="0"/>
        <v>9051.3196063932664</v>
      </c>
      <c r="E46" s="393">
        <f t="shared" si="1"/>
        <v>0</v>
      </c>
      <c r="F46" s="392">
        <f t="shared" si="2"/>
        <v>9051.3196063932664</v>
      </c>
    </row>
    <row r="47" spans="1:6" ht="15.75" x14ac:dyDescent="0.25">
      <c r="A47" s="396"/>
      <c r="B47" s="395">
        <v>29</v>
      </c>
      <c r="C47" s="394">
        <v>110.7</v>
      </c>
      <c r="D47" s="393">
        <f t="shared" si="0"/>
        <v>9051.3196063932664</v>
      </c>
      <c r="E47" s="393">
        <f t="shared" si="1"/>
        <v>0</v>
      </c>
      <c r="F47" s="392">
        <f t="shared" si="2"/>
        <v>9051.3196063932664</v>
      </c>
    </row>
    <row r="48" spans="1:6" ht="15.75" x14ac:dyDescent="0.25">
      <c r="A48" s="396"/>
      <c r="B48" s="395">
        <v>30</v>
      </c>
      <c r="C48" s="394">
        <v>110.7</v>
      </c>
      <c r="D48" s="393">
        <f t="shared" si="0"/>
        <v>9051.3196063932664</v>
      </c>
      <c r="E48" s="393">
        <f t="shared" si="1"/>
        <v>0</v>
      </c>
      <c r="F48" s="392">
        <f t="shared" si="2"/>
        <v>9051.3196063932664</v>
      </c>
    </row>
    <row r="49" spans="1:6" ht="15.75" x14ac:dyDescent="0.25">
      <c r="A49" s="396"/>
      <c r="B49" s="395">
        <v>31</v>
      </c>
      <c r="C49" s="394">
        <v>110.7</v>
      </c>
      <c r="D49" s="393">
        <f t="shared" si="0"/>
        <v>9051.3196063932664</v>
      </c>
      <c r="E49" s="393">
        <f t="shared" si="1"/>
        <v>0</v>
      </c>
      <c r="F49" s="392">
        <f t="shared" si="2"/>
        <v>9051.3196063932664</v>
      </c>
    </row>
    <row r="50" spans="1:6" ht="15.75" x14ac:dyDescent="0.25">
      <c r="A50" s="396"/>
      <c r="B50" s="395">
        <v>32</v>
      </c>
      <c r="C50" s="394">
        <v>110.7</v>
      </c>
      <c r="D50" s="393">
        <f t="shared" si="0"/>
        <v>9051.3196063932664</v>
      </c>
      <c r="E50" s="393">
        <f t="shared" si="1"/>
        <v>0</v>
      </c>
      <c r="F50" s="392">
        <f t="shared" si="2"/>
        <v>9051.3196063932664</v>
      </c>
    </row>
    <row r="51" spans="1:6" ht="15.75" x14ac:dyDescent="0.25">
      <c r="A51" s="396"/>
      <c r="B51" s="395">
        <v>33</v>
      </c>
      <c r="C51" s="394">
        <v>110.7</v>
      </c>
      <c r="D51" s="393">
        <f t="shared" si="0"/>
        <v>9051.3196063932664</v>
      </c>
      <c r="E51" s="393">
        <f t="shared" si="1"/>
        <v>0</v>
      </c>
      <c r="F51" s="392">
        <f t="shared" si="2"/>
        <v>9051.3196063932664</v>
      </c>
    </row>
    <row r="52" spans="1:6" ht="15.75" x14ac:dyDescent="0.25">
      <c r="A52" s="396"/>
      <c r="B52" s="395">
        <v>34</v>
      </c>
      <c r="C52" s="394">
        <v>110.7</v>
      </c>
      <c r="D52" s="393">
        <f t="shared" si="0"/>
        <v>9051.3196063932664</v>
      </c>
      <c r="E52" s="393">
        <f t="shared" si="1"/>
        <v>0</v>
      </c>
      <c r="F52" s="392">
        <f t="shared" si="2"/>
        <v>9051.3196063932664</v>
      </c>
    </row>
    <row r="53" spans="1:6" ht="15.75" x14ac:dyDescent="0.25">
      <c r="A53" s="396"/>
      <c r="B53" s="395">
        <v>35</v>
      </c>
      <c r="C53" s="394">
        <v>110.7</v>
      </c>
      <c r="D53" s="393">
        <f t="shared" si="0"/>
        <v>9051.3196063932664</v>
      </c>
      <c r="E53" s="393">
        <f t="shared" si="1"/>
        <v>0</v>
      </c>
      <c r="F53" s="392">
        <f t="shared" si="2"/>
        <v>9051.3196063932664</v>
      </c>
    </row>
    <row r="54" spans="1:6" ht="15.75" x14ac:dyDescent="0.25">
      <c r="A54" s="396"/>
      <c r="B54" s="395">
        <v>36</v>
      </c>
      <c r="C54" s="394">
        <v>110.7</v>
      </c>
      <c r="D54" s="393">
        <f t="shared" si="0"/>
        <v>9051.3196063932664</v>
      </c>
      <c r="E54" s="393">
        <f t="shared" si="1"/>
        <v>0</v>
      </c>
      <c r="F54" s="392">
        <f t="shared" si="2"/>
        <v>9051.3196063932664</v>
      </c>
    </row>
    <row r="55" spans="1:6" ht="15.75" x14ac:dyDescent="0.25">
      <c r="A55" s="396"/>
      <c r="B55" s="395">
        <v>37</v>
      </c>
      <c r="C55" s="394">
        <v>110.7</v>
      </c>
      <c r="D55" s="393">
        <f t="shared" si="0"/>
        <v>9051.3196063932664</v>
      </c>
      <c r="E55" s="393">
        <f t="shared" si="1"/>
        <v>0</v>
      </c>
      <c r="F55" s="392">
        <f t="shared" si="2"/>
        <v>9051.3196063932664</v>
      </c>
    </row>
    <row r="56" spans="1:6" ht="15.75" x14ac:dyDescent="0.25">
      <c r="A56" s="396"/>
      <c r="B56" s="395">
        <v>44</v>
      </c>
      <c r="C56" s="394">
        <v>110.7</v>
      </c>
      <c r="D56" s="393">
        <f t="shared" si="0"/>
        <v>9051.3196063932664</v>
      </c>
      <c r="E56" s="393">
        <f t="shared" si="1"/>
        <v>0</v>
      </c>
      <c r="F56" s="392">
        <f t="shared" si="2"/>
        <v>9051.3196063932664</v>
      </c>
    </row>
    <row r="57" spans="1:6" ht="15.75" x14ac:dyDescent="0.25">
      <c r="A57" s="396"/>
      <c r="B57" s="395">
        <v>45</v>
      </c>
      <c r="C57" s="394">
        <v>110.7</v>
      </c>
      <c r="D57" s="393">
        <f t="shared" si="0"/>
        <v>9051.3196063932664</v>
      </c>
      <c r="E57" s="393">
        <f t="shared" si="1"/>
        <v>0</v>
      </c>
      <c r="F57" s="392">
        <f t="shared" si="2"/>
        <v>9051.3196063932664</v>
      </c>
    </row>
    <row r="58" spans="1:6" ht="15.75" x14ac:dyDescent="0.25">
      <c r="A58" s="396"/>
      <c r="B58" s="395">
        <v>46</v>
      </c>
      <c r="C58" s="394">
        <v>110.7</v>
      </c>
      <c r="D58" s="393">
        <f t="shared" si="0"/>
        <v>9051.3196063932664</v>
      </c>
      <c r="E58" s="393">
        <f t="shared" si="1"/>
        <v>0</v>
      </c>
      <c r="F58" s="392">
        <f t="shared" si="2"/>
        <v>9051.3196063932664</v>
      </c>
    </row>
    <row r="59" spans="1:6" ht="15.75" x14ac:dyDescent="0.25">
      <c r="A59" s="396"/>
      <c r="B59" s="395">
        <v>47</v>
      </c>
      <c r="C59" s="394">
        <v>110.7</v>
      </c>
      <c r="D59" s="393">
        <f t="shared" si="0"/>
        <v>9051.3196063932664</v>
      </c>
      <c r="E59" s="393">
        <f t="shared" si="1"/>
        <v>0</v>
      </c>
      <c r="F59" s="392">
        <f t="shared" si="2"/>
        <v>9051.3196063932664</v>
      </c>
    </row>
    <row r="60" spans="1:6" ht="15.75" x14ac:dyDescent="0.25">
      <c r="A60" s="396"/>
      <c r="B60" s="395">
        <v>48</v>
      </c>
      <c r="C60" s="394">
        <v>110.7</v>
      </c>
      <c r="D60" s="393">
        <f t="shared" si="0"/>
        <v>9051.3196063932664</v>
      </c>
      <c r="E60" s="393">
        <f t="shared" si="1"/>
        <v>0</v>
      </c>
      <c r="F60" s="392">
        <f t="shared" si="2"/>
        <v>9051.3196063932664</v>
      </c>
    </row>
    <row r="61" spans="1:6" ht="15.75" x14ac:dyDescent="0.25">
      <c r="A61" s="396"/>
      <c r="B61" s="395">
        <v>49</v>
      </c>
      <c r="C61" s="394">
        <v>110.7</v>
      </c>
      <c r="D61" s="393">
        <f t="shared" si="0"/>
        <v>9051.3196063932664</v>
      </c>
      <c r="E61" s="393">
        <f t="shared" si="1"/>
        <v>0</v>
      </c>
      <c r="F61" s="392">
        <f t="shared" si="2"/>
        <v>9051.3196063932664</v>
      </c>
    </row>
    <row r="62" spans="1:6" ht="15.75" x14ac:dyDescent="0.25">
      <c r="A62" s="396"/>
      <c r="B62" s="395">
        <v>50</v>
      </c>
      <c r="C62" s="394">
        <v>110.7</v>
      </c>
      <c r="D62" s="393">
        <f t="shared" si="0"/>
        <v>9051.3196063932664</v>
      </c>
      <c r="E62" s="393">
        <f t="shared" si="1"/>
        <v>0</v>
      </c>
      <c r="F62" s="392">
        <f t="shared" si="2"/>
        <v>9051.3196063932664</v>
      </c>
    </row>
    <row r="63" spans="1:6" ht="15.75" x14ac:dyDescent="0.25">
      <c r="A63" s="396"/>
      <c r="B63" s="395">
        <v>51</v>
      </c>
      <c r="C63" s="394">
        <v>110.7</v>
      </c>
      <c r="D63" s="393">
        <f t="shared" si="0"/>
        <v>9051.3196063932664</v>
      </c>
      <c r="E63" s="393">
        <f t="shared" si="1"/>
        <v>0</v>
      </c>
      <c r="F63" s="392">
        <f t="shared" si="2"/>
        <v>9051.3196063932664</v>
      </c>
    </row>
    <row r="64" spans="1:6" ht="15.75" x14ac:dyDescent="0.25">
      <c r="A64" s="396"/>
      <c r="B64" s="395">
        <v>52</v>
      </c>
      <c r="C64" s="394">
        <v>110.7</v>
      </c>
      <c r="D64" s="393">
        <f t="shared" si="0"/>
        <v>9051.3196063932664</v>
      </c>
      <c r="E64" s="393">
        <f t="shared" si="1"/>
        <v>0</v>
      </c>
      <c r="F64" s="392">
        <f t="shared" si="2"/>
        <v>9051.3196063932664</v>
      </c>
    </row>
    <row r="65" spans="1:6" ht="15.75" x14ac:dyDescent="0.25">
      <c r="A65" s="396"/>
      <c r="B65" s="395">
        <v>53</v>
      </c>
      <c r="C65" s="394">
        <v>110.7</v>
      </c>
      <c r="D65" s="393">
        <f t="shared" si="0"/>
        <v>9051.3196063932664</v>
      </c>
      <c r="E65" s="393">
        <f t="shared" si="1"/>
        <v>0</v>
      </c>
      <c r="F65" s="392">
        <f t="shared" si="2"/>
        <v>9051.3196063932664</v>
      </c>
    </row>
    <row r="66" spans="1:6" ht="15.75" x14ac:dyDescent="0.25">
      <c r="A66" s="396"/>
      <c r="B66" s="395">
        <v>60</v>
      </c>
      <c r="C66" s="394">
        <v>110.7</v>
      </c>
      <c r="D66" s="393">
        <f t="shared" si="0"/>
        <v>9051.3196063932664</v>
      </c>
      <c r="E66" s="393">
        <f t="shared" si="1"/>
        <v>0</v>
      </c>
      <c r="F66" s="392">
        <f t="shared" si="2"/>
        <v>9051.3196063932664</v>
      </c>
    </row>
    <row r="67" spans="1:6" ht="15.75" x14ac:dyDescent="0.25">
      <c r="A67" s="396"/>
      <c r="B67" s="395">
        <v>61</v>
      </c>
      <c r="C67" s="394">
        <v>110.7</v>
      </c>
      <c r="D67" s="393">
        <f t="shared" si="0"/>
        <v>9051.3196063932664</v>
      </c>
      <c r="E67" s="393">
        <f t="shared" si="1"/>
        <v>0</v>
      </c>
      <c r="F67" s="392">
        <f t="shared" si="2"/>
        <v>9051.3196063932664</v>
      </c>
    </row>
    <row r="68" spans="1:6" ht="15.75" x14ac:dyDescent="0.25">
      <c r="A68" s="396"/>
      <c r="B68" s="395">
        <v>62</v>
      </c>
      <c r="C68" s="394">
        <v>110.7</v>
      </c>
      <c r="D68" s="393">
        <f t="shared" si="0"/>
        <v>9051.3196063932664</v>
      </c>
      <c r="E68" s="393">
        <f t="shared" si="1"/>
        <v>0</v>
      </c>
      <c r="F68" s="392">
        <f t="shared" si="2"/>
        <v>9051.3196063932664</v>
      </c>
    </row>
    <row r="69" spans="1:6" ht="15.75" x14ac:dyDescent="0.25">
      <c r="A69" s="396"/>
      <c r="B69" s="395">
        <v>63</v>
      </c>
      <c r="C69" s="394">
        <v>110.7</v>
      </c>
      <c r="D69" s="393">
        <f t="shared" si="0"/>
        <v>9051.3196063932664</v>
      </c>
      <c r="E69" s="393">
        <f t="shared" si="1"/>
        <v>0</v>
      </c>
      <c r="F69" s="392">
        <f t="shared" si="2"/>
        <v>9051.3196063932664</v>
      </c>
    </row>
    <row r="70" spans="1:6" ht="15.75" x14ac:dyDescent="0.25">
      <c r="A70" s="396"/>
      <c r="B70" s="395">
        <v>64</v>
      </c>
      <c r="C70" s="394">
        <v>110.7</v>
      </c>
      <c r="D70" s="393">
        <f t="shared" si="0"/>
        <v>9051.3196063932664</v>
      </c>
      <c r="E70" s="393">
        <f t="shared" si="1"/>
        <v>0</v>
      </c>
      <c r="F70" s="392">
        <f t="shared" si="2"/>
        <v>9051.3196063932664</v>
      </c>
    </row>
    <row r="71" spans="1:6" ht="15.75" x14ac:dyDescent="0.25">
      <c r="A71" s="396"/>
      <c r="B71" s="395">
        <v>65</v>
      </c>
      <c r="C71" s="394">
        <v>110.7</v>
      </c>
      <c r="D71" s="393">
        <f t="shared" si="0"/>
        <v>9051.3196063932664</v>
      </c>
      <c r="E71" s="393">
        <f t="shared" si="1"/>
        <v>0</v>
      </c>
      <c r="F71" s="392">
        <f t="shared" si="2"/>
        <v>9051.3196063932664</v>
      </c>
    </row>
    <row r="72" spans="1:6" ht="15.75" x14ac:dyDescent="0.25">
      <c r="A72" s="396"/>
      <c r="B72" s="395">
        <v>66</v>
      </c>
      <c r="C72" s="394">
        <v>110.7</v>
      </c>
      <c r="D72" s="393">
        <f t="shared" si="0"/>
        <v>9051.3196063932664</v>
      </c>
      <c r="E72" s="393">
        <f t="shared" si="1"/>
        <v>0</v>
      </c>
      <c r="F72" s="392">
        <f t="shared" si="2"/>
        <v>9051.3196063932664</v>
      </c>
    </row>
    <row r="73" spans="1:6" ht="15.75" x14ac:dyDescent="0.25">
      <c r="A73" s="396"/>
      <c r="B73" s="395">
        <v>67</v>
      </c>
      <c r="C73" s="394">
        <v>110.7</v>
      </c>
      <c r="D73" s="393">
        <f t="shared" si="0"/>
        <v>9051.3196063932664</v>
      </c>
      <c r="E73" s="393">
        <f t="shared" si="1"/>
        <v>0</v>
      </c>
      <c r="F73" s="392">
        <f t="shared" si="2"/>
        <v>9051.3196063932664</v>
      </c>
    </row>
    <row r="74" spans="1:6" ht="15.75" x14ac:dyDescent="0.25">
      <c r="A74" s="396"/>
      <c r="B74" s="395">
        <v>68</v>
      </c>
      <c r="C74" s="394">
        <v>110.7</v>
      </c>
      <c r="D74" s="393">
        <f t="shared" ref="D74:D122" si="3">C74*$B$3</f>
        <v>9051.3196063932664</v>
      </c>
      <c r="E74" s="393">
        <f t="shared" ref="E74:E122" si="4">C74*$B$6</f>
        <v>0</v>
      </c>
      <c r="F74" s="392">
        <f t="shared" ref="F74:F122" si="5">D74+E74</f>
        <v>9051.3196063932664</v>
      </c>
    </row>
    <row r="75" spans="1:6" ht="15.75" x14ac:dyDescent="0.25">
      <c r="A75" s="396"/>
      <c r="B75" s="395">
        <v>75</v>
      </c>
      <c r="C75" s="394">
        <v>110.7</v>
      </c>
      <c r="D75" s="393">
        <f t="shared" si="3"/>
        <v>9051.3196063932664</v>
      </c>
      <c r="E75" s="393">
        <f t="shared" si="4"/>
        <v>0</v>
      </c>
      <c r="F75" s="392">
        <f t="shared" si="5"/>
        <v>9051.3196063932664</v>
      </c>
    </row>
    <row r="76" spans="1:6" ht="15.75" x14ac:dyDescent="0.25">
      <c r="A76" s="396"/>
      <c r="B76" s="395">
        <v>76</v>
      </c>
      <c r="C76" s="394">
        <v>110.7</v>
      </c>
      <c r="D76" s="393">
        <f t="shared" si="3"/>
        <v>9051.3196063932664</v>
      </c>
      <c r="E76" s="393">
        <f t="shared" si="4"/>
        <v>0</v>
      </c>
      <c r="F76" s="392">
        <f t="shared" si="5"/>
        <v>9051.3196063932664</v>
      </c>
    </row>
    <row r="77" spans="1:6" ht="15.75" x14ac:dyDescent="0.25">
      <c r="A77" s="396"/>
      <c r="B77" s="395">
        <v>77</v>
      </c>
      <c r="C77" s="394">
        <v>110.7</v>
      </c>
      <c r="D77" s="393">
        <f t="shared" si="3"/>
        <v>9051.3196063932664</v>
      </c>
      <c r="E77" s="393">
        <f t="shared" si="4"/>
        <v>0</v>
      </c>
      <c r="F77" s="392">
        <f t="shared" si="5"/>
        <v>9051.3196063932664</v>
      </c>
    </row>
    <row r="78" spans="1:6" ht="15.75" x14ac:dyDescent="0.25">
      <c r="A78" s="396"/>
      <c r="B78" s="395">
        <v>78</v>
      </c>
      <c r="C78" s="394">
        <v>110.7</v>
      </c>
      <c r="D78" s="393">
        <f t="shared" si="3"/>
        <v>9051.3196063932664</v>
      </c>
      <c r="E78" s="393">
        <f t="shared" si="4"/>
        <v>0</v>
      </c>
      <c r="F78" s="392">
        <f t="shared" si="5"/>
        <v>9051.3196063932664</v>
      </c>
    </row>
    <row r="79" spans="1:6" ht="15.75" x14ac:dyDescent="0.25">
      <c r="A79" s="396"/>
      <c r="B79" s="395">
        <v>79</v>
      </c>
      <c r="C79" s="394">
        <v>110.7</v>
      </c>
      <c r="D79" s="393">
        <f t="shared" si="3"/>
        <v>9051.3196063932664</v>
      </c>
      <c r="E79" s="393">
        <f t="shared" si="4"/>
        <v>0</v>
      </c>
      <c r="F79" s="392">
        <f t="shared" si="5"/>
        <v>9051.3196063932664</v>
      </c>
    </row>
    <row r="80" spans="1:6" ht="15.75" x14ac:dyDescent="0.25">
      <c r="A80" s="396"/>
      <c r="B80" s="395">
        <v>24</v>
      </c>
      <c r="C80" s="394">
        <v>120.28</v>
      </c>
      <c r="D80" s="393">
        <f t="shared" si="3"/>
        <v>9834.6226039474441</v>
      </c>
      <c r="E80" s="393">
        <f t="shared" si="4"/>
        <v>0</v>
      </c>
      <c r="F80" s="392">
        <f t="shared" si="5"/>
        <v>9834.6226039474441</v>
      </c>
    </row>
    <row r="81" spans="1:6" ht="15.75" x14ac:dyDescent="0.25">
      <c r="A81" s="396"/>
      <c r="B81" s="395">
        <v>72</v>
      </c>
      <c r="C81" s="394">
        <v>120.35</v>
      </c>
      <c r="D81" s="393">
        <f t="shared" si="3"/>
        <v>9840.3461122803019</v>
      </c>
      <c r="E81" s="393">
        <f t="shared" si="4"/>
        <v>0</v>
      </c>
      <c r="F81" s="392">
        <f t="shared" si="5"/>
        <v>9840.3461122803019</v>
      </c>
    </row>
    <row r="82" spans="1:6" ht="15.75" x14ac:dyDescent="0.25">
      <c r="A82" s="396"/>
      <c r="B82" s="395">
        <v>9</v>
      </c>
      <c r="C82" s="394">
        <v>120.44</v>
      </c>
      <c r="D82" s="393">
        <f t="shared" si="3"/>
        <v>9847.7049087082651</v>
      </c>
      <c r="E82" s="393">
        <f t="shared" si="4"/>
        <v>0</v>
      </c>
      <c r="F82" s="392">
        <f t="shared" si="5"/>
        <v>9847.7049087082651</v>
      </c>
    </row>
    <row r="83" spans="1:6" ht="15.75" x14ac:dyDescent="0.25">
      <c r="A83" s="396"/>
      <c r="B83" s="395">
        <v>71</v>
      </c>
      <c r="C83" s="394">
        <v>120.45</v>
      </c>
      <c r="D83" s="393">
        <f t="shared" si="3"/>
        <v>9848.5225527558159</v>
      </c>
      <c r="E83" s="393">
        <f t="shared" si="4"/>
        <v>0</v>
      </c>
      <c r="F83" s="392">
        <f t="shared" si="5"/>
        <v>9848.5225527558159</v>
      </c>
    </row>
    <row r="84" spans="1:6" ht="15.75" x14ac:dyDescent="0.25">
      <c r="A84" s="396"/>
      <c r="B84" s="395">
        <v>57</v>
      </c>
      <c r="C84" s="394">
        <v>120.5</v>
      </c>
      <c r="D84" s="393">
        <f t="shared" si="3"/>
        <v>9852.610772993572</v>
      </c>
      <c r="E84" s="393">
        <f t="shared" si="4"/>
        <v>0</v>
      </c>
      <c r="F84" s="392">
        <f t="shared" si="5"/>
        <v>9852.610772993572</v>
      </c>
    </row>
    <row r="85" spans="1:6" ht="15.75" x14ac:dyDescent="0.25">
      <c r="A85" s="396"/>
      <c r="B85" s="395">
        <v>56</v>
      </c>
      <c r="C85" s="394">
        <v>120.52</v>
      </c>
      <c r="D85" s="393">
        <f t="shared" si="3"/>
        <v>9854.2460610886756</v>
      </c>
      <c r="E85" s="393">
        <f t="shared" si="4"/>
        <v>0</v>
      </c>
      <c r="F85" s="392">
        <f t="shared" si="5"/>
        <v>9854.2460610886756</v>
      </c>
    </row>
    <row r="86" spans="1:6" ht="15.75" x14ac:dyDescent="0.25">
      <c r="A86" s="396"/>
      <c r="B86" s="395">
        <v>25</v>
      </c>
      <c r="C86" s="394">
        <v>120.56</v>
      </c>
      <c r="D86" s="393">
        <f t="shared" si="3"/>
        <v>9857.5166372788808</v>
      </c>
      <c r="E86" s="393">
        <f t="shared" si="4"/>
        <v>0</v>
      </c>
      <c r="F86" s="392">
        <f t="shared" si="5"/>
        <v>9857.5166372788808</v>
      </c>
    </row>
    <row r="87" spans="1:6" ht="15.75" x14ac:dyDescent="0.25">
      <c r="A87" s="396"/>
      <c r="B87" s="395">
        <v>41</v>
      </c>
      <c r="C87" s="394">
        <v>120.56</v>
      </c>
      <c r="D87" s="393">
        <f t="shared" si="3"/>
        <v>9857.5166372788808</v>
      </c>
      <c r="E87" s="393">
        <f t="shared" si="4"/>
        <v>0</v>
      </c>
      <c r="F87" s="392">
        <f t="shared" si="5"/>
        <v>9857.5166372788808</v>
      </c>
    </row>
    <row r="88" spans="1:6" ht="15.75" x14ac:dyDescent="0.25">
      <c r="A88" s="396"/>
      <c r="B88" s="395">
        <v>40</v>
      </c>
      <c r="C88" s="394">
        <v>120.59</v>
      </c>
      <c r="D88" s="393">
        <f t="shared" si="3"/>
        <v>9859.9695694215352</v>
      </c>
      <c r="E88" s="393">
        <f t="shared" si="4"/>
        <v>0</v>
      </c>
      <c r="F88" s="392">
        <f t="shared" si="5"/>
        <v>9859.9695694215352</v>
      </c>
    </row>
    <row r="89" spans="1:6" ht="15.75" x14ac:dyDescent="0.25">
      <c r="A89" s="396"/>
      <c r="B89" s="395">
        <v>8</v>
      </c>
      <c r="C89" s="394">
        <v>120.95</v>
      </c>
      <c r="D89" s="393">
        <f t="shared" si="3"/>
        <v>9889.4047551333824</v>
      </c>
      <c r="E89" s="393">
        <f t="shared" si="4"/>
        <v>0</v>
      </c>
      <c r="F89" s="392">
        <f t="shared" si="5"/>
        <v>9889.4047551333824</v>
      </c>
    </row>
    <row r="90" spans="1:6" ht="15.75" x14ac:dyDescent="0.25">
      <c r="A90" s="396"/>
      <c r="B90" s="395">
        <v>1</v>
      </c>
      <c r="C90" s="394">
        <v>183.9</v>
      </c>
      <c r="D90" s="393">
        <f t="shared" si="3"/>
        <v>15036.474034469029</v>
      </c>
      <c r="E90" s="393">
        <f t="shared" si="4"/>
        <v>0</v>
      </c>
      <c r="F90" s="392">
        <f t="shared" si="5"/>
        <v>15036.474034469029</v>
      </c>
    </row>
    <row r="91" spans="1:6" ht="15.75" x14ac:dyDescent="0.25">
      <c r="A91" s="396"/>
      <c r="B91" s="395">
        <v>2</v>
      </c>
      <c r="C91" s="394">
        <v>175.49</v>
      </c>
      <c r="D91" s="393">
        <f t="shared" si="3"/>
        <v>14348.835390478358</v>
      </c>
      <c r="E91" s="393">
        <f t="shared" si="4"/>
        <v>0</v>
      </c>
      <c r="F91" s="392">
        <f t="shared" si="5"/>
        <v>14348.835390478358</v>
      </c>
    </row>
    <row r="92" spans="1:6" ht="15.75" x14ac:dyDescent="0.25">
      <c r="A92" s="396"/>
      <c r="B92" s="395">
        <v>3</v>
      </c>
      <c r="C92" s="394">
        <v>167.08</v>
      </c>
      <c r="D92" s="393">
        <f t="shared" si="3"/>
        <v>13661.196746487687</v>
      </c>
      <c r="E92" s="393">
        <f t="shared" si="4"/>
        <v>0</v>
      </c>
      <c r="F92" s="392">
        <f t="shared" si="5"/>
        <v>13661.196746487687</v>
      </c>
    </row>
    <row r="93" spans="1:6" ht="15.75" x14ac:dyDescent="0.25">
      <c r="A93" s="396"/>
      <c r="B93" s="395">
        <v>4</v>
      </c>
      <c r="C93" s="394">
        <v>202.24</v>
      </c>
      <c r="D93" s="393">
        <f t="shared" si="3"/>
        <v>16536.033217678178</v>
      </c>
      <c r="E93" s="393">
        <f t="shared" si="4"/>
        <v>0</v>
      </c>
      <c r="F93" s="392">
        <f t="shared" si="5"/>
        <v>16536.033217678178</v>
      </c>
    </row>
    <row r="94" spans="1:6" ht="15.75" x14ac:dyDescent="0.25">
      <c r="A94" s="396"/>
      <c r="B94" s="395">
        <v>5</v>
      </c>
      <c r="C94" s="394">
        <v>201.16</v>
      </c>
      <c r="D94" s="393">
        <f t="shared" si="3"/>
        <v>16447.72766054263</v>
      </c>
      <c r="E94" s="393">
        <f t="shared" si="4"/>
        <v>0</v>
      </c>
      <c r="F94" s="392">
        <f t="shared" si="5"/>
        <v>16447.72766054263</v>
      </c>
    </row>
    <row r="95" spans="1:6" ht="15.75" x14ac:dyDescent="0.25">
      <c r="A95" s="396"/>
      <c r="B95" s="395">
        <v>6</v>
      </c>
      <c r="C95" s="394">
        <v>200.47</v>
      </c>
      <c r="D95" s="393">
        <f t="shared" si="3"/>
        <v>16391.310221261589</v>
      </c>
      <c r="E95" s="393">
        <f t="shared" si="4"/>
        <v>0</v>
      </c>
      <c r="F95" s="392">
        <f t="shared" si="5"/>
        <v>16391.310221261589</v>
      </c>
    </row>
    <row r="96" spans="1:6" ht="15.75" x14ac:dyDescent="0.25">
      <c r="A96" s="396"/>
      <c r="B96" s="395">
        <v>7</v>
      </c>
      <c r="C96" s="394">
        <v>200.81</v>
      </c>
      <c r="D96" s="393">
        <f t="shared" si="3"/>
        <v>16419.110118878336</v>
      </c>
      <c r="E96" s="393">
        <f t="shared" si="4"/>
        <v>0</v>
      </c>
      <c r="F96" s="392">
        <f t="shared" si="5"/>
        <v>16419.110118878336</v>
      </c>
    </row>
    <row r="97" spans="1:6" ht="15.75" x14ac:dyDescent="0.25">
      <c r="A97" s="396"/>
      <c r="B97" s="395">
        <v>8</v>
      </c>
      <c r="C97" s="394">
        <v>200.82</v>
      </c>
      <c r="D97" s="393">
        <f t="shared" si="3"/>
        <v>16419.927762925887</v>
      </c>
      <c r="E97" s="393">
        <f t="shared" si="4"/>
        <v>0</v>
      </c>
      <c r="F97" s="392">
        <f t="shared" si="5"/>
        <v>16419.927762925887</v>
      </c>
    </row>
    <row r="98" spans="1:6" ht="15.75" x14ac:dyDescent="0.25">
      <c r="A98" s="396"/>
      <c r="B98" s="395">
        <v>9</v>
      </c>
      <c r="C98" s="394">
        <v>168.38</v>
      </c>
      <c r="D98" s="393">
        <f t="shared" si="3"/>
        <v>13767.490472669358</v>
      </c>
      <c r="E98" s="393">
        <f t="shared" si="4"/>
        <v>0</v>
      </c>
      <c r="F98" s="392">
        <f t="shared" si="5"/>
        <v>13767.490472669358</v>
      </c>
    </row>
    <row r="99" spans="1:6" ht="15.75" x14ac:dyDescent="0.25">
      <c r="A99" s="396"/>
      <c r="B99" s="395">
        <v>10</v>
      </c>
      <c r="C99" s="394">
        <v>168.32</v>
      </c>
      <c r="D99" s="393">
        <f t="shared" si="3"/>
        <v>13762.584608384052</v>
      </c>
      <c r="E99" s="393">
        <f t="shared" si="4"/>
        <v>0</v>
      </c>
      <c r="F99" s="392">
        <f t="shared" si="5"/>
        <v>13762.584608384052</v>
      </c>
    </row>
    <row r="100" spans="1:6" ht="15.75" x14ac:dyDescent="0.25">
      <c r="A100" s="396"/>
      <c r="B100" s="395">
        <v>11</v>
      </c>
      <c r="C100" s="394">
        <v>168.4</v>
      </c>
      <c r="D100" s="393">
        <f t="shared" si="3"/>
        <v>13769.125760764462</v>
      </c>
      <c r="E100" s="393">
        <f t="shared" si="4"/>
        <v>0</v>
      </c>
      <c r="F100" s="392">
        <f t="shared" si="5"/>
        <v>13769.125760764462</v>
      </c>
    </row>
    <row r="101" spans="1:6" ht="15.75" x14ac:dyDescent="0.25">
      <c r="A101" s="396"/>
      <c r="B101" s="395">
        <v>12</v>
      </c>
      <c r="C101" s="394">
        <v>172.53</v>
      </c>
      <c r="D101" s="393">
        <f t="shared" si="3"/>
        <v>14106.812752403162</v>
      </c>
      <c r="E101" s="393">
        <f t="shared" si="4"/>
        <v>0</v>
      </c>
      <c r="F101" s="392">
        <f t="shared" si="5"/>
        <v>14106.812752403162</v>
      </c>
    </row>
    <row r="102" spans="1:6" ht="15.75" x14ac:dyDescent="0.25">
      <c r="A102" s="396"/>
      <c r="B102" s="395">
        <v>13</v>
      </c>
      <c r="C102" s="394">
        <v>168.67</v>
      </c>
      <c r="D102" s="393">
        <f t="shared" si="3"/>
        <v>13791.202150048346</v>
      </c>
      <c r="E102" s="393">
        <f t="shared" si="4"/>
        <v>0</v>
      </c>
      <c r="F102" s="392">
        <f t="shared" si="5"/>
        <v>13791.202150048346</v>
      </c>
    </row>
    <row r="103" spans="1:6" ht="15.75" x14ac:dyDescent="0.25">
      <c r="A103" s="396"/>
      <c r="B103" s="395">
        <v>14</v>
      </c>
      <c r="C103" s="394">
        <v>193.95</v>
      </c>
      <c r="D103" s="393">
        <f t="shared" si="3"/>
        <v>15858.206302258119</v>
      </c>
      <c r="E103" s="393">
        <f t="shared" si="4"/>
        <v>0</v>
      </c>
      <c r="F103" s="392">
        <f t="shared" si="5"/>
        <v>15858.206302258119</v>
      </c>
    </row>
    <row r="104" spans="1:6" ht="15.75" x14ac:dyDescent="0.25">
      <c r="A104" s="396"/>
      <c r="B104" s="395">
        <v>15</v>
      </c>
      <c r="C104" s="394">
        <v>193.93</v>
      </c>
      <c r="D104" s="393">
        <f t="shared" si="3"/>
        <v>15856.571014163017</v>
      </c>
      <c r="E104" s="393">
        <f t="shared" si="4"/>
        <v>0</v>
      </c>
      <c r="F104" s="392">
        <f t="shared" si="5"/>
        <v>15856.571014163017</v>
      </c>
    </row>
    <row r="105" spans="1:6" ht="15.75" x14ac:dyDescent="0.25">
      <c r="A105" s="396"/>
      <c r="B105" s="395">
        <v>16</v>
      </c>
      <c r="C105" s="394">
        <v>195.08</v>
      </c>
      <c r="D105" s="393">
        <f t="shared" si="3"/>
        <v>15950.600079631422</v>
      </c>
      <c r="E105" s="393">
        <f t="shared" si="4"/>
        <v>0</v>
      </c>
      <c r="F105" s="392">
        <f t="shared" si="5"/>
        <v>15950.600079631422</v>
      </c>
    </row>
    <row r="106" spans="1:6" ht="15.75" x14ac:dyDescent="0.25">
      <c r="A106" s="396"/>
      <c r="B106" s="395">
        <v>17</v>
      </c>
      <c r="C106" s="394">
        <v>210.41</v>
      </c>
      <c r="D106" s="393">
        <f t="shared" si="3"/>
        <v>17204.048404527613</v>
      </c>
      <c r="E106" s="393">
        <f t="shared" si="4"/>
        <v>0</v>
      </c>
      <c r="F106" s="392">
        <f t="shared" si="5"/>
        <v>17204.048404527613</v>
      </c>
    </row>
    <row r="107" spans="1:6" ht="15.75" x14ac:dyDescent="0.25">
      <c r="A107" s="396"/>
      <c r="B107" s="395">
        <v>18</v>
      </c>
      <c r="C107" s="394">
        <v>194.35</v>
      </c>
      <c r="D107" s="393">
        <f t="shared" si="3"/>
        <v>15890.912064160173</v>
      </c>
      <c r="E107" s="393">
        <f t="shared" si="4"/>
        <v>0</v>
      </c>
      <c r="F107" s="392">
        <f t="shared" si="5"/>
        <v>15890.912064160173</v>
      </c>
    </row>
    <row r="108" spans="1:6" ht="15.75" x14ac:dyDescent="0.25">
      <c r="A108" s="396"/>
      <c r="B108" s="395">
        <v>19</v>
      </c>
      <c r="C108" s="394">
        <v>199.81</v>
      </c>
      <c r="D108" s="393">
        <f t="shared" si="3"/>
        <v>16337.345714123201</v>
      </c>
      <c r="E108" s="393">
        <f t="shared" si="4"/>
        <v>0</v>
      </c>
      <c r="F108" s="392">
        <f t="shared" si="5"/>
        <v>16337.345714123201</v>
      </c>
    </row>
    <row r="109" spans="1:6" ht="15.75" x14ac:dyDescent="0.25">
      <c r="A109" s="396"/>
      <c r="B109" s="395">
        <v>20</v>
      </c>
      <c r="C109" s="394">
        <v>200.32</v>
      </c>
      <c r="D109" s="393">
        <f t="shared" si="3"/>
        <v>16379.045560548318</v>
      </c>
      <c r="E109" s="393">
        <f t="shared" si="4"/>
        <v>0</v>
      </c>
      <c r="F109" s="392">
        <f t="shared" si="5"/>
        <v>16379.045560548318</v>
      </c>
    </row>
    <row r="110" spans="1:6" ht="15.75" x14ac:dyDescent="0.25">
      <c r="A110" s="396"/>
      <c r="B110" s="395">
        <v>21</v>
      </c>
      <c r="C110" s="394">
        <v>200.99</v>
      </c>
      <c r="D110" s="393">
        <f t="shared" si="3"/>
        <v>16433.827711734259</v>
      </c>
      <c r="E110" s="393">
        <f t="shared" si="4"/>
        <v>0</v>
      </c>
      <c r="F110" s="392">
        <f t="shared" si="5"/>
        <v>16433.827711734259</v>
      </c>
    </row>
    <row r="111" spans="1:6" ht="15.75" x14ac:dyDescent="0.25">
      <c r="A111" s="396"/>
      <c r="B111" s="395">
        <v>22</v>
      </c>
      <c r="C111" s="394">
        <v>201.68</v>
      </c>
      <c r="D111" s="393">
        <f t="shared" si="3"/>
        <v>16490.245151015301</v>
      </c>
      <c r="E111" s="393">
        <f t="shared" si="4"/>
        <v>0</v>
      </c>
      <c r="F111" s="392">
        <f t="shared" si="5"/>
        <v>16490.245151015301</v>
      </c>
    </row>
    <row r="112" spans="1:6" ht="15.75" x14ac:dyDescent="0.25">
      <c r="A112" s="396"/>
      <c r="B112" s="395">
        <v>23</v>
      </c>
      <c r="C112" s="394">
        <v>202.38</v>
      </c>
      <c r="D112" s="393">
        <f t="shared" si="3"/>
        <v>16547.480234343893</v>
      </c>
      <c r="E112" s="393">
        <f t="shared" si="4"/>
        <v>0</v>
      </c>
      <c r="F112" s="392">
        <f t="shared" si="5"/>
        <v>16547.480234343893</v>
      </c>
    </row>
    <row r="113" spans="1:9" ht="15.75" x14ac:dyDescent="0.25">
      <c r="A113" s="396"/>
      <c r="B113" s="395">
        <v>24</v>
      </c>
      <c r="C113" s="394">
        <v>203.13</v>
      </c>
      <c r="D113" s="393">
        <f t="shared" si="3"/>
        <v>16608.803537910244</v>
      </c>
      <c r="E113" s="393">
        <f t="shared" si="4"/>
        <v>0</v>
      </c>
      <c r="F113" s="392">
        <f t="shared" si="5"/>
        <v>16608.803537910244</v>
      </c>
    </row>
    <row r="114" spans="1:9" ht="15.75" x14ac:dyDescent="0.25">
      <c r="A114" s="396"/>
      <c r="B114" s="395">
        <v>25</v>
      </c>
      <c r="C114" s="394">
        <v>203.09</v>
      </c>
      <c r="D114" s="393">
        <f t="shared" si="3"/>
        <v>16605.53296172004</v>
      </c>
      <c r="E114" s="393">
        <f t="shared" si="4"/>
        <v>0</v>
      </c>
      <c r="F114" s="392">
        <f t="shared" si="5"/>
        <v>16605.53296172004</v>
      </c>
    </row>
    <row r="115" spans="1:9" ht="15.75" x14ac:dyDescent="0.25">
      <c r="A115" s="396"/>
      <c r="B115" s="395">
        <v>26</v>
      </c>
      <c r="C115" s="394">
        <v>203.97</v>
      </c>
      <c r="D115" s="393">
        <f t="shared" si="3"/>
        <v>16677.485637904556</v>
      </c>
      <c r="E115" s="393">
        <f t="shared" si="4"/>
        <v>0</v>
      </c>
      <c r="F115" s="392">
        <f t="shared" si="5"/>
        <v>16677.485637904556</v>
      </c>
    </row>
    <row r="116" spans="1:9" ht="15.75" x14ac:dyDescent="0.25">
      <c r="A116" s="396"/>
      <c r="B116" s="395">
        <v>27</v>
      </c>
      <c r="C116" s="394">
        <v>203.58</v>
      </c>
      <c r="D116" s="393">
        <f t="shared" si="3"/>
        <v>16645.597520050054</v>
      </c>
      <c r="E116" s="393">
        <f t="shared" si="4"/>
        <v>0</v>
      </c>
      <c r="F116" s="392">
        <f t="shared" si="5"/>
        <v>16645.597520050054</v>
      </c>
    </row>
    <row r="117" spans="1:9" ht="15.75" x14ac:dyDescent="0.25">
      <c r="A117" s="396"/>
      <c r="B117" s="395">
        <v>28</v>
      </c>
      <c r="C117" s="394">
        <v>203.19</v>
      </c>
      <c r="D117" s="393">
        <f t="shared" si="3"/>
        <v>16613.709402195553</v>
      </c>
      <c r="E117" s="393">
        <f t="shared" si="4"/>
        <v>0</v>
      </c>
      <c r="F117" s="392">
        <f t="shared" si="5"/>
        <v>16613.709402195553</v>
      </c>
    </row>
    <row r="118" spans="1:9" ht="15.75" x14ac:dyDescent="0.25">
      <c r="A118" s="396"/>
      <c r="B118" s="395">
        <v>29</v>
      </c>
      <c r="C118" s="394">
        <v>202.56</v>
      </c>
      <c r="D118" s="393">
        <f t="shared" si="3"/>
        <v>16562.19782719982</v>
      </c>
      <c r="E118" s="393">
        <f t="shared" si="4"/>
        <v>0</v>
      </c>
      <c r="F118" s="392">
        <f t="shared" si="5"/>
        <v>16562.19782719982</v>
      </c>
    </row>
    <row r="119" spans="1:9" ht="15.75" x14ac:dyDescent="0.25">
      <c r="A119" s="396"/>
      <c r="B119" s="395">
        <v>30</v>
      </c>
      <c r="C119" s="394">
        <v>201.71</v>
      </c>
      <c r="D119" s="393">
        <f t="shared" si="3"/>
        <v>16492.698083157957</v>
      </c>
      <c r="E119" s="393">
        <f t="shared" si="4"/>
        <v>0</v>
      </c>
      <c r="F119" s="392">
        <f t="shared" si="5"/>
        <v>16492.698083157957</v>
      </c>
    </row>
    <row r="120" spans="1:9" ht="15.75" x14ac:dyDescent="0.25">
      <c r="A120" s="396"/>
      <c r="B120" s="395">
        <v>31</v>
      </c>
      <c r="C120" s="394">
        <v>200.84</v>
      </c>
      <c r="D120" s="393">
        <f t="shared" si="3"/>
        <v>16421.563051020988</v>
      </c>
      <c r="E120" s="393">
        <f t="shared" si="4"/>
        <v>0</v>
      </c>
      <c r="F120" s="392">
        <f t="shared" si="5"/>
        <v>16421.563051020988</v>
      </c>
    </row>
    <row r="121" spans="1:9" ht="15.75" x14ac:dyDescent="0.25">
      <c r="A121" s="396"/>
      <c r="B121" s="395">
        <v>32</v>
      </c>
      <c r="C121" s="394">
        <v>199.11</v>
      </c>
      <c r="D121" s="393">
        <f t="shared" si="3"/>
        <v>16280.110630794608</v>
      </c>
      <c r="E121" s="393">
        <f t="shared" si="4"/>
        <v>0</v>
      </c>
      <c r="F121" s="392">
        <f t="shared" si="5"/>
        <v>16280.110630794608</v>
      </c>
    </row>
    <row r="122" spans="1:9" ht="15.75" x14ac:dyDescent="0.25">
      <c r="A122" s="396"/>
      <c r="B122" s="395">
        <v>33</v>
      </c>
      <c r="C122" s="394">
        <v>197.01</v>
      </c>
      <c r="D122" s="393">
        <f t="shared" si="3"/>
        <v>16108.405380808827</v>
      </c>
      <c r="E122" s="393">
        <f t="shared" si="4"/>
        <v>0</v>
      </c>
      <c r="F122" s="392">
        <f t="shared" si="5"/>
        <v>16108.405380808827</v>
      </c>
    </row>
    <row r="123" spans="1:9" ht="15.75" x14ac:dyDescent="0.25">
      <c r="D123" s="391"/>
      <c r="E123" s="391"/>
      <c r="F123" s="390"/>
    </row>
    <row r="124" spans="1:9" x14ac:dyDescent="0.25">
      <c r="A124" s="387" t="s">
        <v>564</v>
      </c>
      <c r="B124" s="389" t="s">
        <v>493</v>
      </c>
      <c r="C124" s="389" t="s">
        <v>563</v>
      </c>
      <c r="D124" s="387" t="s">
        <v>562</v>
      </c>
      <c r="E124" s="387" t="s">
        <v>561</v>
      </c>
      <c r="F124" s="387" t="s">
        <v>32</v>
      </c>
      <c r="G124" s="388" t="s">
        <v>560</v>
      </c>
      <c r="H124" s="387" t="s">
        <v>559</v>
      </c>
      <c r="I124" s="387" t="s">
        <v>558</v>
      </c>
    </row>
    <row r="125" spans="1:9" x14ac:dyDescent="0.25">
      <c r="A125" s="571" t="s">
        <v>665</v>
      </c>
      <c r="B125" s="380">
        <v>50</v>
      </c>
      <c r="C125" s="379">
        <f>$C$10+$C$11+$C$12+$C$13+$C$14+$C$15+$C$16+$C$17+$C$18+$C$19+$C$20+$C$21+$C$22+$C$23+$C$24+$C$25+$C$26+$C$27+$C$28+$C$29+$C$30+$C$31+$C$32+$C$33+$C$34+$C$35+$C$36+$C$37+$C$38+$C$39+$C$40+$C$41+$C$42+$C$43+$C$44+$C$45+$C$46+$C$47+$C$48+$C$49</f>
        <v>4376.3099999999959</v>
      </c>
      <c r="D125" s="379">
        <f>$D$10+$D$11+$D$12+$D$13+$D$14+$D$15+$D$16+$D$17+$D$18+$D$19+$D$20+$D$21+$D$22+$D$23+$D$24+$D$25+$D$26+$D$27+$D$28+$D$29+$D$30+$D$31+$D$32+$D$33+$D$34+$D$35+$D$36+$D$37+$D$38+$D$39+$D$40+$D$41+$D$42+$D$43+$D$44+$D$45+$D$46+$D$47+$D$48+$D$49</f>
        <v>357826.38217393798</v>
      </c>
      <c r="E125" s="379">
        <f>$E$10+$E$11+$E$12+$E$13+$E$14+$E$15+$E$16+$E$17+$E$18+$E$19+$E$20+$E$21+$E$22+$E$23+$E$24+$E$25+$E$26+$E$27+$E$28+$E$29+$E$30+$E$31+$E$32+$E$33+$E$34+$E$35+$E$36+$E$37+$E$38+$E$39+$E$40+$E$41+$E$42+$E$43+$E$44+$E$45+$E$46+$E$47+$E$48+$E$49</f>
        <v>0</v>
      </c>
      <c r="F125" s="379">
        <f>SUM(D125:E125)</f>
        <v>357826.38217393798</v>
      </c>
      <c r="G125" s="568">
        <f>AVERAGE($C$10,$C$11,$C$12,$C$13,$C$14,$C$15,$C$16,$C$17,$C$18,$C$19,$C$20,$C$21,$C$22,$C$23,$C$24,$C$25,$C$26,$C$27,$C$28,$C$29,$C$30,$C$31,$C$32,$C$33,$C$34,$C$35,$C$36,$C$37,$C$38,$C$39,$C$40,$C$41,$C$42,$C$43,$C$44,$C$45,$C$46,$C$47,$C$48,$C$49)</f>
        <v>109.40774999999989</v>
      </c>
      <c r="H125" s="381">
        <f>AVERAGE($D$10,$D$11,$D$12,$D$13,$D$14,$D$15,$D$16,$D$17,$D$18,$D$19,$D$20,$D$21,$D$22,$D$23,$D$24,$D$25,$D$26,$D$27,$D$28,$D$29,$D$30,$D$31,$D$32,$D$33,$D$34,$D$35,$D$36,$D$37,$D$38,$D$39,$D$40,$D$41,$D$42,$D$43,$D$44,$D$45,$D$46,$D$47,$D$48,$D$49)</f>
        <v>8945.6595543484491</v>
      </c>
      <c r="I125" s="381"/>
    </row>
    <row r="126" spans="1:9" x14ac:dyDescent="0.25">
      <c r="A126" s="571" t="s">
        <v>573</v>
      </c>
      <c r="B126" s="380">
        <v>30</v>
      </c>
      <c r="C126" s="379">
        <f>$C$50+$C$51+$C$52+$C$53+$C$54+$C$55+$C$56+$C$57+$C$58+$C$59+$C$60+$C$61+$C$62+$C$63+$C$64+$C$65+$C$66+$C$67+$C$68+$C$69+$C$70+$C$71+$C$72+$C$73+$C$74+$C$75+$C$76+$C$77+$C$78+$C$79+$C$80+$C$81+$C$82+$C$83+$C$84+$C$85+$C$86+$C$87+$C$88+$C$89</f>
        <v>4526.1999999999989</v>
      </c>
      <c r="D126" s="379">
        <f>$D$50+$D$51+$D$52+$D$53+$D$54+$D$55+$D$56+$D$57+$D$58+$D$59+$D$60+$D$61+$D$62+$D$63+$D$64+$D$65+$D$66+$D$67+$D$68+$D$69+$D$70+$D$71+$D$72+$D$73+$D$74+$D$75+$D$76+$D$77+$D$78+$D$79+$D$80+$D$81+$D$82+$D$83+$D$84+$D$85+$D$86+$D$87+$D$88+$D$89</f>
        <v>370082.04880268482</v>
      </c>
      <c r="E126" s="379">
        <f>$E$50+$E$51+$E$52+$E$53+$E$54+$E$55+$E$56+$E$57+$E$58+$E$59+$E$60+$E$61+$E$62+$E$63+$E$64+$E$65+$E$66+$E$67+$E$68+$E$69+$E$70+$E$71+$E$72+$E$73+$E$74+$E$75+$E$76+$E$77+$E$78+$E$79+$E$80+$E$81+$E$82+$E$83+$E$84+$E$85+$E$86+$E$87+$E$88+$E$89</f>
        <v>0</v>
      </c>
      <c r="F126" s="379">
        <f>SUM(D126:E126)</f>
        <v>370082.04880268482</v>
      </c>
      <c r="G126" s="569">
        <f>AVERAGE($C$50,$C$51,$C$52,$C$53,$C$54,$C$55,$C$56,$C$57,$C$58,$C$59,$C$60,$C$61,$C$62,$C$63,$C$64,$C$65,$C$66,$C$67,$C$68,$C$69,$C$70,$C$71,$C$72,$C$73,$C$74,$C$75,$C$76,$C$77,$C$78,$C$79,$C$80,$C$81,$C$82,$C$83,$C$84,$C$85,$C$86,$C$87,$C$88,$C$89)</f>
        <v>113.15499999999997</v>
      </c>
      <c r="H126" s="381">
        <f>AVERAGE($D$51,$D$52,$D$53,$D$54,$D$55,$D$56,$D$57,$D$58,$D$59,$D$60,$D$61,$D$62,$D$63,$D$64,$D$65,$D$66,$D$67,$D$68,$D$69,$D$70,$D$71,$D$72,$D$73,$D$74,$D$75,$D$76,$D$77,$D$78,$D$79,$D$80,$D$81,$D$82,$D$83,$D$84,$D$85,$D$86,$D$87,$D$88,$D$89)</f>
        <v>9257.1981845202954</v>
      </c>
      <c r="I126" s="381"/>
    </row>
    <row r="127" spans="1:9" x14ac:dyDescent="0.25">
      <c r="A127" s="387" t="s">
        <v>557</v>
      </c>
      <c r="B127" s="387">
        <f>SUM(B125:B126)</f>
        <v>80</v>
      </c>
      <c r="C127" s="386">
        <f>SUM(C125:C126)</f>
        <v>8902.5099999999948</v>
      </c>
      <c r="D127" s="386">
        <f>SUM(D125:D126)</f>
        <v>727908.43097662274</v>
      </c>
      <c r="E127" s="386">
        <f>SUM(E125:E126)</f>
        <v>0</v>
      </c>
      <c r="F127" s="386">
        <f>SUM(F125:F126)</f>
        <v>727908.43097662274</v>
      </c>
      <c r="G127" s="385"/>
      <c r="H127" s="384"/>
      <c r="I127" s="384"/>
    </row>
    <row r="128" spans="1:9" x14ac:dyDescent="0.25">
      <c r="A128" s="383" t="s">
        <v>556</v>
      </c>
      <c r="B128" s="383">
        <v>33</v>
      </c>
      <c r="C128" s="382">
        <f>SUM(C90:C122)</f>
        <v>6389.3600000000006</v>
      </c>
      <c r="D128" s="382">
        <f>SUM(D90:D122)</f>
        <v>522422.21716625907</v>
      </c>
      <c r="E128" s="382">
        <f>SUM(E90:E122)</f>
        <v>0</v>
      </c>
      <c r="F128" s="382">
        <f>SUM(D128:E128)</f>
        <v>522422.21716625907</v>
      </c>
      <c r="G128" s="381">
        <f>AVERAGE(C90:C122)</f>
        <v>193.6169696969697</v>
      </c>
      <c r="H128" s="381">
        <f>AVERAGE(D90:D122)</f>
        <v>15830.976277765427</v>
      </c>
      <c r="I128" s="381">
        <f>AVERAGE(E90:E122)</f>
        <v>0</v>
      </c>
    </row>
    <row r="132" spans="1:5" x14ac:dyDescent="0.25">
      <c r="B132" s="412"/>
      <c r="D132" s="403" t="s">
        <v>51</v>
      </c>
    </row>
    <row r="133" spans="1:5" x14ac:dyDescent="0.25">
      <c r="B133" s="402"/>
      <c r="C133" s="401"/>
      <c r="D133" s="404">
        <v>127.9</v>
      </c>
      <c r="E133" s="405" t="s">
        <v>573</v>
      </c>
    </row>
    <row r="134" spans="1:5" x14ac:dyDescent="0.25">
      <c r="B134" s="402"/>
      <c r="C134" s="401"/>
      <c r="D134" s="402">
        <v>109.38</v>
      </c>
      <c r="E134" s="547" t="s">
        <v>665</v>
      </c>
    </row>
    <row r="135" spans="1:5" x14ac:dyDescent="0.25">
      <c r="B135" s="402"/>
      <c r="C135" s="401"/>
      <c r="D135" s="402"/>
      <c r="E135" s="406"/>
    </row>
    <row r="136" spans="1:5" x14ac:dyDescent="0.25">
      <c r="B136" s="402"/>
      <c r="C136" s="401"/>
      <c r="D136" s="402"/>
      <c r="E136" s="406"/>
    </row>
    <row r="137" spans="1:5" x14ac:dyDescent="0.25">
      <c r="A137" s="407"/>
      <c r="B137" s="402"/>
      <c r="C137" s="401"/>
      <c r="D137" s="404"/>
      <c r="E137" s="405"/>
    </row>
    <row r="138" spans="1:5" x14ac:dyDescent="0.25">
      <c r="B138" s="402"/>
      <c r="C138" s="401"/>
      <c r="D138" s="402"/>
      <c r="E138" s="405"/>
    </row>
    <row r="139" spans="1:5" x14ac:dyDescent="0.25">
      <c r="B139" s="402"/>
      <c r="C139" s="401"/>
      <c r="D139" s="402"/>
      <c r="E139" s="405"/>
    </row>
    <row r="140" spans="1:5" x14ac:dyDescent="0.25">
      <c r="B140" s="402"/>
      <c r="C140" s="401"/>
      <c r="D140" s="402"/>
      <c r="E140" s="405"/>
    </row>
    <row r="146" spans="2:13" ht="15.75" x14ac:dyDescent="0.25">
      <c r="J146" s="725"/>
      <c r="K146" s="725"/>
      <c r="L146" s="725"/>
      <c r="M146" s="725"/>
    </row>
    <row r="147" spans="2:13" ht="15.75" thickBot="1" x14ac:dyDescent="0.3">
      <c r="J147" s="542" t="s">
        <v>663</v>
      </c>
      <c r="K147" s="542" t="s">
        <v>8</v>
      </c>
      <c r="L147" s="542" t="s">
        <v>490</v>
      </c>
      <c r="M147" s="542" t="s">
        <v>664</v>
      </c>
    </row>
    <row r="148" spans="2:13" x14ac:dyDescent="0.25">
      <c r="J148" s="209" t="s">
        <v>573</v>
      </c>
      <c r="K148" s="543">
        <v>127.9</v>
      </c>
      <c r="L148" s="543"/>
      <c r="M148" s="209"/>
    </row>
    <row r="149" spans="2:13" x14ac:dyDescent="0.25">
      <c r="J149" s="209" t="s">
        <v>665</v>
      </c>
      <c r="K149" s="543">
        <v>109.83</v>
      </c>
      <c r="L149" s="543"/>
      <c r="M149" s="209"/>
    </row>
    <row r="150" spans="2:13" x14ac:dyDescent="0.25">
      <c r="J150" s="209"/>
      <c r="K150" s="543"/>
      <c r="L150" s="543"/>
      <c r="M150" s="209"/>
    </row>
    <row r="151" spans="2:13" x14ac:dyDescent="0.25">
      <c r="J151" s="209"/>
      <c r="K151" s="543"/>
      <c r="L151" s="543"/>
      <c r="M151" s="209"/>
    </row>
    <row r="152" spans="2:13" ht="15.75" thickBot="1" x14ac:dyDescent="0.3">
      <c r="J152" s="544"/>
      <c r="K152" s="545"/>
      <c r="L152" s="545"/>
      <c r="M152" s="544"/>
    </row>
    <row r="153" spans="2:13" ht="15.75" x14ac:dyDescent="0.25">
      <c r="B153" s="546"/>
      <c r="C153"/>
      <c r="D153"/>
    </row>
  </sheetData>
  <mergeCells count="1">
    <mergeCell ref="J146:M14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G123"/>
  <sheetViews>
    <sheetView workbookViewId="0">
      <selection activeCell="C6" sqref="C6"/>
    </sheetView>
  </sheetViews>
  <sheetFormatPr defaultColWidth="11" defaultRowHeight="15.75" x14ac:dyDescent="0.25"/>
  <cols>
    <col min="2" max="4" width="10.625" style="368"/>
    <col min="6" max="6" width="17.375" bestFit="1" customWidth="1"/>
  </cols>
  <sheetData>
    <row r="2" spans="1:7" x14ac:dyDescent="0.25">
      <c r="A2" t="s">
        <v>528</v>
      </c>
      <c r="B2" s="368">
        <v>107.86</v>
      </c>
      <c r="C2" s="368">
        <v>241</v>
      </c>
      <c r="D2" s="368">
        <f>B2*C2</f>
        <v>25994.26</v>
      </c>
      <c r="F2" t="s">
        <v>545</v>
      </c>
      <c r="G2" s="369">
        <f>AVERAGE(B2:B59)</f>
        <v>129.16810344827593</v>
      </c>
    </row>
    <row r="3" spans="1:7" x14ac:dyDescent="0.25">
      <c r="A3" t="s">
        <v>528</v>
      </c>
      <c r="B3" s="368">
        <v>108.69</v>
      </c>
      <c r="C3" s="368">
        <v>241</v>
      </c>
      <c r="D3" s="368">
        <f t="shared" ref="D3:D66" si="0">B3*C3</f>
        <v>26194.29</v>
      </c>
      <c r="F3" t="s">
        <v>546</v>
      </c>
      <c r="G3" s="369">
        <f>AVERAGE(B60:B121)</f>
        <v>165.05532258064517</v>
      </c>
    </row>
    <row r="4" spans="1:7" x14ac:dyDescent="0.25">
      <c r="A4" t="s">
        <v>528</v>
      </c>
      <c r="B4" s="368">
        <v>109.35</v>
      </c>
      <c r="C4" s="368">
        <v>241</v>
      </c>
      <c r="D4" s="368">
        <f t="shared" si="0"/>
        <v>26353.35</v>
      </c>
    </row>
    <row r="5" spans="1:7" x14ac:dyDescent="0.25">
      <c r="A5" t="s">
        <v>528</v>
      </c>
      <c r="B5" s="368">
        <v>109.51</v>
      </c>
      <c r="C5" s="368">
        <v>241</v>
      </c>
      <c r="D5" s="368">
        <f t="shared" si="0"/>
        <v>26391.91</v>
      </c>
    </row>
    <row r="6" spans="1:7" x14ac:dyDescent="0.25">
      <c r="A6" t="s">
        <v>528</v>
      </c>
      <c r="B6" s="368">
        <v>109.66</v>
      </c>
      <c r="C6" s="368">
        <v>241</v>
      </c>
      <c r="D6" s="368">
        <f t="shared" si="0"/>
        <v>26428.059999999998</v>
      </c>
    </row>
    <row r="7" spans="1:7" x14ac:dyDescent="0.25">
      <c r="A7" t="s">
        <v>527</v>
      </c>
      <c r="B7" s="368">
        <v>112.21</v>
      </c>
      <c r="C7" s="368">
        <v>241</v>
      </c>
      <c r="D7" s="368">
        <f t="shared" si="0"/>
        <v>27042.609999999997</v>
      </c>
    </row>
    <row r="8" spans="1:7" x14ac:dyDescent="0.25">
      <c r="A8" t="s">
        <v>526</v>
      </c>
      <c r="B8" s="368">
        <v>113.64</v>
      </c>
      <c r="C8" s="368">
        <v>241</v>
      </c>
      <c r="D8" s="368">
        <f t="shared" si="0"/>
        <v>27387.24</v>
      </c>
    </row>
    <row r="9" spans="1:7" x14ac:dyDescent="0.25">
      <c r="A9" s="367" t="s">
        <v>523</v>
      </c>
      <c r="B9" s="368">
        <v>118.26</v>
      </c>
      <c r="C9" s="368">
        <v>241</v>
      </c>
      <c r="D9" s="368">
        <f t="shared" si="0"/>
        <v>28500.66</v>
      </c>
    </row>
    <row r="10" spans="1:7" x14ac:dyDescent="0.25">
      <c r="A10" t="s">
        <v>529</v>
      </c>
      <c r="B10" s="368">
        <v>120</v>
      </c>
      <c r="C10" s="368">
        <v>241</v>
      </c>
      <c r="D10" s="368">
        <f t="shared" si="0"/>
        <v>28920</v>
      </c>
    </row>
    <row r="11" spans="1:7" x14ac:dyDescent="0.25">
      <c r="A11" t="s">
        <v>525</v>
      </c>
      <c r="B11" s="368">
        <v>120.53</v>
      </c>
      <c r="C11" s="368">
        <v>241</v>
      </c>
      <c r="D11" s="368">
        <f t="shared" si="0"/>
        <v>29047.73</v>
      </c>
    </row>
    <row r="12" spans="1:7" x14ac:dyDescent="0.25">
      <c r="A12" t="s">
        <v>529</v>
      </c>
      <c r="B12" s="368">
        <v>120.57</v>
      </c>
      <c r="C12" s="368">
        <v>241</v>
      </c>
      <c r="D12" s="368">
        <f t="shared" si="0"/>
        <v>29057.37</v>
      </c>
    </row>
    <row r="13" spans="1:7" x14ac:dyDescent="0.25">
      <c r="A13" t="s">
        <v>525</v>
      </c>
      <c r="B13" s="368">
        <v>120.62</v>
      </c>
      <c r="C13" s="368">
        <v>241</v>
      </c>
      <c r="D13" s="368">
        <f t="shared" si="0"/>
        <v>29069.420000000002</v>
      </c>
    </row>
    <row r="14" spans="1:7" x14ac:dyDescent="0.25">
      <c r="A14" t="s">
        <v>525</v>
      </c>
      <c r="B14" s="368">
        <v>121.05</v>
      </c>
      <c r="C14" s="368">
        <v>241</v>
      </c>
      <c r="D14" s="368">
        <f t="shared" si="0"/>
        <v>29173.05</v>
      </c>
    </row>
    <row r="15" spans="1:7" x14ac:dyDescent="0.25">
      <c r="A15" t="s">
        <v>525</v>
      </c>
      <c r="B15" s="368">
        <v>121.05</v>
      </c>
      <c r="C15" s="368">
        <v>241</v>
      </c>
      <c r="D15" s="368">
        <f t="shared" si="0"/>
        <v>29173.05</v>
      </c>
    </row>
    <row r="16" spans="1:7" x14ac:dyDescent="0.25">
      <c r="A16" t="s">
        <v>525</v>
      </c>
      <c r="B16" s="368">
        <v>121.05</v>
      </c>
      <c r="C16" s="368">
        <v>241</v>
      </c>
      <c r="D16" s="368">
        <f t="shared" si="0"/>
        <v>29173.05</v>
      </c>
    </row>
    <row r="17" spans="1:4" x14ac:dyDescent="0.25">
      <c r="A17" t="s">
        <v>529</v>
      </c>
      <c r="B17" s="368">
        <v>121.16</v>
      </c>
      <c r="C17" s="368">
        <v>241</v>
      </c>
      <c r="D17" s="368">
        <f t="shared" si="0"/>
        <v>29199.559999999998</v>
      </c>
    </row>
    <row r="18" spans="1:4" x14ac:dyDescent="0.25">
      <c r="A18" t="s">
        <v>527</v>
      </c>
      <c r="B18" s="368">
        <v>121.75</v>
      </c>
      <c r="C18" s="368">
        <v>241</v>
      </c>
      <c r="D18" s="368">
        <f t="shared" si="0"/>
        <v>29341.75</v>
      </c>
    </row>
    <row r="19" spans="1:4" x14ac:dyDescent="0.25">
      <c r="A19" t="s">
        <v>529</v>
      </c>
      <c r="B19" s="368">
        <v>121.76</v>
      </c>
      <c r="C19" s="368">
        <v>241</v>
      </c>
      <c r="D19" s="368">
        <f t="shared" si="0"/>
        <v>29344.16</v>
      </c>
    </row>
    <row r="20" spans="1:4" x14ac:dyDescent="0.25">
      <c r="A20" t="s">
        <v>527</v>
      </c>
      <c r="B20" s="368">
        <v>122.2</v>
      </c>
      <c r="C20" s="368">
        <v>241</v>
      </c>
      <c r="D20" s="368">
        <f t="shared" si="0"/>
        <v>29450.2</v>
      </c>
    </row>
    <row r="21" spans="1:4" x14ac:dyDescent="0.25">
      <c r="A21" t="s">
        <v>530</v>
      </c>
      <c r="B21" s="368">
        <v>123.36</v>
      </c>
      <c r="C21" s="368">
        <v>241</v>
      </c>
      <c r="D21" s="368">
        <f t="shared" si="0"/>
        <v>29729.759999999998</v>
      </c>
    </row>
    <row r="22" spans="1:4" x14ac:dyDescent="0.25">
      <c r="A22" t="s">
        <v>527</v>
      </c>
      <c r="B22" s="368">
        <v>123.79</v>
      </c>
      <c r="C22" s="368">
        <v>241</v>
      </c>
      <c r="D22" s="368">
        <f t="shared" si="0"/>
        <v>29833.390000000003</v>
      </c>
    </row>
    <row r="23" spans="1:4" x14ac:dyDescent="0.25">
      <c r="A23" t="s">
        <v>530</v>
      </c>
      <c r="B23" s="368">
        <v>123.94</v>
      </c>
      <c r="C23" s="368">
        <v>241</v>
      </c>
      <c r="D23" s="368">
        <f t="shared" si="0"/>
        <v>29869.54</v>
      </c>
    </row>
    <row r="24" spans="1:4" x14ac:dyDescent="0.25">
      <c r="A24" t="s">
        <v>530</v>
      </c>
      <c r="B24" s="368">
        <v>124.58</v>
      </c>
      <c r="C24" s="368">
        <v>241</v>
      </c>
      <c r="D24" s="368">
        <f t="shared" si="0"/>
        <v>30023.78</v>
      </c>
    </row>
    <row r="25" spans="1:4" x14ac:dyDescent="0.25">
      <c r="A25" t="s">
        <v>527</v>
      </c>
      <c r="B25" s="368">
        <v>125.51</v>
      </c>
      <c r="C25" s="368">
        <v>241</v>
      </c>
      <c r="D25" s="368">
        <f t="shared" si="0"/>
        <v>30247.91</v>
      </c>
    </row>
    <row r="26" spans="1:4" x14ac:dyDescent="0.25">
      <c r="A26" t="s">
        <v>530</v>
      </c>
      <c r="B26" s="368">
        <v>126.22</v>
      </c>
      <c r="C26" s="368">
        <v>241</v>
      </c>
      <c r="D26" s="368">
        <f t="shared" si="0"/>
        <v>30419.02</v>
      </c>
    </row>
    <row r="27" spans="1:4" x14ac:dyDescent="0.25">
      <c r="A27" t="s">
        <v>527</v>
      </c>
      <c r="B27" s="368">
        <v>128.63999999999999</v>
      </c>
      <c r="C27" s="368">
        <v>241</v>
      </c>
      <c r="D27" s="368">
        <f t="shared" si="0"/>
        <v>31002.239999999998</v>
      </c>
    </row>
    <row r="28" spans="1:4" x14ac:dyDescent="0.25">
      <c r="A28" s="367" t="s">
        <v>523</v>
      </c>
      <c r="B28" s="368">
        <v>128.69</v>
      </c>
      <c r="C28" s="368">
        <v>241</v>
      </c>
      <c r="D28" s="368">
        <f t="shared" si="0"/>
        <v>31014.29</v>
      </c>
    </row>
    <row r="29" spans="1:4" x14ac:dyDescent="0.25">
      <c r="A29" t="s">
        <v>526</v>
      </c>
      <c r="B29" s="368">
        <v>128.94</v>
      </c>
      <c r="C29" s="368">
        <v>241</v>
      </c>
      <c r="D29" s="368">
        <f t="shared" si="0"/>
        <v>31074.54</v>
      </c>
    </row>
    <row r="30" spans="1:4" x14ac:dyDescent="0.25">
      <c r="A30" s="367" t="s">
        <v>523</v>
      </c>
      <c r="B30" s="368">
        <v>130.66999999999999</v>
      </c>
      <c r="C30" s="368">
        <v>241</v>
      </c>
      <c r="D30" s="368">
        <f t="shared" si="0"/>
        <v>31491.469999999998</v>
      </c>
    </row>
    <row r="31" spans="1:4" x14ac:dyDescent="0.25">
      <c r="A31" t="s">
        <v>526</v>
      </c>
      <c r="B31" s="368">
        <v>131.44999999999999</v>
      </c>
      <c r="C31" s="368">
        <v>241</v>
      </c>
      <c r="D31" s="368">
        <f t="shared" si="0"/>
        <v>31679.449999999997</v>
      </c>
    </row>
    <row r="32" spans="1:4" x14ac:dyDescent="0.25">
      <c r="A32" t="s">
        <v>540</v>
      </c>
      <c r="B32" s="368">
        <v>132</v>
      </c>
      <c r="C32" s="368">
        <v>241</v>
      </c>
      <c r="D32" s="368">
        <f t="shared" si="0"/>
        <v>31812</v>
      </c>
    </row>
    <row r="33" spans="1:4" x14ac:dyDescent="0.25">
      <c r="A33" s="367" t="s">
        <v>531</v>
      </c>
      <c r="B33" s="368">
        <v>132.04</v>
      </c>
      <c r="C33" s="368">
        <v>241</v>
      </c>
      <c r="D33" s="368">
        <f t="shared" si="0"/>
        <v>31821.64</v>
      </c>
    </row>
    <row r="34" spans="1:4" x14ac:dyDescent="0.25">
      <c r="A34" s="367" t="s">
        <v>523</v>
      </c>
      <c r="B34" s="368">
        <v>132.62</v>
      </c>
      <c r="C34" s="368">
        <v>241</v>
      </c>
      <c r="D34" s="368">
        <f t="shared" si="0"/>
        <v>31961.420000000002</v>
      </c>
    </row>
    <row r="35" spans="1:4" x14ac:dyDescent="0.25">
      <c r="A35" t="s">
        <v>526</v>
      </c>
      <c r="B35" s="368">
        <v>132.69999999999999</v>
      </c>
      <c r="C35" s="368">
        <v>241</v>
      </c>
      <c r="D35" s="368">
        <f t="shared" si="0"/>
        <v>31980.699999999997</v>
      </c>
    </row>
    <row r="36" spans="1:4" x14ac:dyDescent="0.25">
      <c r="A36" t="s">
        <v>524</v>
      </c>
      <c r="B36" s="368">
        <v>134.02000000000001</v>
      </c>
      <c r="C36" s="368">
        <v>241</v>
      </c>
      <c r="D36" s="368">
        <f t="shared" si="0"/>
        <v>32298.820000000003</v>
      </c>
    </row>
    <row r="37" spans="1:4" x14ac:dyDescent="0.25">
      <c r="A37" t="s">
        <v>524</v>
      </c>
      <c r="B37" s="368">
        <v>134.27000000000001</v>
      </c>
      <c r="C37" s="368">
        <v>241</v>
      </c>
      <c r="D37" s="368">
        <f t="shared" si="0"/>
        <v>32359.070000000003</v>
      </c>
    </row>
    <row r="38" spans="1:4" x14ac:dyDescent="0.25">
      <c r="A38" s="367" t="s">
        <v>535</v>
      </c>
      <c r="B38" s="368">
        <v>134.38</v>
      </c>
      <c r="C38" s="368">
        <v>241</v>
      </c>
      <c r="D38" s="368">
        <f t="shared" si="0"/>
        <v>32385.579999999998</v>
      </c>
    </row>
    <row r="39" spans="1:4" x14ac:dyDescent="0.25">
      <c r="A39" t="s">
        <v>526</v>
      </c>
      <c r="B39" s="368">
        <v>134.44999999999999</v>
      </c>
      <c r="C39" s="368">
        <v>241</v>
      </c>
      <c r="D39" s="368">
        <f t="shared" si="0"/>
        <v>32402.449999999997</v>
      </c>
    </row>
    <row r="40" spans="1:4" x14ac:dyDescent="0.25">
      <c r="A40" t="s">
        <v>524</v>
      </c>
      <c r="B40" s="368">
        <v>134.72</v>
      </c>
      <c r="C40" s="368">
        <v>241</v>
      </c>
      <c r="D40" s="368">
        <f t="shared" si="0"/>
        <v>32467.52</v>
      </c>
    </row>
    <row r="41" spans="1:4" x14ac:dyDescent="0.25">
      <c r="A41" t="s">
        <v>524</v>
      </c>
      <c r="B41" s="368">
        <v>134.72</v>
      </c>
      <c r="C41" s="368">
        <v>241</v>
      </c>
      <c r="D41" s="368">
        <f t="shared" si="0"/>
        <v>32467.52</v>
      </c>
    </row>
    <row r="42" spans="1:4" x14ac:dyDescent="0.25">
      <c r="A42" t="s">
        <v>524</v>
      </c>
      <c r="B42" s="368">
        <v>134.72</v>
      </c>
      <c r="C42" s="368">
        <v>241</v>
      </c>
      <c r="D42" s="368">
        <f t="shared" si="0"/>
        <v>32467.52</v>
      </c>
    </row>
    <row r="43" spans="1:4" x14ac:dyDescent="0.25">
      <c r="A43" s="367" t="s">
        <v>523</v>
      </c>
      <c r="B43" s="368">
        <v>135.12</v>
      </c>
      <c r="C43" s="368">
        <v>241</v>
      </c>
      <c r="D43" s="368">
        <f t="shared" si="0"/>
        <v>32563.920000000002</v>
      </c>
    </row>
    <row r="44" spans="1:4" x14ac:dyDescent="0.25">
      <c r="A44" s="367" t="s">
        <v>531</v>
      </c>
      <c r="B44" s="368">
        <v>135.43</v>
      </c>
      <c r="C44" s="368">
        <v>241</v>
      </c>
      <c r="D44" s="368">
        <f t="shared" si="0"/>
        <v>32638.63</v>
      </c>
    </row>
    <row r="45" spans="1:4" x14ac:dyDescent="0.25">
      <c r="A45" t="s">
        <v>526</v>
      </c>
      <c r="B45" s="368">
        <v>136.08000000000001</v>
      </c>
      <c r="C45" s="368">
        <v>241</v>
      </c>
      <c r="D45" s="368">
        <f t="shared" si="0"/>
        <v>32795.280000000006</v>
      </c>
    </row>
    <row r="46" spans="1:4" x14ac:dyDescent="0.25">
      <c r="A46" s="367" t="s">
        <v>523</v>
      </c>
      <c r="B46" s="368">
        <v>137.52000000000001</v>
      </c>
      <c r="C46" s="368">
        <v>241</v>
      </c>
      <c r="D46" s="368">
        <f t="shared" si="0"/>
        <v>33142.32</v>
      </c>
    </row>
    <row r="47" spans="1:4" x14ac:dyDescent="0.25">
      <c r="A47" t="s">
        <v>540</v>
      </c>
      <c r="B47" s="368">
        <v>139.52000000000001</v>
      </c>
      <c r="C47" s="368">
        <v>241</v>
      </c>
      <c r="D47" s="368">
        <f t="shared" si="0"/>
        <v>33624.32</v>
      </c>
    </row>
    <row r="48" spans="1:4" x14ac:dyDescent="0.25">
      <c r="A48" s="367" t="s">
        <v>531</v>
      </c>
      <c r="B48" s="368">
        <v>139.81</v>
      </c>
      <c r="C48" s="368">
        <v>241</v>
      </c>
      <c r="D48" s="368">
        <f t="shared" si="0"/>
        <v>33694.21</v>
      </c>
    </row>
    <row r="49" spans="1:4" x14ac:dyDescent="0.25">
      <c r="A49" t="s">
        <v>526</v>
      </c>
      <c r="B49" s="368">
        <v>140.79</v>
      </c>
      <c r="C49" s="368">
        <v>241</v>
      </c>
      <c r="D49" s="368">
        <f t="shared" si="0"/>
        <v>33930.39</v>
      </c>
    </row>
    <row r="50" spans="1:4" x14ac:dyDescent="0.25">
      <c r="A50" t="s">
        <v>529</v>
      </c>
      <c r="B50" s="368">
        <v>141.16999999999999</v>
      </c>
      <c r="C50" s="368">
        <v>241</v>
      </c>
      <c r="D50" s="368">
        <f t="shared" si="0"/>
        <v>34021.969999999994</v>
      </c>
    </row>
    <row r="51" spans="1:4" x14ac:dyDescent="0.25">
      <c r="A51" s="367" t="s">
        <v>544</v>
      </c>
      <c r="B51" s="368">
        <v>141.35</v>
      </c>
      <c r="C51" s="368">
        <v>241</v>
      </c>
      <c r="D51" s="368">
        <f t="shared" si="0"/>
        <v>34065.35</v>
      </c>
    </row>
    <row r="52" spans="1:4" x14ac:dyDescent="0.25">
      <c r="A52" t="s">
        <v>533</v>
      </c>
      <c r="B52" s="368">
        <v>142.03</v>
      </c>
      <c r="C52" s="368">
        <v>241</v>
      </c>
      <c r="D52" s="368">
        <f t="shared" si="0"/>
        <v>34229.230000000003</v>
      </c>
    </row>
    <row r="53" spans="1:4" x14ac:dyDescent="0.25">
      <c r="A53" s="367" t="s">
        <v>535</v>
      </c>
      <c r="B53" s="368">
        <v>142.27000000000001</v>
      </c>
      <c r="C53" s="368">
        <v>241</v>
      </c>
      <c r="D53" s="368">
        <f t="shared" si="0"/>
        <v>34287.07</v>
      </c>
    </row>
    <row r="54" spans="1:4" x14ac:dyDescent="0.25">
      <c r="A54" s="367" t="s">
        <v>543</v>
      </c>
      <c r="B54" s="368">
        <v>144.18</v>
      </c>
      <c r="C54" s="368">
        <v>241</v>
      </c>
      <c r="D54" s="368">
        <f t="shared" si="0"/>
        <v>34747.380000000005</v>
      </c>
    </row>
    <row r="55" spans="1:4" x14ac:dyDescent="0.25">
      <c r="A55" s="367" t="s">
        <v>531</v>
      </c>
      <c r="B55" s="368">
        <v>144.57</v>
      </c>
      <c r="C55" s="368">
        <v>241</v>
      </c>
      <c r="D55" s="368">
        <f t="shared" si="0"/>
        <v>34841.369999999995</v>
      </c>
    </row>
    <row r="56" spans="1:4" x14ac:dyDescent="0.25">
      <c r="A56" t="s">
        <v>525</v>
      </c>
      <c r="B56" s="368">
        <v>145.27000000000001</v>
      </c>
      <c r="C56" s="368">
        <v>241</v>
      </c>
      <c r="D56" s="368">
        <f t="shared" si="0"/>
        <v>35010.07</v>
      </c>
    </row>
    <row r="57" spans="1:4" x14ac:dyDescent="0.25">
      <c r="A57" s="367" t="s">
        <v>544</v>
      </c>
      <c r="B57" s="368">
        <v>145.84</v>
      </c>
      <c r="C57" s="368">
        <v>241</v>
      </c>
      <c r="D57" s="368">
        <f t="shared" si="0"/>
        <v>35147.440000000002</v>
      </c>
    </row>
    <row r="58" spans="1:4" x14ac:dyDescent="0.25">
      <c r="A58" t="s">
        <v>530</v>
      </c>
      <c r="B58" s="368">
        <v>146.62</v>
      </c>
      <c r="C58" s="368">
        <v>241</v>
      </c>
      <c r="D58" s="368">
        <f t="shared" si="0"/>
        <v>35335.42</v>
      </c>
    </row>
    <row r="59" spans="1:4" x14ac:dyDescent="0.25">
      <c r="A59" t="s">
        <v>540</v>
      </c>
      <c r="B59" s="368">
        <v>146.83000000000001</v>
      </c>
      <c r="C59" s="368">
        <v>241</v>
      </c>
      <c r="D59" s="368">
        <f t="shared" si="0"/>
        <v>35386.030000000006</v>
      </c>
    </row>
    <row r="60" spans="1:4" x14ac:dyDescent="0.25">
      <c r="A60" s="367" t="s">
        <v>522</v>
      </c>
      <c r="B60" s="368">
        <v>146.97999999999999</v>
      </c>
      <c r="C60" s="368">
        <v>241</v>
      </c>
      <c r="D60" s="368">
        <f t="shared" si="0"/>
        <v>35422.18</v>
      </c>
    </row>
    <row r="61" spans="1:4" x14ac:dyDescent="0.25">
      <c r="A61" s="367" t="s">
        <v>542</v>
      </c>
      <c r="B61" s="368">
        <v>147</v>
      </c>
      <c r="C61" s="368">
        <v>241</v>
      </c>
      <c r="D61" s="368">
        <f t="shared" si="0"/>
        <v>35427</v>
      </c>
    </row>
    <row r="62" spans="1:4" x14ac:dyDescent="0.25">
      <c r="A62" s="367" t="s">
        <v>542</v>
      </c>
      <c r="B62" s="368">
        <v>147</v>
      </c>
      <c r="C62" s="368">
        <v>241</v>
      </c>
      <c r="D62" s="368">
        <f t="shared" si="0"/>
        <v>35427</v>
      </c>
    </row>
    <row r="63" spans="1:4" x14ac:dyDescent="0.25">
      <c r="A63" s="367" t="s">
        <v>542</v>
      </c>
      <c r="B63" s="368">
        <v>147.01</v>
      </c>
      <c r="C63" s="368">
        <v>241</v>
      </c>
      <c r="D63" s="368">
        <f t="shared" si="0"/>
        <v>35429.409999999996</v>
      </c>
    </row>
    <row r="64" spans="1:4" x14ac:dyDescent="0.25">
      <c r="A64" s="367" t="s">
        <v>542</v>
      </c>
      <c r="B64" s="368">
        <v>147.01</v>
      </c>
      <c r="C64" s="368">
        <v>241</v>
      </c>
      <c r="D64" s="368">
        <f t="shared" si="0"/>
        <v>35429.409999999996</v>
      </c>
    </row>
    <row r="65" spans="1:4" x14ac:dyDescent="0.25">
      <c r="A65" s="367" t="s">
        <v>522</v>
      </c>
      <c r="B65" s="368">
        <v>147.01</v>
      </c>
      <c r="C65" s="368">
        <v>241</v>
      </c>
      <c r="D65" s="368">
        <f t="shared" si="0"/>
        <v>35429.409999999996</v>
      </c>
    </row>
    <row r="66" spans="1:4" x14ac:dyDescent="0.25">
      <c r="A66" s="367" t="s">
        <v>522</v>
      </c>
      <c r="B66" s="368">
        <v>147.01</v>
      </c>
      <c r="C66" s="368">
        <v>241</v>
      </c>
      <c r="D66" s="368">
        <f t="shared" si="0"/>
        <v>35429.409999999996</v>
      </c>
    </row>
    <row r="67" spans="1:4" x14ac:dyDescent="0.25">
      <c r="A67" s="367" t="s">
        <v>541</v>
      </c>
      <c r="B67" s="368">
        <v>147.02000000000001</v>
      </c>
      <c r="C67" s="368">
        <v>241</v>
      </c>
      <c r="D67" s="368">
        <f t="shared" ref="D67:D121" si="1">B67*C67</f>
        <v>35431.82</v>
      </c>
    </row>
    <row r="68" spans="1:4" x14ac:dyDescent="0.25">
      <c r="A68" s="367" t="s">
        <v>522</v>
      </c>
      <c r="B68" s="368">
        <v>147.02000000000001</v>
      </c>
      <c r="C68" s="368">
        <v>241</v>
      </c>
      <c r="D68" s="368">
        <f t="shared" si="1"/>
        <v>35431.82</v>
      </c>
    </row>
    <row r="69" spans="1:4" x14ac:dyDescent="0.25">
      <c r="A69" s="367" t="s">
        <v>541</v>
      </c>
      <c r="B69" s="368">
        <v>147.07</v>
      </c>
      <c r="C69" s="368">
        <v>241</v>
      </c>
      <c r="D69" s="368">
        <f t="shared" si="1"/>
        <v>35443.869999999995</v>
      </c>
    </row>
    <row r="70" spans="1:4" x14ac:dyDescent="0.25">
      <c r="A70" s="367" t="s">
        <v>541</v>
      </c>
      <c r="B70" s="368">
        <v>147.19</v>
      </c>
      <c r="C70" s="368">
        <v>241</v>
      </c>
      <c r="D70" s="368">
        <f t="shared" si="1"/>
        <v>35472.79</v>
      </c>
    </row>
    <row r="71" spans="1:4" x14ac:dyDescent="0.25">
      <c r="A71" s="367" t="s">
        <v>541</v>
      </c>
      <c r="B71" s="368">
        <v>147.38</v>
      </c>
      <c r="C71" s="368">
        <v>241</v>
      </c>
      <c r="D71" s="368">
        <f t="shared" si="1"/>
        <v>35518.58</v>
      </c>
    </row>
    <row r="72" spans="1:4" x14ac:dyDescent="0.25">
      <c r="A72" s="367" t="s">
        <v>541</v>
      </c>
      <c r="B72" s="368">
        <v>147.4</v>
      </c>
      <c r="C72" s="368">
        <v>241</v>
      </c>
      <c r="D72" s="368">
        <f t="shared" si="1"/>
        <v>35523.4</v>
      </c>
    </row>
    <row r="73" spans="1:4" x14ac:dyDescent="0.25">
      <c r="A73" s="367" t="s">
        <v>543</v>
      </c>
      <c r="B73" s="368">
        <v>147.44999999999999</v>
      </c>
      <c r="C73" s="368">
        <v>241</v>
      </c>
      <c r="D73" s="368">
        <f t="shared" si="1"/>
        <v>35535.449999999997</v>
      </c>
    </row>
    <row r="74" spans="1:4" x14ac:dyDescent="0.25">
      <c r="A74" t="s">
        <v>536</v>
      </c>
      <c r="B74" s="368">
        <v>147.46</v>
      </c>
      <c r="C74" s="368">
        <v>241</v>
      </c>
      <c r="D74" s="368">
        <f t="shared" si="1"/>
        <v>35537.86</v>
      </c>
    </row>
    <row r="75" spans="1:4" x14ac:dyDescent="0.25">
      <c r="A75" s="367" t="s">
        <v>543</v>
      </c>
      <c r="B75" s="368">
        <v>147.65</v>
      </c>
      <c r="C75" s="368">
        <v>241</v>
      </c>
      <c r="D75" s="368">
        <f t="shared" si="1"/>
        <v>35583.65</v>
      </c>
    </row>
    <row r="76" spans="1:4" x14ac:dyDescent="0.25">
      <c r="A76" s="367" t="s">
        <v>543</v>
      </c>
      <c r="B76" s="368">
        <v>147.80000000000001</v>
      </c>
      <c r="C76" s="368">
        <v>241</v>
      </c>
      <c r="D76" s="368">
        <f t="shared" si="1"/>
        <v>35619.800000000003</v>
      </c>
    </row>
    <row r="77" spans="1:4" x14ac:dyDescent="0.25">
      <c r="A77" s="367" t="s">
        <v>543</v>
      </c>
      <c r="B77" s="368">
        <v>149.63</v>
      </c>
      <c r="C77" s="368">
        <v>241</v>
      </c>
      <c r="D77" s="368">
        <f t="shared" si="1"/>
        <v>36060.83</v>
      </c>
    </row>
    <row r="78" spans="1:4" x14ac:dyDescent="0.25">
      <c r="A78" t="s">
        <v>537</v>
      </c>
      <c r="B78" s="368">
        <v>149.63999999999999</v>
      </c>
      <c r="C78" s="368">
        <v>241</v>
      </c>
      <c r="D78" s="368">
        <f t="shared" si="1"/>
        <v>36063.24</v>
      </c>
    </row>
    <row r="79" spans="1:4" x14ac:dyDescent="0.25">
      <c r="A79" t="s">
        <v>527</v>
      </c>
      <c r="B79" s="368">
        <v>150.68</v>
      </c>
      <c r="C79" s="368">
        <v>241</v>
      </c>
      <c r="D79" s="368">
        <f t="shared" si="1"/>
        <v>36313.880000000005</v>
      </c>
    </row>
    <row r="80" spans="1:4" x14ac:dyDescent="0.25">
      <c r="A80" t="s">
        <v>536</v>
      </c>
      <c r="B80" s="368">
        <v>150.75</v>
      </c>
      <c r="C80" s="368">
        <v>241</v>
      </c>
      <c r="D80" s="368">
        <f t="shared" si="1"/>
        <v>36330.75</v>
      </c>
    </row>
    <row r="81" spans="1:4" x14ac:dyDescent="0.25">
      <c r="A81" t="s">
        <v>536</v>
      </c>
      <c r="B81" s="368">
        <v>150.78</v>
      </c>
      <c r="C81" s="368">
        <v>241</v>
      </c>
      <c r="D81" s="368">
        <f t="shared" si="1"/>
        <v>36337.980000000003</v>
      </c>
    </row>
    <row r="82" spans="1:4" x14ac:dyDescent="0.25">
      <c r="A82" t="s">
        <v>532</v>
      </c>
      <c r="B82" s="368">
        <v>152.08000000000001</v>
      </c>
      <c r="C82" s="368">
        <v>241</v>
      </c>
      <c r="D82" s="368">
        <f t="shared" si="1"/>
        <v>36651.280000000006</v>
      </c>
    </row>
    <row r="83" spans="1:4" x14ac:dyDescent="0.25">
      <c r="A83" t="s">
        <v>532</v>
      </c>
      <c r="B83" s="368">
        <v>152.13999999999999</v>
      </c>
      <c r="C83" s="368">
        <v>241</v>
      </c>
      <c r="D83" s="368">
        <f t="shared" si="1"/>
        <v>36665.74</v>
      </c>
    </row>
    <row r="84" spans="1:4" x14ac:dyDescent="0.25">
      <c r="A84" t="s">
        <v>532</v>
      </c>
      <c r="B84" s="368">
        <v>152.25</v>
      </c>
      <c r="C84" s="368">
        <v>241</v>
      </c>
      <c r="D84" s="368">
        <f t="shared" si="1"/>
        <v>36692.25</v>
      </c>
    </row>
    <row r="85" spans="1:4" x14ac:dyDescent="0.25">
      <c r="A85" t="s">
        <v>532</v>
      </c>
      <c r="B85" s="368">
        <v>152.28</v>
      </c>
      <c r="C85" s="368">
        <v>241</v>
      </c>
      <c r="D85" s="368">
        <f t="shared" si="1"/>
        <v>36699.480000000003</v>
      </c>
    </row>
    <row r="86" spans="1:4" x14ac:dyDescent="0.25">
      <c r="A86" s="367" t="s">
        <v>544</v>
      </c>
      <c r="B86" s="368">
        <v>152.94</v>
      </c>
      <c r="C86" s="368">
        <v>241</v>
      </c>
      <c r="D86" s="368">
        <f t="shared" si="1"/>
        <v>36858.54</v>
      </c>
    </row>
    <row r="87" spans="1:4" x14ac:dyDescent="0.25">
      <c r="A87" t="s">
        <v>524</v>
      </c>
      <c r="B87" s="368">
        <v>154.53</v>
      </c>
      <c r="C87" s="368">
        <v>241</v>
      </c>
      <c r="D87" s="368">
        <f t="shared" si="1"/>
        <v>37241.730000000003</v>
      </c>
    </row>
    <row r="88" spans="1:4" x14ac:dyDescent="0.25">
      <c r="A88" t="s">
        <v>533</v>
      </c>
      <c r="B88" s="368">
        <v>155.1</v>
      </c>
      <c r="C88" s="368">
        <v>241</v>
      </c>
      <c r="D88" s="368">
        <f t="shared" si="1"/>
        <v>37379.1</v>
      </c>
    </row>
    <row r="89" spans="1:4" x14ac:dyDescent="0.25">
      <c r="A89" t="s">
        <v>533</v>
      </c>
      <c r="B89" s="368">
        <v>156.07</v>
      </c>
      <c r="C89" s="368">
        <v>241</v>
      </c>
      <c r="D89" s="368">
        <f t="shared" si="1"/>
        <v>37612.869999999995</v>
      </c>
    </row>
    <row r="90" spans="1:4" x14ac:dyDescent="0.25">
      <c r="A90" t="s">
        <v>537</v>
      </c>
      <c r="B90" s="368">
        <v>156.53</v>
      </c>
      <c r="C90" s="368">
        <v>241</v>
      </c>
      <c r="D90" s="368">
        <f t="shared" si="1"/>
        <v>37723.730000000003</v>
      </c>
    </row>
    <row r="91" spans="1:4" x14ac:dyDescent="0.25">
      <c r="A91" s="367" t="s">
        <v>531</v>
      </c>
      <c r="B91" s="368">
        <v>158</v>
      </c>
      <c r="C91" s="368">
        <v>241</v>
      </c>
      <c r="D91" s="368">
        <f t="shared" si="1"/>
        <v>38078</v>
      </c>
    </row>
    <row r="92" spans="1:4" x14ac:dyDescent="0.25">
      <c r="A92" s="367" t="s">
        <v>523</v>
      </c>
      <c r="B92" s="368">
        <v>158.63</v>
      </c>
      <c r="C92" s="368">
        <v>241</v>
      </c>
      <c r="D92" s="368">
        <f t="shared" si="1"/>
        <v>38229.83</v>
      </c>
    </row>
    <row r="93" spans="1:4" x14ac:dyDescent="0.25">
      <c r="A93" s="367" t="s">
        <v>544</v>
      </c>
      <c r="B93" s="368">
        <v>159</v>
      </c>
      <c r="C93" s="368">
        <v>241</v>
      </c>
      <c r="D93" s="368">
        <f t="shared" si="1"/>
        <v>38319</v>
      </c>
    </row>
    <row r="94" spans="1:4" x14ac:dyDescent="0.25">
      <c r="A94" t="s">
        <v>537</v>
      </c>
      <c r="B94" s="368">
        <v>159.19999999999999</v>
      </c>
      <c r="C94" s="368">
        <v>241</v>
      </c>
      <c r="D94" s="368">
        <f t="shared" si="1"/>
        <v>38367.199999999997</v>
      </c>
    </row>
    <row r="95" spans="1:4" x14ac:dyDescent="0.25">
      <c r="A95" t="s">
        <v>538</v>
      </c>
      <c r="B95" s="368">
        <v>163.09</v>
      </c>
      <c r="C95" s="368">
        <v>241</v>
      </c>
      <c r="D95" s="368">
        <f t="shared" si="1"/>
        <v>39304.69</v>
      </c>
    </row>
    <row r="96" spans="1:4" x14ac:dyDescent="0.25">
      <c r="A96" s="367" t="s">
        <v>535</v>
      </c>
      <c r="B96" s="368">
        <v>163.15</v>
      </c>
      <c r="C96" s="368">
        <v>241</v>
      </c>
      <c r="D96" s="368">
        <f t="shared" si="1"/>
        <v>39319.15</v>
      </c>
    </row>
    <row r="97" spans="1:4" x14ac:dyDescent="0.25">
      <c r="A97" t="s">
        <v>536</v>
      </c>
      <c r="B97" s="368">
        <v>163.30000000000001</v>
      </c>
      <c r="C97" s="368">
        <v>241</v>
      </c>
      <c r="D97" s="368">
        <f t="shared" si="1"/>
        <v>39355.300000000003</v>
      </c>
    </row>
    <row r="98" spans="1:4" x14ac:dyDescent="0.25">
      <c r="A98" t="s">
        <v>534</v>
      </c>
      <c r="B98" s="368">
        <v>165.63</v>
      </c>
      <c r="C98" s="368">
        <v>241</v>
      </c>
      <c r="D98" s="368">
        <f t="shared" si="1"/>
        <v>39916.83</v>
      </c>
    </row>
    <row r="99" spans="1:4" x14ac:dyDescent="0.25">
      <c r="A99" t="s">
        <v>534</v>
      </c>
      <c r="B99" s="368">
        <v>167.52</v>
      </c>
      <c r="C99" s="368">
        <v>241</v>
      </c>
      <c r="D99" s="368">
        <f t="shared" si="1"/>
        <v>40372.32</v>
      </c>
    </row>
    <row r="100" spans="1:4" x14ac:dyDescent="0.25">
      <c r="A100" t="s">
        <v>534</v>
      </c>
      <c r="B100" s="368">
        <v>168.7</v>
      </c>
      <c r="C100" s="368">
        <v>241</v>
      </c>
      <c r="D100" s="368">
        <f t="shared" si="1"/>
        <v>40656.699999999997</v>
      </c>
    </row>
    <row r="101" spans="1:4" x14ac:dyDescent="0.25">
      <c r="A101" s="367" t="s">
        <v>544</v>
      </c>
      <c r="B101" s="368">
        <v>168.74</v>
      </c>
      <c r="C101" s="368">
        <v>241</v>
      </c>
      <c r="D101" s="368">
        <f t="shared" si="1"/>
        <v>40666.340000000004</v>
      </c>
    </row>
    <row r="102" spans="1:4" x14ac:dyDescent="0.25">
      <c r="A102" s="367" t="s">
        <v>522</v>
      </c>
      <c r="B102" s="368">
        <v>168.91</v>
      </c>
      <c r="C102" s="368">
        <v>241</v>
      </c>
      <c r="D102" s="368">
        <f t="shared" si="1"/>
        <v>40707.31</v>
      </c>
    </row>
    <row r="103" spans="1:4" x14ac:dyDescent="0.25">
      <c r="A103" s="367" t="s">
        <v>541</v>
      </c>
      <c r="B103" s="368">
        <v>170.9</v>
      </c>
      <c r="C103" s="368">
        <v>241</v>
      </c>
      <c r="D103" s="368">
        <f t="shared" si="1"/>
        <v>41186.9</v>
      </c>
    </row>
    <row r="104" spans="1:4" x14ac:dyDescent="0.25">
      <c r="A104" t="s">
        <v>538</v>
      </c>
      <c r="B104" s="368">
        <v>174.72</v>
      </c>
      <c r="C104" s="368">
        <v>241</v>
      </c>
      <c r="D104" s="368">
        <f t="shared" si="1"/>
        <v>42107.519999999997</v>
      </c>
    </row>
    <row r="105" spans="1:4" x14ac:dyDescent="0.25">
      <c r="A105" t="s">
        <v>538</v>
      </c>
      <c r="B105" s="368">
        <v>174.74</v>
      </c>
      <c r="C105" s="368">
        <v>241</v>
      </c>
      <c r="D105" s="368">
        <f t="shared" si="1"/>
        <v>42112.340000000004</v>
      </c>
    </row>
    <row r="106" spans="1:4" x14ac:dyDescent="0.25">
      <c r="A106" t="s">
        <v>538</v>
      </c>
      <c r="B106" s="368">
        <v>174.74</v>
      </c>
      <c r="C106" s="368">
        <v>241</v>
      </c>
      <c r="D106" s="368">
        <f t="shared" si="1"/>
        <v>42112.340000000004</v>
      </c>
    </row>
    <row r="107" spans="1:4" x14ac:dyDescent="0.25">
      <c r="A107" s="367" t="s">
        <v>542</v>
      </c>
      <c r="B107" s="368">
        <v>175.67</v>
      </c>
      <c r="C107" s="368">
        <v>241</v>
      </c>
      <c r="D107" s="368">
        <f t="shared" si="1"/>
        <v>42336.469999999994</v>
      </c>
    </row>
    <row r="108" spans="1:4" x14ac:dyDescent="0.25">
      <c r="A108" t="s">
        <v>533</v>
      </c>
      <c r="B108" s="368">
        <v>178.36</v>
      </c>
      <c r="C108" s="368">
        <v>241</v>
      </c>
      <c r="D108" s="368">
        <f t="shared" si="1"/>
        <v>42984.76</v>
      </c>
    </row>
    <row r="109" spans="1:4" x14ac:dyDescent="0.25">
      <c r="A109" s="367" t="s">
        <v>535</v>
      </c>
      <c r="B109" s="368">
        <v>178.62</v>
      </c>
      <c r="C109" s="368">
        <v>241</v>
      </c>
      <c r="D109" s="368">
        <f t="shared" si="1"/>
        <v>43047.42</v>
      </c>
    </row>
    <row r="110" spans="1:4" x14ac:dyDescent="0.25">
      <c r="A110" t="s">
        <v>539</v>
      </c>
      <c r="B110" s="368">
        <v>180.74</v>
      </c>
      <c r="C110" s="368">
        <v>241</v>
      </c>
      <c r="D110" s="368">
        <f t="shared" si="1"/>
        <v>43558.340000000004</v>
      </c>
    </row>
    <row r="111" spans="1:4" x14ac:dyDescent="0.25">
      <c r="A111" t="s">
        <v>534</v>
      </c>
      <c r="B111" s="368">
        <v>181.06</v>
      </c>
      <c r="C111" s="368">
        <v>241</v>
      </c>
      <c r="D111" s="368">
        <f t="shared" si="1"/>
        <v>43635.46</v>
      </c>
    </row>
    <row r="112" spans="1:4" x14ac:dyDescent="0.25">
      <c r="A112" t="s">
        <v>532</v>
      </c>
      <c r="B112" s="368">
        <v>183.38</v>
      </c>
      <c r="C112" s="368">
        <v>241</v>
      </c>
      <c r="D112" s="368">
        <f t="shared" si="1"/>
        <v>44194.58</v>
      </c>
    </row>
    <row r="113" spans="1:7" x14ac:dyDescent="0.25">
      <c r="A113" t="s">
        <v>538</v>
      </c>
      <c r="B113" s="368">
        <v>192.12</v>
      </c>
      <c r="C113" s="368">
        <v>241</v>
      </c>
      <c r="D113" s="368">
        <f t="shared" si="1"/>
        <v>46300.92</v>
      </c>
    </row>
    <row r="114" spans="1:7" x14ac:dyDescent="0.25">
      <c r="A114" t="s">
        <v>539</v>
      </c>
      <c r="B114" s="368">
        <v>192.95</v>
      </c>
      <c r="C114" s="368">
        <v>241</v>
      </c>
      <c r="D114" s="368">
        <f t="shared" si="1"/>
        <v>46500.95</v>
      </c>
    </row>
    <row r="115" spans="1:7" x14ac:dyDescent="0.25">
      <c r="A115" s="367" t="s">
        <v>544</v>
      </c>
      <c r="B115" s="368">
        <v>194.84</v>
      </c>
      <c r="C115" s="368">
        <v>241</v>
      </c>
      <c r="D115" s="368">
        <f t="shared" si="1"/>
        <v>46956.44</v>
      </c>
    </row>
    <row r="116" spans="1:7" x14ac:dyDescent="0.25">
      <c r="A116" t="s">
        <v>539</v>
      </c>
      <c r="B116" s="368">
        <v>195.77</v>
      </c>
      <c r="C116" s="368">
        <v>241</v>
      </c>
      <c r="D116" s="368">
        <f t="shared" si="1"/>
        <v>47180.57</v>
      </c>
    </row>
    <row r="117" spans="1:7" x14ac:dyDescent="0.25">
      <c r="A117" t="s">
        <v>539</v>
      </c>
      <c r="B117" s="368">
        <v>195.96</v>
      </c>
      <c r="C117" s="368">
        <v>241</v>
      </c>
      <c r="D117" s="368">
        <f t="shared" si="1"/>
        <v>47226.36</v>
      </c>
    </row>
    <row r="118" spans="1:7" x14ac:dyDescent="0.25">
      <c r="A118" s="367" t="s">
        <v>522</v>
      </c>
      <c r="B118" s="368">
        <v>201.52</v>
      </c>
      <c r="C118" s="368">
        <v>241</v>
      </c>
      <c r="D118" s="368">
        <f t="shared" si="1"/>
        <v>48566.32</v>
      </c>
    </row>
    <row r="119" spans="1:7" x14ac:dyDescent="0.25">
      <c r="A119" s="367" t="s">
        <v>542</v>
      </c>
      <c r="B119" s="368">
        <v>205.15</v>
      </c>
      <c r="C119" s="368">
        <v>241</v>
      </c>
      <c r="D119" s="368">
        <f t="shared" si="1"/>
        <v>49441.15</v>
      </c>
    </row>
    <row r="120" spans="1:7" x14ac:dyDescent="0.25">
      <c r="A120" s="367" t="s">
        <v>543</v>
      </c>
      <c r="B120" s="368">
        <v>217.12</v>
      </c>
      <c r="C120" s="368">
        <v>241</v>
      </c>
      <c r="D120" s="368">
        <f t="shared" si="1"/>
        <v>52325.919999999998</v>
      </c>
    </row>
    <row r="121" spans="1:7" x14ac:dyDescent="0.25">
      <c r="A121" t="s">
        <v>539</v>
      </c>
      <c r="B121" s="368">
        <v>263.33999999999997</v>
      </c>
      <c r="C121" s="368">
        <v>241</v>
      </c>
      <c r="D121" s="368">
        <f t="shared" si="1"/>
        <v>63464.939999999995</v>
      </c>
      <c r="F121" t="s">
        <v>547</v>
      </c>
      <c r="G121" s="369">
        <f>MEDIAN(B2:B121)</f>
        <v>147</v>
      </c>
    </row>
    <row r="122" spans="1:7" x14ac:dyDescent="0.25">
      <c r="F122" t="s">
        <v>548</v>
      </c>
      <c r="G122" s="369">
        <f>AVERAGE(B2:B121)</f>
        <v>147.70983333333336</v>
      </c>
    </row>
    <row r="123" spans="1:7" x14ac:dyDescent="0.25">
      <c r="B123" s="368">
        <f>120/5</f>
        <v>24</v>
      </c>
    </row>
  </sheetData>
  <sortState xmlns:xlrd2="http://schemas.microsoft.com/office/spreadsheetml/2017/richdata2" ref="A2:B121">
    <sortCondition ref="B2:B121"/>
  </sortState>
  <pageMargins left="0.7" right="0.7" top="0.75" bottom="0.75" header="0.3" footer="0.3"/>
  <pageSetup orientation="portrait" r:id="rId1"/>
  <ignoredErrors>
    <ignoredError sqref="G2:G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Analisis Financiero </vt:lpstr>
      <vt:lpstr>Flujo de caja anual</vt:lpstr>
      <vt:lpstr>Flujo de caja</vt:lpstr>
      <vt:lpstr>Gasto</vt:lpstr>
      <vt:lpstr>Hoja1</vt:lpstr>
      <vt:lpstr>Flujo de caja inflado</vt:lpstr>
      <vt:lpstr>GANT</vt:lpstr>
      <vt:lpstr>Costeo</vt:lpstr>
      <vt:lpstr>Ingresos</vt:lpstr>
      <vt:lpstr>Ingresos2</vt:lpstr>
      <vt:lpstr>Absorción por tipo de casa</vt:lpstr>
      <vt:lpstr>Deuda</vt:lpstr>
      <vt:lpstr>Hoja2</vt:lpstr>
      <vt:lpstr>Cuadro de areas</vt:lpstr>
      <vt:lpstr>Dashboard</vt:lpstr>
      <vt:lpstr>INFRA 26ene</vt:lpstr>
      <vt:lpstr>Avante 10-12-18</vt:lpstr>
      <vt:lpstr>Planilla</vt:lpstr>
      <vt:lpstr>Total Lotes a casas</vt:lpstr>
      <vt:lpstr>Base + 12% (2)</vt:lpstr>
      <vt:lpstr>Tabla de áreas x lote</vt:lpstr>
      <vt:lpstr>Áreas por lote individual</vt:lpstr>
    </vt:vector>
  </TitlesOfParts>
  <Company>Coca Cola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Raquel Muñoz</dc:creator>
  <cp:lastModifiedBy>Laura</cp:lastModifiedBy>
  <cp:lastPrinted>2018-11-19T20:56:10Z</cp:lastPrinted>
  <dcterms:created xsi:type="dcterms:W3CDTF">2015-08-13T00:14:45Z</dcterms:created>
  <dcterms:modified xsi:type="dcterms:W3CDTF">2020-05-25T14:58:59Z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TIntVersion">
    <vt:i4>15</vt:i4>
  </property>
  <property fmtid="{D5CDD505-2E9C-101B-9397-08002B2CF9AE}" pid="3" name="FILEGUID">
    <vt:lpwstr>3ae61ed3-b363-4a68-818a-bddad1da0fae</vt:lpwstr>
  </property>
  <property fmtid="{D5CDD505-2E9C-101B-9397-08002B2CF9AE}" pid="4" name="MODFILEGUID">
    <vt:lpwstr>92cda8ce-08cd-4624-870a-628ca0d83584</vt:lpwstr>
  </property>
  <property fmtid="{D5CDD505-2E9C-101B-9397-08002B2CF9AE}" pid="5" name="FILEOWNER">
    <vt:lpwstr>Dany Rivas</vt:lpwstr>
  </property>
  <property fmtid="{D5CDD505-2E9C-101B-9397-08002B2CF9AE}" pid="6" name="MODFILEOWNER">
    <vt:lpwstr>O44144</vt:lpwstr>
  </property>
  <property fmtid="{D5CDD505-2E9C-101B-9397-08002B2CF9AE}" pid="7" name="IPPCLASS">
    <vt:i4>1</vt:i4>
  </property>
  <property fmtid="{D5CDD505-2E9C-101B-9397-08002B2CF9AE}" pid="8" name="MODIPPCLASS">
    <vt:i4>3</vt:i4>
  </property>
  <property fmtid="{D5CDD505-2E9C-101B-9397-08002B2CF9AE}" pid="9" name="MACHINEID">
    <vt:lpwstr>O44144-0002</vt:lpwstr>
  </property>
  <property fmtid="{D5CDD505-2E9C-101B-9397-08002B2CF9AE}" pid="10" name="MODMACHINEID">
    <vt:lpwstr>O44144-0002</vt:lpwstr>
  </property>
  <property fmtid="{D5CDD505-2E9C-101B-9397-08002B2CF9AE}" pid="11" name="CURRENTCLASS">
    <vt:lpwstr>Classified - Personal Information</vt:lpwstr>
  </property>
</Properties>
</file>