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efano\Downloads\"/>
    </mc:Choice>
  </mc:AlternateContent>
  <bookViews>
    <workbookView xWindow="0" yWindow="0" windowWidth="21570" windowHeight="8040" activeTab="3"/>
  </bookViews>
  <sheets>
    <sheet name="Instructions" sheetId="4" r:id="rId1"/>
    <sheet name="1" sheetId="1" r:id="rId2"/>
    <sheet name="2" sheetId="2" r:id="rId3"/>
    <sheet name="3" sheetId="3"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1" i="1" l="1"/>
  <c r="G49" i="1"/>
  <c r="F49" i="1"/>
  <c r="D49" i="1"/>
  <c r="B26" i="3" l="1"/>
  <c r="F37" i="1"/>
  <c r="F36" i="1"/>
  <c r="F33" i="1"/>
  <c r="O42" i="1"/>
  <c r="F44" i="1" s="1"/>
  <c r="O41" i="1"/>
  <c r="F43" i="1" s="1"/>
  <c r="F29" i="1"/>
  <c r="F32" i="1" s="1"/>
  <c r="D51" i="1" l="1"/>
  <c r="G51" i="1"/>
  <c r="C63" i="3" l="1"/>
  <c r="C62" i="3"/>
  <c r="B62" i="3"/>
  <c r="B61" i="3"/>
  <c r="C59" i="3"/>
  <c r="C58" i="3"/>
  <c r="B58" i="3"/>
  <c r="B57" i="3"/>
  <c r="C55" i="3"/>
  <c r="B48" i="3"/>
  <c r="B39" i="3"/>
  <c r="B38" i="3"/>
  <c r="B40" i="3" s="1"/>
  <c r="B34" i="3"/>
  <c r="B27" i="3"/>
  <c r="B35" i="3" s="1"/>
  <c r="B36" i="3" l="1"/>
  <c r="B41" i="3" s="1"/>
  <c r="C39" i="2"/>
  <c r="G38" i="2"/>
  <c r="C36" i="2"/>
  <c r="G35" i="2"/>
  <c r="C32" i="2"/>
  <c r="C30" i="2"/>
  <c r="C19" i="2" l="1"/>
  <c r="C21" i="2" s="1"/>
  <c r="B19" i="2"/>
  <c r="B21" i="2" s="1"/>
  <c r="D21" i="2" s="1"/>
  <c r="D22" i="2" s="1"/>
</calcChain>
</file>

<file path=xl/sharedStrings.xml><?xml version="1.0" encoding="utf-8"?>
<sst xmlns="http://schemas.openxmlformats.org/spreadsheetml/2006/main" count="164" uniqueCount="104">
  <si>
    <t>Computing and using single plantwide allocation rate</t>
  </si>
  <si>
    <t>Fitzgerald makes handheld calculators in two models—basic and professional. Fitzgerald estimated $812,500 of manufacturing overhead and 625,000 machine hours for the year. The basic model actually consumed 250,000 machine hours and the professional model consumed 375,000 machine hours.</t>
  </si>
  <si>
    <t>Compute the predetermined overhead allocation rate using machine hours (MHr) as the allocation base. How much overhead is allocated to the basic model? To the professional model?</t>
  </si>
  <si>
    <t>Calculating weighted-average contribution margin</t>
  </si>
  <si>
    <t>Wet Weekend expects to sell two individual tickets for every four family tickets. Wet Weekend’s total fixed costs are $75,000.</t>
  </si>
  <si>
    <t>Requirements</t>
  </si>
  <si>
    <t>Computing operating income</t>
  </si>
  <si>
    <t>Decker, Inc. has collected the following data for November (there are no beginning inventories):</t>
  </si>
  <si>
    <t>2. Prepare an income statement using the traditional format.</t>
  </si>
  <si>
    <t>3. Using variable costing, calculate the unit product cost.</t>
  </si>
  <si>
    <t>4. Prepare an income statement using the contribution margin format</t>
  </si>
  <si>
    <t>1. Using absorption costing, calculate the unit product cost.</t>
  </si>
  <si>
    <t>1. Compute the weighted-average contribution margin per ticket.</t>
  </si>
  <si>
    <t>2. Calculate the total number of tickets Wet Weekend must sell to break even.</t>
  </si>
  <si>
    <t>3. Calculate the number of individual tickets and the number of family tickets the company must sell to break even.</t>
  </si>
  <si>
    <t>Fitzgerald makes handheld calculators in two models—basic and professional—and wants to refine its costing system by allocating overhead using departmental rates. The estimated $812,500 of manufacturing overhead has been divided into two cost pools—Assembly Department and Packaging Department. The following data have been compiled:</t>
  </si>
  <si>
    <t>Compute the predetermined overhead allocation rates using machine hours as the allocation base for the Assembly Department and direct labor hours for the Packaging Department. How much overhead is allocated to the basic model? To the professional model?</t>
  </si>
  <si>
    <t>Could you send your file to the e-mail:</t>
  </si>
  <si>
    <t>hamrun@inbox.lv</t>
  </si>
  <si>
    <t>Wet Weekend Swim Park sells individual and family tickets. With a ticket, each person receives a meal, three beverages, and unlimited use of the swimming pools. Wet Weekend has the following ticket prices and variable costs for 2022:</t>
  </si>
  <si>
    <r>
      <t xml:space="preserve">Could you rename your file with the name: </t>
    </r>
    <r>
      <rPr>
        <b/>
        <sz val="16"/>
        <color theme="1"/>
        <rFont val="Calibri"/>
        <family val="2"/>
        <scheme val="minor"/>
      </rPr>
      <t>MA CW2 V11 Name Surname</t>
    </r>
    <r>
      <rPr>
        <sz val="16"/>
        <color theme="1"/>
        <rFont val="Calibri"/>
        <family val="2"/>
        <scheme val="minor"/>
      </rPr>
      <t>, where you need to write your Name and your Surname.</t>
    </r>
  </si>
  <si>
    <t>predetermined overhead allocation rate</t>
  </si>
  <si>
    <t>+</t>
  </si>
  <si>
    <t>=</t>
  </si>
  <si>
    <t>Requirement 1</t>
  </si>
  <si>
    <t>Sales price per unit</t>
  </si>
  <si>
    <t>Variable cost per unit</t>
  </si>
  <si>
    <t>Contribution margin per unit</t>
  </si>
  <si>
    <t>Sales mix in unt</t>
  </si>
  <si>
    <t>Contribution margin</t>
  </si>
  <si>
    <t>Weight-average contribution margin per unit</t>
  </si>
  <si>
    <t xml:space="preserve">Individual </t>
  </si>
  <si>
    <t>Family</t>
  </si>
  <si>
    <t>Total</t>
  </si>
  <si>
    <t>Requirement 2</t>
  </si>
  <si>
    <t>Required Sales in unit for breakeven</t>
  </si>
  <si>
    <t>Fixed costs</t>
  </si>
  <si>
    <t>Target profit</t>
  </si>
  <si>
    <t>Weght-average contribution margin per unit</t>
  </si>
  <si>
    <t>Tickets</t>
  </si>
  <si>
    <t>Requirement 3</t>
  </si>
  <si>
    <t>Required sales for breakeven</t>
  </si>
  <si>
    <t>x</t>
  </si>
  <si>
    <t>individual tickets</t>
  </si>
  <si>
    <t>N.of individual tickets for breakeven</t>
  </si>
  <si>
    <t>N.of family tickets for breakeven</t>
  </si>
  <si>
    <t>family tickets</t>
  </si>
  <si>
    <t>Cost</t>
  </si>
  <si>
    <t>Absorption costing</t>
  </si>
  <si>
    <t>Direct materials</t>
  </si>
  <si>
    <t>Direct Labor</t>
  </si>
  <si>
    <t>Variable manufacturing overhead</t>
  </si>
  <si>
    <t>Fixed manufacturing overhead</t>
  </si>
  <si>
    <t>Product cost per unit</t>
  </si>
  <si>
    <t>Sales</t>
  </si>
  <si>
    <t>Variable Selling &amp; administrative expenses</t>
  </si>
  <si>
    <t xml:space="preserve">Operating income </t>
  </si>
  <si>
    <t>total Selling and administrative expenses</t>
  </si>
  <si>
    <t>Fixed selling &amp; administrative expenses</t>
  </si>
  <si>
    <t xml:space="preserve">Income statement </t>
  </si>
  <si>
    <t>Decker, Inc.</t>
  </si>
  <si>
    <t>30, November</t>
  </si>
  <si>
    <t>Variable Costing</t>
  </si>
  <si>
    <t>(Less) Selling and administrative expenses:</t>
  </si>
  <si>
    <t>(Less) Cost of goods sold</t>
  </si>
  <si>
    <t>Gross Profit</t>
  </si>
  <si>
    <t>Requirement 4</t>
  </si>
  <si>
    <t>Variable Costs of Goods sold</t>
  </si>
  <si>
    <t>Variable Selling and administrative costs</t>
  </si>
  <si>
    <t>Fixed Manufacturing overhead</t>
  </si>
  <si>
    <t>Fixed Selling and afministrative costs</t>
  </si>
  <si>
    <t>Less Fixed Expenses:</t>
  </si>
  <si>
    <t>Less Variable Expenses:</t>
  </si>
  <si>
    <t>Estimated Manufacturing overhead</t>
  </si>
  <si>
    <t>Estimated machine hours</t>
  </si>
  <si>
    <t>Mhr</t>
  </si>
  <si>
    <t>per MHr</t>
  </si>
  <si>
    <t xml:space="preserve">Overhead Allocated to Basic model </t>
  </si>
  <si>
    <t xml:space="preserve">Predetermined Overhead allocation rate </t>
  </si>
  <si>
    <t>MHr</t>
  </si>
  <si>
    <t>Traditional</t>
  </si>
  <si>
    <t>Overhead Allocated to professional model</t>
  </si>
  <si>
    <t>/</t>
  </si>
  <si>
    <t>Estimated volume of allocation base</t>
  </si>
  <si>
    <t>Assembly Department</t>
  </si>
  <si>
    <t>Packaging Department</t>
  </si>
  <si>
    <t>DlHr</t>
  </si>
  <si>
    <t>DLHr</t>
  </si>
  <si>
    <t>Predetermined overhead allocation rate</t>
  </si>
  <si>
    <t xml:space="preserve">Predetermined Overhead allocation rate for Assembly Department </t>
  </si>
  <si>
    <t>Per MHr</t>
  </si>
  <si>
    <t>Per DLHr</t>
  </si>
  <si>
    <t>Predetermined overhead allocation rate for Packaging Department</t>
  </si>
  <si>
    <t>Estimated Manufacturing Overhead</t>
  </si>
  <si>
    <t>Basic model</t>
  </si>
  <si>
    <t>Professional model</t>
  </si>
  <si>
    <t>Assembly department</t>
  </si>
  <si>
    <t>Packaging department</t>
  </si>
  <si>
    <t>Overhead costs allocated</t>
  </si>
  <si>
    <t>Effective Machine hours allocated</t>
  </si>
  <si>
    <t>162.500 MHr  x $1.60 per Mhr</t>
  </si>
  <si>
    <t>243.750 Mhr x $1.60 per Mhr</t>
  </si>
  <si>
    <t>148.125 DLhr x $0.8 per DLhr</t>
  </si>
  <si>
    <t>55.000 DLhr x $0.8 per DLhr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</si>
</sst>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quot;€&quot;* #,##0.00_-;\-&quot;€&quot;* #,##0.00_-;_-&quot;€&quot;* &quot;-&quot;??_-;_-@_-"/>
    <numFmt numFmtId="165" formatCode="_-[$$-409]* #,##0.00_ ;_-[$$-409]* \-#,##0.00\ ;_-[$$-409]* &quot;-&quot;??_ ;_-@_ "/>
    <numFmt numFmtId="166" formatCode="_-[$$-409]* #,##0.0_ ;_-[$$-409]* \-#,##0.0\ ;_-[$$-409]* &quot;-&quot;??_ ;_-@_ "/>
  </numFmts>
  <fonts count="18" x14ac:knownFonts="1">
    <font>
      <sz val="11"/>
      <color theme="1"/>
      <name val="Calibri"/>
      <family val="2"/>
      <scheme val="minor"/>
    </font>
    <font>
      <b/>
      <sz val="11"/>
      <color theme="1"/>
      <name val="Calibri"/>
      <family val="2"/>
      <scheme val="minor"/>
    </font>
    <font>
      <sz val="10"/>
      <name val="Arial"/>
      <family val="2"/>
    </font>
    <font>
      <b/>
      <sz val="14"/>
      <color theme="1"/>
      <name val="Calibri"/>
      <family val="2"/>
      <scheme val="minor"/>
    </font>
    <font>
      <sz val="11"/>
      <color rgb="FF231F20"/>
      <name val="Calibri"/>
      <family val="2"/>
      <scheme val="minor"/>
    </font>
    <font>
      <b/>
      <sz val="11"/>
      <color rgb="FF231F20"/>
      <name val="Calibri"/>
      <family val="2"/>
      <scheme val="minor"/>
    </font>
    <font>
      <u/>
      <sz val="11"/>
      <color theme="10"/>
      <name val="Calibri"/>
      <family val="2"/>
      <scheme val="minor"/>
    </font>
    <font>
      <sz val="16"/>
      <color theme="1"/>
      <name val="Calibri"/>
      <family val="2"/>
      <scheme val="minor"/>
    </font>
    <font>
      <b/>
      <sz val="16"/>
      <color theme="1"/>
      <name val="Calibri"/>
      <family val="2"/>
      <scheme val="minor"/>
    </font>
    <font>
      <u/>
      <sz val="16"/>
      <color theme="10"/>
      <name val="Calibri"/>
      <family val="2"/>
      <scheme val="minor"/>
    </font>
    <font>
      <sz val="11"/>
      <color theme="1"/>
      <name val="Calibri"/>
      <family val="2"/>
      <scheme val="minor"/>
    </font>
    <font>
      <b/>
      <sz val="11"/>
      <color theme="1"/>
      <name val="Calibri"/>
      <family val="2"/>
      <charset val="186"/>
      <scheme val="minor"/>
    </font>
    <font>
      <b/>
      <u val="doubleAccounting"/>
      <sz val="11"/>
      <color theme="1"/>
      <name val="Calibri"/>
      <family val="2"/>
      <charset val="186"/>
      <scheme val="minor"/>
    </font>
    <font>
      <u val="doubleAccounting"/>
      <sz val="11"/>
      <color theme="1"/>
      <name val="Calibri"/>
      <family val="2"/>
      <scheme val="minor"/>
    </font>
    <font>
      <b/>
      <u val="double"/>
      <sz val="11"/>
      <color theme="1"/>
      <name val="Calibri"/>
      <family val="2"/>
      <charset val="186"/>
      <scheme val="minor"/>
    </font>
    <font>
      <b/>
      <u val="double"/>
      <sz val="11"/>
      <color theme="1"/>
      <name val="Calibri"/>
      <family val="2"/>
      <scheme val="minor"/>
    </font>
    <font>
      <u val="double"/>
      <sz val="11"/>
      <color theme="1"/>
      <name val="Calibri"/>
      <family val="2"/>
      <scheme val="minor"/>
    </font>
    <font>
      <b/>
      <u val="singleAccounting"/>
      <sz val="11"/>
      <color theme="1"/>
      <name val="Calibri"/>
      <family val="2"/>
      <charset val="186"/>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7">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2" fillId="0" borderId="0"/>
    <xf numFmtId="0" fontId="6" fillId="0" borderId="0" applyNumberFormat="0" applyFill="0" applyBorder="0" applyAlignment="0" applyProtection="0"/>
    <xf numFmtId="164" fontId="10" fillId="0" borderId="0" applyFont="0" applyFill="0" applyBorder="0" applyAlignment="0" applyProtection="0"/>
  </cellStyleXfs>
  <cellXfs count="59">
    <xf numFmtId="0" fontId="0" fillId="0" borderId="0" xfId="0"/>
    <xf numFmtId="0" fontId="1" fillId="0" borderId="0" xfId="0" applyFont="1"/>
    <xf numFmtId="0" fontId="3" fillId="0" borderId="0" xfId="0" applyFont="1"/>
    <xf numFmtId="0" fontId="4" fillId="0" borderId="0" xfId="0" applyFont="1"/>
    <xf numFmtId="0" fontId="4" fillId="0" borderId="0" xfId="0" applyFont="1" applyAlignment="1">
      <alignment horizontal="left" vertical="center"/>
    </xf>
    <xf numFmtId="0" fontId="5" fillId="0" borderId="0" xfId="0" applyFont="1" applyAlignment="1">
      <alignment horizontal="left" vertical="center"/>
    </xf>
    <xf numFmtId="0" fontId="3" fillId="0" borderId="0" xfId="0" applyFont="1" applyAlignment="1">
      <alignment vertical="center"/>
    </xf>
    <xf numFmtId="0" fontId="0" fillId="0" borderId="0" xfId="0" applyAlignment="1">
      <alignment vertical="center"/>
    </xf>
    <xf numFmtId="0" fontId="1" fillId="0" borderId="0" xfId="0" applyFont="1" applyAlignment="1">
      <alignment vertical="center"/>
    </xf>
    <xf numFmtId="0" fontId="9" fillId="0" borderId="0" xfId="2" applyFont="1"/>
    <xf numFmtId="0" fontId="0" fillId="0" borderId="2" xfId="0" applyBorder="1" applyAlignment="1">
      <alignment vertical="center"/>
    </xf>
    <xf numFmtId="0" fontId="0" fillId="0" borderId="3" xfId="0" applyBorder="1"/>
    <xf numFmtId="165" fontId="0" fillId="0" borderId="3" xfId="3" applyNumberFormat="1" applyFont="1" applyBorder="1"/>
    <xf numFmtId="0" fontId="0" fillId="0" borderId="2" xfId="0" applyBorder="1"/>
    <xf numFmtId="165" fontId="0" fillId="0" borderId="2" xfId="0" applyNumberFormat="1" applyBorder="1"/>
    <xf numFmtId="165" fontId="0" fillId="0" borderId="0" xfId="0" applyNumberFormat="1"/>
    <xf numFmtId="0" fontId="0" fillId="2" borderId="0" xfId="0" applyFill="1"/>
    <xf numFmtId="165" fontId="0" fillId="2" borderId="0" xfId="0" applyNumberFormat="1" applyFill="1"/>
    <xf numFmtId="0" fontId="0" fillId="2" borderId="0" xfId="0" applyFill="1" applyAlignment="1">
      <alignment horizontal="left" indent="2"/>
    </xf>
    <xf numFmtId="165" fontId="0" fillId="2" borderId="2" xfId="0" applyNumberFormat="1" applyFill="1" applyBorder="1"/>
    <xf numFmtId="0" fontId="0" fillId="2" borderId="0" xfId="0" applyFill="1" applyAlignment="1">
      <alignment horizontal="left"/>
    </xf>
    <xf numFmtId="165" fontId="13" fillId="2" borderId="0" xfId="0" applyNumberFormat="1" applyFont="1" applyFill="1"/>
    <xf numFmtId="165" fontId="0" fillId="0" borderId="3" xfId="0" applyNumberFormat="1" applyBorder="1"/>
    <xf numFmtId="165" fontId="0" fillId="0" borderId="0" xfId="0" applyNumberFormat="1" applyAlignment="1">
      <alignment vertical="center"/>
    </xf>
    <xf numFmtId="166" fontId="0" fillId="0" borderId="0" xfId="0" applyNumberFormat="1" applyAlignment="1">
      <alignment vertical="center"/>
    </xf>
    <xf numFmtId="0" fontId="0" fillId="0" borderId="0" xfId="0" applyBorder="1" applyAlignment="1">
      <alignment vertical="center"/>
    </xf>
    <xf numFmtId="165" fontId="12" fillId="0" borderId="0" xfId="0" applyNumberFormat="1" applyFont="1" applyAlignment="1">
      <alignment vertical="center"/>
    </xf>
    <xf numFmtId="166" fontId="12" fillId="0" borderId="0" xfId="0" applyNumberFormat="1" applyFont="1" applyAlignment="1">
      <alignment vertical="center"/>
    </xf>
    <xf numFmtId="0" fontId="0" fillId="0" borderId="0" xfId="0" applyAlignment="1">
      <alignment horizontal="center" vertical="center"/>
    </xf>
    <xf numFmtId="0" fontId="11" fillId="0" borderId="0" xfId="0" applyFont="1" applyAlignment="1">
      <alignment vertical="center"/>
    </xf>
    <xf numFmtId="0" fontId="11" fillId="0" borderId="2" xfId="0" applyFont="1" applyBorder="1" applyAlignment="1">
      <alignment vertical="center"/>
    </xf>
    <xf numFmtId="165" fontId="12" fillId="0" borderId="0" xfId="0" applyNumberFormat="1" applyFont="1" applyFill="1" applyAlignment="1">
      <alignment vertical="center"/>
    </xf>
    <xf numFmtId="0" fontId="12" fillId="0" borderId="0" xfId="0" applyFont="1" applyFill="1" applyAlignment="1">
      <alignment vertical="center"/>
    </xf>
    <xf numFmtId="165" fontId="12" fillId="0" borderId="3" xfId="3" applyNumberFormat="1" applyFont="1" applyFill="1" applyBorder="1"/>
    <xf numFmtId="0" fontId="14" fillId="0" borderId="0" xfId="0" applyFont="1" applyFill="1"/>
    <xf numFmtId="0" fontId="15" fillId="0" borderId="0" xfId="0" applyFont="1" applyFill="1"/>
    <xf numFmtId="0" fontId="16" fillId="0" borderId="0" xfId="0" applyFont="1" applyFill="1"/>
    <xf numFmtId="0" fontId="11" fillId="0" borderId="3" xfId="0" applyFont="1" applyFill="1" applyBorder="1"/>
    <xf numFmtId="165" fontId="12" fillId="0" borderId="3" xfId="0" applyNumberFormat="1" applyFont="1" applyFill="1" applyBorder="1"/>
    <xf numFmtId="165" fontId="0" fillId="0" borderId="3" xfId="0" applyNumberFormat="1" applyBorder="1" applyAlignment="1">
      <alignment vertical="center"/>
    </xf>
    <xf numFmtId="0" fontId="0" fillId="0" borderId="3" xfId="0" applyBorder="1" applyAlignment="1">
      <alignment vertical="center"/>
    </xf>
    <xf numFmtId="165" fontId="12" fillId="0" borderId="3" xfId="0" applyNumberFormat="1" applyFont="1" applyBorder="1" applyAlignment="1">
      <alignment vertical="center"/>
    </xf>
    <xf numFmtId="0" fontId="11" fillId="3" borderId="3" xfId="0" applyFont="1" applyFill="1" applyBorder="1"/>
    <xf numFmtId="165" fontId="0" fillId="2" borderId="0" xfId="0" applyNumberFormat="1" applyFill="1" applyBorder="1"/>
    <xf numFmtId="165" fontId="0" fillId="2" borderId="1" xfId="0" applyNumberFormat="1" applyFill="1" applyBorder="1"/>
    <xf numFmtId="0" fontId="11" fillId="0" borderId="3" xfId="0" applyFont="1" applyBorder="1"/>
    <xf numFmtId="165" fontId="17" fillId="0" borderId="0" xfId="0" applyNumberFormat="1" applyFont="1" applyAlignment="1">
      <alignment vertical="center"/>
    </xf>
    <xf numFmtId="0" fontId="17" fillId="0" borderId="0" xfId="0" applyFont="1" applyAlignment="1">
      <alignment vertical="center"/>
    </xf>
    <xf numFmtId="0" fontId="7" fillId="0" borderId="0" xfId="0" applyFont="1" applyAlignment="1">
      <alignment vertical="center" wrapText="1"/>
    </xf>
    <xf numFmtId="0" fontId="7" fillId="0" borderId="0" xfId="0" applyFont="1"/>
    <xf numFmtId="0" fontId="0" fillId="0" borderId="0" xfId="0" applyAlignment="1">
      <alignment vertical="center" wrapText="1"/>
    </xf>
    <xf numFmtId="0" fontId="0" fillId="0" borderId="0" xfId="0" applyAlignment="1">
      <alignment horizontal="center" vertical="center"/>
    </xf>
    <xf numFmtId="0" fontId="0" fillId="0" borderId="3" xfId="0" applyBorder="1" applyAlignment="1">
      <alignment horizontal="center" vertical="center"/>
    </xf>
    <xf numFmtId="0" fontId="11" fillId="0" borderId="0" xfId="0" applyFont="1" applyAlignment="1">
      <alignment horizontal="center" vertical="center"/>
    </xf>
    <xf numFmtId="0" fontId="0" fillId="0" borderId="0" xfId="0" applyAlignment="1">
      <alignment wrapText="1"/>
    </xf>
    <xf numFmtId="0" fontId="11" fillId="3" borderId="3" xfId="0" applyFont="1" applyFill="1" applyBorder="1" applyAlignment="1">
      <alignment horizontal="center"/>
    </xf>
    <xf numFmtId="0" fontId="11" fillId="3" borderId="4" xfId="0" applyFont="1" applyFill="1" applyBorder="1" applyAlignment="1">
      <alignment horizontal="center"/>
    </xf>
    <xf numFmtId="0" fontId="11" fillId="3" borderId="5" xfId="0" applyFont="1" applyFill="1" applyBorder="1" applyAlignment="1">
      <alignment horizontal="center"/>
    </xf>
    <xf numFmtId="0" fontId="11" fillId="3" borderId="6" xfId="0" applyFont="1" applyFill="1" applyBorder="1" applyAlignment="1">
      <alignment horizontal="center"/>
    </xf>
  </cellXfs>
  <cellStyles count="4">
    <cellStyle name="Currency" xfId="3" builtinId="4"/>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121920</xdr:colOff>
      <xdr:row>5</xdr:row>
      <xdr:rowOff>53340</xdr:rowOff>
    </xdr:from>
    <xdr:to>
      <xdr:col>4</xdr:col>
      <xdr:colOff>8750</xdr:colOff>
      <xdr:row>16</xdr:row>
      <xdr:rowOff>25660</xdr:rowOff>
    </xdr:to>
    <xdr:pic>
      <xdr:nvPicPr>
        <xdr:cNvPr id="2" name="Picture 1">
          <a:extLst>
            <a:ext uri="{FF2B5EF4-FFF2-40B4-BE49-F238E27FC236}">
              <a16:creationId xmlns:a16="http://schemas.microsoft.com/office/drawing/2014/main" id="{286A806F-8200-4856-BC95-B5D00FD9EA5B}"/>
            </a:ext>
          </a:extLst>
        </xdr:cNvPr>
        <xdr:cNvPicPr>
          <a:picLocks noChangeAspect="1"/>
        </xdr:cNvPicPr>
      </xdr:nvPicPr>
      <xdr:blipFill>
        <a:blip xmlns:r="http://schemas.openxmlformats.org/officeDocument/2006/relationships" r:embed="rId1"/>
        <a:stretch>
          <a:fillRect/>
        </a:stretch>
      </xdr:blipFill>
      <xdr:spPr>
        <a:xfrm>
          <a:off x="121920" y="2964180"/>
          <a:ext cx="4464000" cy="1984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228600</xdr:colOff>
      <xdr:row>3</xdr:row>
      <xdr:rowOff>45766</xdr:rowOff>
    </xdr:from>
    <xdr:to>
      <xdr:col>1</xdr:col>
      <xdr:colOff>643875</xdr:colOff>
      <xdr:row>7</xdr:row>
      <xdr:rowOff>159669</xdr:rowOff>
    </xdr:to>
    <xdr:pic>
      <xdr:nvPicPr>
        <xdr:cNvPr id="2" name="Picture 1">
          <a:extLst>
            <a:ext uri="{FF2B5EF4-FFF2-40B4-BE49-F238E27FC236}">
              <a16:creationId xmlns:a16="http://schemas.microsoft.com/office/drawing/2014/main" id="{C069ABCC-3DA1-4A8A-83DB-EAF2996DB638}"/>
            </a:ext>
          </a:extLst>
        </xdr:cNvPr>
        <xdr:cNvPicPr>
          <a:picLocks noChangeAspect="1"/>
        </xdr:cNvPicPr>
      </xdr:nvPicPr>
      <xdr:blipFill>
        <a:blip xmlns:r="http://schemas.openxmlformats.org/officeDocument/2006/relationships" r:embed="rId1"/>
        <a:stretch>
          <a:fillRect/>
        </a:stretch>
      </xdr:blipFill>
      <xdr:spPr>
        <a:xfrm>
          <a:off x="228600" y="1264966"/>
          <a:ext cx="3168000" cy="8454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205740</xdr:colOff>
      <xdr:row>3</xdr:row>
      <xdr:rowOff>91440</xdr:rowOff>
    </xdr:from>
    <xdr:to>
      <xdr:col>5</xdr:col>
      <xdr:colOff>229905</xdr:colOff>
      <xdr:row>13</xdr:row>
      <xdr:rowOff>21678</xdr:rowOff>
    </xdr:to>
    <xdr:pic>
      <xdr:nvPicPr>
        <xdr:cNvPr id="2" name="Picture 1">
          <a:extLst>
            <a:ext uri="{FF2B5EF4-FFF2-40B4-BE49-F238E27FC236}">
              <a16:creationId xmlns:a16="http://schemas.microsoft.com/office/drawing/2014/main" id="{C3453251-CB56-4CB7-867C-1ED70A495768}"/>
            </a:ext>
          </a:extLst>
        </xdr:cNvPr>
        <xdr:cNvPicPr>
          <a:picLocks noChangeAspect="1"/>
        </xdr:cNvPicPr>
      </xdr:nvPicPr>
      <xdr:blipFill>
        <a:blip xmlns:r="http://schemas.openxmlformats.org/officeDocument/2006/relationships" r:embed="rId1"/>
        <a:stretch>
          <a:fillRect/>
        </a:stretch>
      </xdr:blipFill>
      <xdr:spPr>
        <a:xfrm>
          <a:off x="815340" y="685800"/>
          <a:ext cx="3276000" cy="17590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amrun@inbox.lv"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4" zoomScale="200" zoomScaleNormal="200" workbookViewId="0">
      <selection sqref="A1:F1"/>
    </sheetView>
  </sheetViews>
  <sheetFormatPr defaultRowHeight="15" x14ac:dyDescent="0.25"/>
  <sheetData>
    <row r="1" spans="1:6" ht="87.6" customHeight="1" x14ac:dyDescent="0.25">
      <c r="A1" s="48" t="s">
        <v>20</v>
      </c>
      <c r="B1" s="48"/>
      <c r="C1" s="48"/>
      <c r="D1" s="48"/>
      <c r="E1" s="48"/>
      <c r="F1" s="48"/>
    </row>
    <row r="2" spans="1:6" ht="21" x14ac:dyDescent="0.35">
      <c r="A2" s="49" t="s">
        <v>17</v>
      </c>
      <c r="B2" s="49"/>
      <c r="C2" s="49"/>
      <c r="D2" s="49"/>
      <c r="E2" s="49"/>
      <c r="F2" s="49"/>
    </row>
    <row r="3" spans="1:6" ht="21" x14ac:dyDescent="0.35">
      <c r="A3" s="9" t="s">
        <v>18</v>
      </c>
    </row>
  </sheetData>
  <mergeCells count="2">
    <mergeCell ref="A1:F1"/>
    <mergeCell ref="A2:F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opLeftCell="A19" zoomScaleNormal="100" workbookViewId="0">
      <selection activeCell="G48" sqref="G48"/>
    </sheetView>
  </sheetViews>
  <sheetFormatPr defaultColWidth="9.7109375" defaultRowHeight="15" x14ac:dyDescent="0.25"/>
  <cols>
    <col min="1" max="1" width="9.7109375" style="7"/>
    <col min="2" max="2" width="16.28515625" style="7" customWidth="1"/>
    <col min="3" max="3" width="13.140625" style="7" customWidth="1"/>
    <col min="4" max="4" width="27.28515625" style="7" customWidth="1"/>
    <col min="5" max="5" width="2.140625" style="7" customWidth="1"/>
    <col min="6" max="6" width="27.28515625" style="7" customWidth="1"/>
    <col min="7" max="7" width="23.42578125" style="7" customWidth="1"/>
    <col min="8" max="8" width="2" style="7" bestFit="1" customWidth="1"/>
    <col min="9" max="9" width="9.7109375" style="7"/>
    <col min="10" max="10" width="8.7109375" style="7" customWidth="1"/>
    <col min="11" max="13" width="9.7109375" style="7"/>
    <col min="14" max="14" width="2.5703125" style="7" bestFit="1" customWidth="1"/>
    <col min="15" max="16384" width="9.7109375" style="7"/>
  </cols>
  <sheetData>
    <row r="1" spans="1:7" ht="18.75" x14ac:dyDescent="0.25">
      <c r="A1" s="6" t="s">
        <v>0</v>
      </c>
    </row>
    <row r="2" spans="1:7" x14ac:dyDescent="0.25">
      <c r="A2" s="8"/>
    </row>
    <row r="3" spans="1:7" ht="72.75" customHeight="1" x14ac:dyDescent="0.25">
      <c r="A3" s="50" t="s">
        <v>1</v>
      </c>
      <c r="B3" s="50"/>
      <c r="C3" s="50"/>
      <c r="D3" s="50"/>
      <c r="E3" s="50"/>
      <c r="F3" s="50"/>
      <c r="G3" s="50"/>
    </row>
    <row r="4" spans="1:7" ht="48" customHeight="1" x14ac:dyDescent="0.25">
      <c r="A4" s="50" t="s">
        <v>2</v>
      </c>
      <c r="B4" s="50"/>
      <c r="C4" s="50"/>
      <c r="D4" s="50"/>
      <c r="E4" s="50"/>
      <c r="F4" s="50"/>
      <c r="G4" s="50"/>
    </row>
    <row r="5" spans="1:7" ht="72" customHeight="1" x14ac:dyDescent="0.25">
      <c r="A5" s="50" t="s">
        <v>15</v>
      </c>
      <c r="B5" s="50"/>
      <c r="C5" s="50"/>
      <c r="D5" s="50"/>
      <c r="E5" s="50"/>
      <c r="F5" s="50"/>
      <c r="G5" s="50"/>
    </row>
    <row r="18" spans="1:12" ht="56.45" customHeight="1" x14ac:dyDescent="0.25">
      <c r="A18" s="50" t="s">
        <v>16</v>
      </c>
      <c r="B18" s="50"/>
      <c r="C18" s="50"/>
      <c r="D18" s="50"/>
      <c r="E18" s="50"/>
      <c r="F18" s="50"/>
      <c r="G18" s="50"/>
    </row>
    <row r="23" spans="1:12" x14ac:dyDescent="0.25">
      <c r="A23" s="29" t="s">
        <v>21</v>
      </c>
      <c r="B23" s="29"/>
      <c r="C23" s="29"/>
      <c r="D23" s="29"/>
      <c r="E23" s="29" t="s">
        <v>23</v>
      </c>
      <c r="F23" s="29" t="s">
        <v>73</v>
      </c>
      <c r="G23" s="29"/>
      <c r="H23" s="29"/>
      <c r="I23" s="25"/>
      <c r="J23" s="25"/>
    </row>
    <row r="24" spans="1:12" x14ac:dyDescent="0.25">
      <c r="A24" s="29"/>
      <c r="B24" s="29"/>
      <c r="C24" s="29"/>
      <c r="D24" s="29"/>
      <c r="E24" s="29"/>
      <c r="F24" s="30" t="s">
        <v>74</v>
      </c>
      <c r="G24" s="30"/>
      <c r="H24" s="30"/>
      <c r="I24" s="25"/>
      <c r="J24" s="25"/>
    </row>
    <row r="26" spans="1:12" x14ac:dyDescent="0.25">
      <c r="E26" s="7" t="s">
        <v>23</v>
      </c>
      <c r="F26" s="23">
        <v>812500</v>
      </c>
      <c r="H26" s="23"/>
    </row>
    <row r="27" spans="1:12" x14ac:dyDescent="0.25">
      <c r="F27" s="10">
        <v>625000</v>
      </c>
      <c r="G27" s="7" t="s">
        <v>75</v>
      </c>
    </row>
    <row r="29" spans="1:12" ht="17.25" x14ac:dyDescent="0.25">
      <c r="E29" s="7" t="s">
        <v>23</v>
      </c>
      <c r="F29" s="27">
        <f>F26/F27</f>
        <v>1.3</v>
      </c>
      <c r="G29" s="7" t="s">
        <v>76</v>
      </c>
    </row>
    <row r="31" spans="1:12" x14ac:dyDescent="0.25">
      <c r="A31" s="29" t="s">
        <v>77</v>
      </c>
      <c r="B31" s="29"/>
      <c r="C31" s="29"/>
      <c r="D31" s="29"/>
      <c r="E31" s="29" t="s">
        <v>23</v>
      </c>
      <c r="F31" s="29" t="s">
        <v>78</v>
      </c>
      <c r="G31" s="29"/>
      <c r="H31" s="29"/>
      <c r="I31" s="29" t="s">
        <v>42</v>
      </c>
      <c r="J31" s="29" t="s">
        <v>99</v>
      </c>
      <c r="K31" s="29"/>
      <c r="L31" s="29"/>
    </row>
    <row r="32" spans="1:12" x14ac:dyDescent="0.25">
      <c r="E32" s="7" t="s">
        <v>23</v>
      </c>
      <c r="F32" s="24">
        <f>F29</f>
        <v>1.3</v>
      </c>
      <c r="G32" s="7" t="s">
        <v>76</v>
      </c>
      <c r="I32" s="7" t="s">
        <v>42</v>
      </c>
      <c r="J32" s="7">
        <v>250000</v>
      </c>
      <c r="K32" s="7" t="s">
        <v>79</v>
      </c>
    </row>
    <row r="33" spans="1:16" ht="17.25" x14ac:dyDescent="0.25">
      <c r="E33" s="7" t="s">
        <v>23</v>
      </c>
      <c r="F33" s="26">
        <f>F32*J32</f>
        <v>325000</v>
      </c>
    </row>
    <row r="35" spans="1:16" x14ac:dyDescent="0.25">
      <c r="A35" s="29" t="s">
        <v>81</v>
      </c>
      <c r="B35" s="29"/>
      <c r="C35" s="29"/>
      <c r="D35" s="29"/>
      <c r="E35" s="29" t="s">
        <v>23</v>
      </c>
      <c r="F35" s="29" t="s">
        <v>78</v>
      </c>
      <c r="G35" s="29"/>
      <c r="H35" s="29"/>
      <c r="I35" s="29" t="s">
        <v>42</v>
      </c>
      <c r="J35" s="29" t="s">
        <v>99</v>
      </c>
      <c r="K35" s="29"/>
      <c r="L35" s="29"/>
    </row>
    <row r="36" spans="1:16" x14ac:dyDescent="0.25">
      <c r="E36" s="7" t="s">
        <v>23</v>
      </c>
      <c r="F36" s="24">
        <f>F29</f>
        <v>1.3</v>
      </c>
      <c r="G36" s="7" t="s">
        <v>76</v>
      </c>
      <c r="I36" s="7" t="s">
        <v>42</v>
      </c>
      <c r="J36" s="7">
        <v>375000</v>
      </c>
      <c r="K36" s="7" t="s">
        <v>79</v>
      </c>
    </row>
    <row r="37" spans="1:16" ht="17.25" x14ac:dyDescent="0.25">
      <c r="E37" s="7" t="s">
        <v>23</v>
      </c>
      <c r="F37" s="26">
        <f>F36*J36</f>
        <v>487500</v>
      </c>
    </row>
    <row r="40" spans="1:16" x14ac:dyDescent="0.25">
      <c r="A40" s="29" t="s">
        <v>88</v>
      </c>
      <c r="B40" s="29"/>
      <c r="C40" s="29"/>
      <c r="D40" s="29"/>
      <c r="E40" s="29" t="s">
        <v>23</v>
      </c>
      <c r="F40" s="29" t="s">
        <v>93</v>
      </c>
      <c r="G40" s="29"/>
      <c r="H40" s="29" t="s">
        <v>82</v>
      </c>
      <c r="I40" s="29" t="s">
        <v>83</v>
      </c>
      <c r="J40" s="29"/>
      <c r="K40" s="29"/>
      <c r="L40" s="29"/>
    </row>
    <row r="41" spans="1:16" ht="17.25" x14ac:dyDescent="0.25">
      <c r="A41" s="51" t="s">
        <v>84</v>
      </c>
      <c r="B41" s="51"/>
      <c r="C41" s="51"/>
      <c r="D41" s="51"/>
      <c r="E41" s="7" t="s">
        <v>23</v>
      </c>
      <c r="F41" s="23">
        <v>650000</v>
      </c>
      <c r="H41" s="7" t="s">
        <v>82</v>
      </c>
      <c r="I41" s="7">
        <v>162500</v>
      </c>
      <c r="J41" s="7" t="s">
        <v>79</v>
      </c>
      <c r="K41" s="7" t="s">
        <v>22</v>
      </c>
      <c r="L41" s="7">
        <v>243750</v>
      </c>
      <c r="M41" s="7" t="s">
        <v>75</v>
      </c>
      <c r="N41" s="7" t="s">
        <v>23</v>
      </c>
      <c r="O41" s="46">
        <f>F41/(I41+L41)</f>
        <v>1.6</v>
      </c>
      <c r="P41" s="47" t="s">
        <v>90</v>
      </c>
    </row>
    <row r="42" spans="1:16" ht="17.25" x14ac:dyDescent="0.25">
      <c r="A42" s="51" t="s">
        <v>85</v>
      </c>
      <c r="B42" s="51"/>
      <c r="C42" s="51"/>
      <c r="D42" s="51"/>
      <c r="E42" s="7" t="s">
        <v>23</v>
      </c>
      <c r="F42" s="23">
        <v>162500</v>
      </c>
      <c r="H42" s="7" t="s">
        <v>82</v>
      </c>
      <c r="I42" s="7">
        <v>55000</v>
      </c>
      <c r="J42" s="7" t="s">
        <v>86</v>
      </c>
      <c r="K42" s="7" t="s">
        <v>22</v>
      </c>
      <c r="L42" s="7">
        <v>148125</v>
      </c>
      <c r="M42" s="7" t="s">
        <v>87</v>
      </c>
      <c r="N42" s="7" t="s">
        <v>23</v>
      </c>
      <c r="O42" s="46">
        <f>F42/(I42+L42)</f>
        <v>0.8</v>
      </c>
      <c r="P42" s="47" t="s">
        <v>91</v>
      </c>
    </row>
    <row r="43" spans="1:16" ht="17.25" x14ac:dyDescent="0.25">
      <c r="A43" s="53" t="s">
        <v>89</v>
      </c>
      <c r="B43" s="53"/>
      <c r="C43" s="53"/>
      <c r="D43" s="53"/>
      <c r="E43" s="7" t="s">
        <v>23</v>
      </c>
      <c r="F43" s="31">
        <f>O41</f>
        <v>1.6</v>
      </c>
      <c r="G43" s="32" t="s">
        <v>90</v>
      </c>
    </row>
    <row r="44" spans="1:16" ht="17.25" x14ac:dyDescent="0.25">
      <c r="A44" s="53" t="s">
        <v>92</v>
      </c>
      <c r="B44" s="53"/>
      <c r="C44" s="53"/>
      <c r="D44" s="53"/>
      <c r="E44" s="7" t="s">
        <v>23</v>
      </c>
      <c r="F44" s="31">
        <f>O42</f>
        <v>0.8</v>
      </c>
      <c r="G44" s="32" t="s">
        <v>91</v>
      </c>
    </row>
    <row r="45" spans="1:16" ht="17.25" x14ac:dyDescent="0.25">
      <c r="A45" s="28"/>
      <c r="B45" s="28"/>
      <c r="C45" s="28"/>
      <c r="D45" s="28"/>
      <c r="F45" s="31"/>
      <c r="G45" s="32"/>
    </row>
    <row r="47" spans="1:16" x14ac:dyDescent="0.25">
      <c r="D47" s="40" t="s">
        <v>96</v>
      </c>
      <c r="E47" s="52" t="s">
        <v>97</v>
      </c>
      <c r="F47" s="52"/>
      <c r="G47" s="40" t="s">
        <v>98</v>
      </c>
    </row>
    <row r="48" spans="1:16" ht="17.25" x14ac:dyDescent="0.25">
      <c r="A48" s="52" t="s">
        <v>94</v>
      </c>
      <c r="B48" s="52"/>
      <c r="C48" s="52"/>
      <c r="D48" s="39" t="s">
        <v>100</v>
      </c>
      <c r="E48" s="40"/>
      <c r="F48" s="39" t="s">
        <v>103</v>
      </c>
      <c r="G48" s="41"/>
    </row>
    <row r="49" spans="1:7" ht="17.25" x14ac:dyDescent="0.25">
      <c r="A49" s="52" t="s">
        <v>94</v>
      </c>
      <c r="B49" s="52"/>
      <c r="C49" s="52"/>
      <c r="D49" s="39">
        <f>162500*F43</f>
        <v>260000</v>
      </c>
      <c r="E49" s="40"/>
      <c r="F49" s="39">
        <f>55000*F44</f>
        <v>44000</v>
      </c>
      <c r="G49" s="41">
        <f>D49+F49</f>
        <v>304000</v>
      </c>
    </row>
    <row r="50" spans="1:7" ht="17.25" x14ac:dyDescent="0.25">
      <c r="A50" s="52" t="s">
        <v>95</v>
      </c>
      <c r="B50" s="52"/>
      <c r="C50" s="52"/>
      <c r="D50" s="39" t="s">
        <v>101</v>
      </c>
      <c r="E50" s="40"/>
      <c r="F50" s="39" t="s">
        <v>102</v>
      </c>
      <c r="G50" s="41"/>
    </row>
    <row r="51" spans="1:7" ht="17.25" x14ac:dyDescent="0.25">
      <c r="A51" s="52" t="s">
        <v>95</v>
      </c>
      <c r="B51" s="52"/>
      <c r="C51" s="52"/>
      <c r="D51" s="39">
        <f>243750*F43</f>
        <v>390000</v>
      </c>
      <c r="E51" s="40"/>
      <c r="F51" s="39">
        <f>148125*F44</f>
        <v>118500</v>
      </c>
      <c r="G51" s="41">
        <f>F51+D51</f>
        <v>508500</v>
      </c>
    </row>
  </sheetData>
  <mergeCells count="13">
    <mergeCell ref="E47:F47"/>
    <mergeCell ref="A48:C48"/>
    <mergeCell ref="A51:C51"/>
    <mergeCell ref="A42:D42"/>
    <mergeCell ref="A43:D43"/>
    <mergeCell ref="A44:D44"/>
    <mergeCell ref="A49:C49"/>
    <mergeCell ref="A50:C50"/>
    <mergeCell ref="A3:G3"/>
    <mergeCell ref="A4:G4"/>
    <mergeCell ref="A5:G5"/>
    <mergeCell ref="A18:G18"/>
    <mergeCell ref="A41:D4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opLeftCell="A13" workbookViewId="0">
      <selection activeCell="B23" sqref="B23"/>
    </sheetView>
  </sheetViews>
  <sheetFormatPr defaultRowHeight="15" x14ac:dyDescent="0.25"/>
  <cols>
    <col min="1" max="1" width="41.28515625" customWidth="1"/>
    <col min="2" max="2" width="10.7109375" customWidth="1"/>
    <col min="3" max="3" width="14.140625" customWidth="1"/>
  </cols>
  <sheetData>
    <row r="1" spans="1:6" ht="18.75" x14ac:dyDescent="0.3">
      <c r="A1" s="2" t="s">
        <v>3</v>
      </c>
    </row>
    <row r="3" spans="1:6" ht="63.6" customHeight="1" x14ac:dyDescent="0.25">
      <c r="A3" s="54" t="s">
        <v>19</v>
      </c>
      <c r="B3" s="54"/>
      <c r="C3" s="54"/>
      <c r="D3" s="54"/>
      <c r="E3" s="54"/>
      <c r="F3" s="54"/>
    </row>
    <row r="9" spans="1:6" ht="28.9" customHeight="1" x14ac:dyDescent="0.25">
      <c r="A9" s="54" t="s">
        <v>4</v>
      </c>
      <c r="B9" s="54"/>
      <c r="C9" s="54"/>
      <c r="D9" s="54"/>
      <c r="E9" s="54"/>
      <c r="F9" s="54"/>
    </row>
    <row r="11" spans="1:6" x14ac:dyDescent="0.25">
      <c r="A11" s="1" t="s">
        <v>5</v>
      </c>
    </row>
    <row r="12" spans="1:6" x14ac:dyDescent="0.25">
      <c r="A12" t="s">
        <v>12</v>
      </c>
    </row>
    <row r="13" spans="1:6" ht="28.9" customHeight="1" x14ac:dyDescent="0.25">
      <c r="A13" s="54" t="s">
        <v>13</v>
      </c>
      <c r="B13" s="54"/>
      <c r="C13" s="54"/>
      <c r="D13" s="54"/>
      <c r="E13" s="54"/>
      <c r="F13" s="54"/>
    </row>
    <row r="14" spans="1:6" ht="28.9" customHeight="1" x14ac:dyDescent="0.25">
      <c r="A14" s="54" t="s">
        <v>14</v>
      </c>
      <c r="B14" s="54"/>
      <c r="C14" s="54"/>
      <c r="D14" s="54"/>
      <c r="E14" s="54"/>
      <c r="F14" s="54"/>
    </row>
    <row r="15" spans="1:6" x14ac:dyDescent="0.25">
      <c r="A15" t="s">
        <v>24</v>
      </c>
    </row>
    <row r="16" spans="1:6" x14ac:dyDescent="0.25">
      <c r="A16" s="11"/>
      <c r="B16" s="45" t="s">
        <v>31</v>
      </c>
      <c r="C16" s="45" t="s">
        <v>32</v>
      </c>
      <c r="D16" s="45" t="s">
        <v>33</v>
      </c>
    </row>
    <row r="17" spans="1:6" x14ac:dyDescent="0.25">
      <c r="A17" s="11" t="s">
        <v>25</v>
      </c>
      <c r="B17" s="12">
        <v>30</v>
      </c>
      <c r="C17" s="12">
        <v>90</v>
      </c>
      <c r="D17" s="12"/>
    </row>
    <row r="18" spans="1:6" x14ac:dyDescent="0.25">
      <c r="A18" s="11" t="s">
        <v>26</v>
      </c>
      <c r="B18" s="12">
        <v>15</v>
      </c>
      <c r="C18" s="12">
        <v>60</v>
      </c>
      <c r="D18" s="12"/>
    </row>
    <row r="19" spans="1:6" x14ac:dyDescent="0.25">
      <c r="A19" s="11" t="s">
        <v>27</v>
      </c>
      <c r="B19" s="12">
        <f>B17-B18</f>
        <v>15</v>
      </c>
      <c r="C19" s="12">
        <f>C17-C18</f>
        <v>30</v>
      </c>
      <c r="D19" s="12"/>
    </row>
    <row r="20" spans="1:6" x14ac:dyDescent="0.25">
      <c r="A20" s="11" t="s">
        <v>28</v>
      </c>
      <c r="B20" s="12">
        <v>2</v>
      </c>
      <c r="C20" s="12">
        <v>4</v>
      </c>
      <c r="D20" s="12">
        <v>6</v>
      </c>
    </row>
    <row r="21" spans="1:6" x14ac:dyDescent="0.25">
      <c r="A21" s="11" t="s">
        <v>29</v>
      </c>
      <c r="B21" s="12">
        <f>+B19*B20</f>
        <v>30</v>
      </c>
      <c r="C21" s="12">
        <f>+C19*C20</f>
        <v>120</v>
      </c>
      <c r="D21" s="12">
        <f>B21+C21</f>
        <v>150</v>
      </c>
    </row>
    <row r="22" spans="1:6" ht="17.25" x14ac:dyDescent="0.4">
      <c r="A22" s="11" t="s">
        <v>30</v>
      </c>
      <c r="B22" s="12"/>
      <c r="C22" s="12"/>
      <c r="D22" s="33">
        <f>D21/D20</f>
        <v>25</v>
      </c>
    </row>
    <row r="24" spans="1:6" x14ac:dyDescent="0.25">
      <c r="A24" t="s">
        <v>34</v>
      </c>
    </row>
    <row r="26" spans="1:6" x14ac:dyDescent="0.25">
      <c r="A26" t="s">
        <v>35</v>
      </c>
      <c r="B26" t="s">
        <v>23</v>
      </c>
      <c r="C26" t="s">
        <v>36</v>
      </c>
      <c r="D26" t="s">
        <v>22</v>
      </c>
      <c r="E26" t="s">
        <v>37</v>
      </c>
    </row>
    <row r="27" spans="1:6" x14ac:dyDescent="0.25">
      <c r="C27" s="13" t="s">
        <v>38</v>
      </c>
      <c r="D27" s="13"/>
      <c r="E27" s="13"/>
      <c r="F27" s="13"/>
    </row>
    <row r="29" spans="1:6" x14ac:dyDescent="0.25">
      <c r="B29" t="s">
        <v>23</v>
      </c>
      <c r="C29" s="15">
        <v>75000</v>
      </c>
      <c r="D29" t="s">
        <v>22</v>
      </c>
      <c r="E29">
        <v>0</v>
      </c>
    </row>
    <row r="30" spans="1:6" x14ac:dyDescent="0.25">
      <c r="C30" s="14">
        <f>D22</f>
        <v>25</v>
      </c>
      <c r="D30" s="13"/>
      <c r="E30" s="13"/>
      <c r="F30" s="13"/>
    </row>
    <row r="32" spans="1:6" x14ac:dyDescent="0.25">
      <c r="B32" t="s">
        <v>23</v>
      </c>
      <c r="C32" s="34">
        <f>C29/C30</f>
        <v>3000</v>
      </c>
      <c r="D32" s="34" t="s">
        <v>39</v>
      </c>
    </row>
    <row r="34" spans="1:7" x14ac:dyDescent="0.25">
      <c r="A34" t="s">
        <v>40</v>
      </c>
    </row>
    <row r="35" spans="1:7" x14ac:dyDescent="0.25">
      <c r="A35" t="s">
        <v>44</v>
      </c>
      <c r="B35" t="s">
        <v>23</v>
      </c>
      <c r="C35" t="s">
        <v>41</v>
      </c>
      <c r="F35" t="s">
        <v>42</v>
      </c>
      <c r="G35">
        <f>B20/D20</f>
        <v>0.33333333333333331</v>
      </c>
    </row>
    <row r="36" spans="1:7" x14ac:dyDescent="0.25">
      <c r="B36" t="s">
        <v>23</v>
      </c>
      <c r="C36" s="35">
        <f>C32*G35</f>
        <v>1000</v>
      </c>
      <c r="D36" s="35" t="s">
        <v>43</v>
      </c>
      <c r="E36" s="36"/>
    </row>
    <row r="38" spans="1:7" x14ac:dyDescent="0.25">
      <c r="A38" t="s">
        <v>45</v>
      </c>
      <c r="B38" t="s">
        <v>23</v>
      </c>
      <c r="C38" t="s">
        <v>41</v>
      </c>
      <c r="F38" t="s">
        <v>42</v>
      </c>
      <c r="G38">
        <f>C20/D20</f>
        <v>0.66666666666666663</v>
      </c>
    </row>
    <row r="39" spans="1:7" x14ac:dyDescent="0.25">
      <c r="B39" t="s">
        <v>23</v>
      </c>
      <c r="C39" s="35">
        <f>C32*G38</f>
        <v>2000</v>
      </c>
      <c r="D39" s="35" t="s">
        <v>46</v>
      </c>
      <c r="E39" s="36"/>
    </row>
  </sheetData>
  <mergeCells count="4">
    <mergeCell ref="A3:F3"/>
    <mergeCell ref="A9:F9"/>
    <mergeCell ref="A13:F13"/>
    <mergeCell ref="A14:F14"/>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abSelected="1" workbookViewId="0">
      <selection activeCell="E49" sqref="E49"/>
    </sheetView>
  </sheetViews>
  <sheetFormatPr defaultRowHeight="15" x14ac:dyDescent="0.25"/>
  <cols>
    <col min="1" max="1" width="40.140625" customWidth="1"/>
    <col min="2" max="2" width="17.85546875" bestFit="1" customWidth="1"/>
    <col min="3" max="3" width="12.28515625" bestFit="1" customWidth="1"/>
    <col min="6" max="6" width="9.7109375" bestFit="1" customWidth="1"/>
    <col min="7" max="7" width="12.5703125" bestFit="1" customWidth="1"/>
  </cols>
  <sheetData>
    <row r="1" spans="1:1" ht="18.75" x14ac:dyDescent="0.3">
      <c r="A1" s="2" t="s">
        <v>6</v>
      </c>
    </row>
    <row r="3" spans="1:1" x14ac:dyDescent="0.25">
      <c r="A3" t="s">
        <v>7</v>
      </c>
    </row>
    <row r="15" spans="1:1" x14ac:dyDescent="0.25">
      <c r="A15" s="5" t="s">
        <v>5</v>
      </c>
    </row>
    <row r="16" spans="1:1" x14ac:dyDescent="0.25">
      <c r="A16" s="4" t="s">
        <v>11</v>
      </c>
    </row>
    <row r="17" spans="1:2" x14ac:dyDescent="0.25">
      <c r="A17" s="3" t="s">
        <v>8</v>
      </c>
    </row>
    <row r="18" spans="1:2" x14ac:dyDescent="0.25">
      <c r="A18" t="s">
        <v>9</v>
      </c>
    </row>
    <row r="19" spans="1:2" x14ac:dyDescent="0.25">
      <c r="A19" t="s">
        <v>10</v>
      </c>
    </row>
    <row r="21" spans="1:2" x14ac:dyDescent="0.25">
      <c r="A21" t="s">
        <v>24</v>
      </c>
    </row>
    <row r="22" spans="1:2" x14ac:dyDescent="0.25">
      <c r="A22" s="42" t="s">
        <v>47</v>
      </c>
      <c r="B22" s="42" t="s">
        <v>48</v>
      </c>
    </row>
    <row r="23" spans="1:2" x14ac:dyDescent="0.25">
      <c r="A23" s="11" t="s">
        <v>49</v>
      </c>
      <c r="B23" s="22">
        <v>52</v>
      </c>
    </row>
    <row r="24" spans="1:2" x14ac:dyDescent="0.25">
      <c r="A24" s="11" t="s">
        <v>50</v>
      </c>
      <c r="B24" s="22">
        <v>64</v>
      </c>
    </row>
    <row r="25" spans="1:2" x14ac:dyDescent="0.25">
      <c r="A25" s="11" t="s">
        <v>51</v>
      </c>
      <c r="B25" s="22">
        <v>18</v>
      </c>
    </row>
    <row r="26" spans="1:2" x14ac:dyDescent="0.25">
      <c r="A26" s="11" t="s">
        <v>52</v>
      </c>
      <c r="B26" s="22">
        <f>7875/450</f>
        <v>17.5</v>
      </c>
    </row>
    <row r="27" spans="1:2" ht="17.25" x14ac:dyDescent="0.4">
      <c r="A27" s="37" t="s">
        <v>53</v>
      </c>
      <c r="B27" s="38">
        <f>SUM(B23:B26)</f>
        <v>151.5</v>
      </c>
    </row>
    <row r="29" spans="1:2" x14ac:dyDescent="0.25">
      <c r="A29" t="s">
        <v>34</v>
      </c>
    </row>
    <row r="30" spans="1:2" x14ac:dyDescent="0.25">
      <c r="A30" s="55" t="s">
        <v>59</v>
      </c>
      <c r="B30" s="55"/>
    </row>
    <row r="31" spans="1:2" x14ac:dyDescent="0.25">
      <c r="A31" s="55" t="s">
        <v>80</v>
      </c>
      <c r="B31" s="55"/>
    </row>
    <row r="32" spans="1:2" x14ac:dyDescent="0.25">
      <c r="A32" s="55" t="s">
        <v>60</v>
      </c>
      <c r="B32" s="55"/>
    </row>
    <row r="33" spans="1:2" x14ac:dyDescent="0.25">
      <c r="A33" s="55" t="s">
        <v>61</v>
      </c>
      <c r="B33" s="55"/>
    </row>
    <row r="34" spans="1:2" x14ac:dyDescent="0.25">
      <c r="A34" s="16" t="s">
        <v>54</v>
      </c>
      <c r="B34" s="17">
        <f>450*275</f>
        <v>123750</v>
      </c>
    </row>
    <row r="35" spans="1:2" x14ac:dyDescent="0.25">
      <c r="A35" s="16" t="s">
        <v>64</v>
      </c>
      <c r="B35" s="17">
        <f>B27*450</f>
        <v>68175</v>
      </c>
    </row>
    <row r="36" spans="1:2" x14ac:dyDescent="0.25">
      <c r="A36" s="16" t="s">
        <v>65</v>
      </c>
      <c r="B36" s="19">
        <f>B34-B35</f>
        <v>55575</v>
      </c>
    </row>
    <row r="37" spans="1:2" x14ac:dyDescent="0.25">
      <c r="A37" s="16" t="s">
        <v>63</v>
      </c>
      <c r="B37" s="17"/>
    </row>
    <row r="38" spans="1:2" x14ac:dyDescent="0.25">
      <c r="A38" s="16" t="s">
        <v>55</v>
      </c>
      <c r="B38" s="17">
        <f>450*25</f>
        <v>11250</v>
      </c>
    </row>
    <row r="39" spans="1:2" x14ac:dyDescent="0.25">
      <c r="A39" s="16" t="s">
        <v>58</v>
      </c>
      <c r="B39" s="17">
        <f>4950</f>
        <v>4950</v>
      </c>
    </row>
    <row r="40" spans="1:2" x14ac:dyDescent="0.25">
      <c r="A40" s="16" t="s">
        <v>57</v>
      </c>
      <c r="B40" s="19">
        <f>B38+B39</f>
        <v>16200</v>
      </c>
    </row>
    <row r="41" spans="1:2" ht="17.25" x14ac:dyDescent="0.4">
      <c r="A41" s="16" t="s">
        <v>56</v>
      </c>
      <c r="B41" s="21">
        <f>B36-B40</f>
        <v>39375</v>
      </c>
    </row>
    <row r="43" spans="1:2" x14ac:dyDescent="0.25">
      <c r="A43" t="s">
        <v>40</v>
      </c>
    </row>
    <row r="44" spans="1:2" x14ac:dyDescent="0.25">
      <c r="A44" s="42" t="s">
        <v>47</v>
      </c>
      <c r="B44" s="42" t="s">
        <v>62</v>
      </c>
    </row>
    <row r="45" spans="1:2" x14ac:dyDescent="0.25">
      <c r="A45" s="11" t="s">
        <v>49</v>
      </c>
      <c r="B45" s="22">
        <v>52</v>
      </c>
    </row>
    <row r="46" spans="1:2" x14ac:dyDescent="0.25">
      <c r="A46" s="11" t="s">
        <v>50</v>
      </c>
      <c r="B46" s="22">
        <v>64</v>
      </c>
    </row>
    <row r="47" spans="1:2" x14ac:dyDescent="0.25">
      <c r="A47" s="11" t="s">
        <v>51</v>
      </c>
      <c r="B47" s="22">
        <v>18</v>
      </c>
    </row>
    <row r="48" spans="1:2" ht="17.25" x14ac:dyDescent="0.4">
      <c r="A48" s="37" t="s">
        <v>53</v>
      </c>
      <c r="B48" s="38">
        <f>SUM(B45:B47)</f>
        <v>134</v>
      </c>
    </row>
    <row r="50" spans="1:3" x14ac:dyDescent="0.25">
      <c r="A50" t="s">
        <v>66</v>
      </c>
    </row>
    <row r="51" spans="1:3" x14ac:dyDescent="0.25">
      <c r="A51" s="55" t="s">
        <v>59</v>
      </c>
      <c r="B51" s="55"/>
      <c r="C51" s="55"/>
    </row>
    <row r="52" spans="1:3" x14ac:dyDescent="0.25">
      <c r="A52" s="56" t="s">
        <v>29</v>
      </c>
      <c r="B52" s="57"/>
      <c r="C52" s="58"/>
    </row>
    <row r="53" spans="1:3" x14ac:dyDescent="0.25">
      <c r="A53" s="55" t="s">
        <v>60</v>
      </c>
      <c r="B53" s="55"/>
      <c r="C53" s="55"/>
    </row>
    <row r="54" spans="1:3" x14ac:dyDescent="0.25">
      <c r="A54" s="55" t="s">
        <v>61</v>
      </c>
      <c r="B54" s="55"/>
      <c r="C54" s="55"/>
    </row>
    <row r="55" spans="1:3" x14ac:dyDescent="0.25">
      <c r="A55" s="16" t="s">
        <v>54</v>
      </c>
      <c r="B55" s="17"/>
      <c r="C55" s="17">
        <f>450*275</f>
        <v>123750</v>
      </c>
    </row>
    <row r="56" spans="1:3" x14ac:dyDescent="0.25">
      <c r="A56" s="16" t="s">
        <v>72</v>
      </c>
      <c r="B56" s="16"/>
      <c r="C56" s="16"/>
    </row>
    <row r="57" spans="1:3" x14ac:dyDescent="0.25">
      <c r="A57" s="18" t="s">
        <v>67</v>
      </c>
      <c r="B57" s="17">
        <f>B48*450</f>
        <v>60300</v>
      </c>
      <c r="C57" s="17"/>
    </row>
    <row r="58" spans="1:3" x14ac:dyDescent="0.25">
      <c r="A58" s="18" t="s">
        <v>68</v>
      </c>
      <c r="B58" s="17">
        <f>25*450</f>
        <v>11250</v>
      </c>
      <c r="C58" s="17">
        <f>B57+B58</f>
        <v>71550</v>
      </c>
    </row>
    <row r="59" spans="1:3" x14ac:dyDescent="0.25">
      <c r="A59" s="16" t="s">
        <v>29</v>
      </c>
      <c r="B59" s="19"/>
      <c r="C59" s="19">
        <f>C55-C58</f>
        <v>52200</v>
      </c>
    </row>
    <row r="60" spans="1:3" x14ac:dyDescent="0.25">
      <c r="A60" s="16" t="s">
        <v>71</v>
      </c>
      <c r="B60" s="17"/>
      <c r="C60" s="17"/>
    </row>
    <row r="61" spans="1:3" x14ac:dyDescent="0.25">
      <c r="A61" s="18" t="s">
        <v>69</v>
      </c>
      <c r="B61" s="43">
        <f>7875</f>
        <v>7875</v>
      </c>
      <c r="C61" s="43"/>
    </row>
    <row r="62" spans="1:3" x14ac:dyDescent="0.25">
      <c r="A62" s="18" t="s">
        <v>70</v>
      </c>
      <c r="B62" s="44">
        <f>4950</f>
        <v>4950</v>
      </c>
      <c r="C62" s="44">
        <f>B61+B62</f>
        <v>12825</v>
      </c>
    </row>
    <row r="63" spans="1:3" ht="17.25" x14ac:dyDescent="0.4">
      <c r="A63" s="20" t="s">
        <v>56</v>
      </c>
      <c r="B63" s="17"/>
      <c r="C63" s="21">
        <f>C59-C62</f>
        <v>39375</v>
      </c>
    </row>
  </sheetData>
  <mergeCells count="8">
    <mergeCell ref="A54:C54"/>
    <mergeCell ref="A52:C52"/>
    <mergeCell ref="A31:B31"/>
    <mergeCell ref="A30:B30"/>
    <mergeCell ref="A32:B32"/>
    <mergeCell ref="A33:B33"/>
    <mergeCell ref="A51:C51"/>
    <mergeCell ref="A53:C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1</vt:lpstr>
      <vt:lpstr>2</vt:lpstr>
      <vt:lpst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Kristine Hamruna</dc:creator>
  <cp:lastModifiedBy>Stefano</cp:lastModifiedBy>
  <dcterms:created xsi:type="dcterms:W3CDTF">2021-02-20T11:36:34Z</dcterms:created>
  <dcterms:modified xsi:type="dcterms:W3CDTF">2023-08-08T17:59:03Z</dcterms:modified>
</cp:coreProperties>
</file>