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WSat2-SVN\suns\em4\pcb\SunS_main_board\trunk\OUTPUTS\BOM\"/>
    </mc:Choice>
  </mc:AlternateContent>
  <bookViews>
    <workbookView xWindow="480" yWindow="120" windowWidth="14880" windowHeight="7680"/>
  </bookViews>
  <sheets>
    <sheet name="BOM" sheetId="1" r:id="rId1"/>
    <sheet name="Do NOT Modify" sheetId="2" r:id="rId2"/>
  </sheets>
  <externalReferences>
    <externalReference r:id="rId3"/>
  </externalReferences>
  <definedNames>
    <definedName name="_xlnm._FilterDatabase" localSheetId="0" hidden="1">BOM!$A$2:$N$16</definedName>
    <definedName name="KursyC" localSheetId="1">'Do NOT Modify'!$D$1:$G$15</definedName>
    <definedName name="_xlnm.Print_Area" localSheetId="0">BOM!$A$2:$H$16</definedName>
  </definedNames>
  <calcPr calcId="162913"/>
</workbook>
</file>

<file path=xl/calcChain.xml><?xml version="1.0" encoding="utf-8"?>
<calcChain xmlns="http://schemas.openxmlformats.org/spreadsheetml/2006/main">
  <c r="M15" i="1" l="1"/>
  <c r="M3" i="1"/>
  <c r="A3" i="1"/>
  <c r="A15" i="1"/>
  <c r="M8" i="1"/>
  <c r="A8" i="1"/>
  <c r="M20" i="1" l="1"/>
  <c r="M4" i="1"/>
  <c r="A4" i="1"/>
  <c r="M16" i="1"/>
  <c r="A16" i="1"/>
  <c r="M13" i="1"/>
  <c r="F13" i="1"/>
  <c r="A13" i="1"/>
  <c r="M14" i="1"/>
  <c r="M19" i="1" s="1"/>
  <c r="A14" i="1"/>
  <c r="M12" i="1"/>
  <c r="F12" i="1"/>
  <c r="A12" i="1"/>
  <c r="M7" i="1"/>
  <c r="F7" i="1"/>
  <c r="A7" i="1"/>
  <c r="M9" i="1"/>
  <c r="F9" i="1"/>
  <c r="A9" i="1"/>
  <c r="M5" i="1"/>
  <c r="F5" i="1"/>
  <c r="A5" i="1"/>
  <c r="M6" i="1"/>
  <c r="A6" i="1"/>
  <c r="M11" i="1"/>
  <c r="A11" i="1"/>
  <c r="M10" i="1"/>
  <c r="A10" i="1"/>
  <c r="M21" i="1" l="1"/>
  <c r="N18" i="1"/>
  <c r="N19" i="1" s="1"/>
  <c r="M18" i="1"/>
  <c r="I4" i="2"/>
  <c r="I5" i="2"/>
  <c r="I6" i="2"/>
  <c r="I7" i="2"/>
  <c r="I8" i="2"/>
  <c r="I9" i="2"/>
  <c r="I10" i="2"/>
  <c r="I11" i="2"/>
  <c r="I12" i="2"/>
  <c r="I13" i="2"/>
  <c r="I14" i="2"/>
  <c r="I15" i="2"/>
  <c r="I3" i="2"/>
  <c r="H4" i="2"/>
  <c r="H5" i="2"/>
  <c r="H6" i="2"/>
  <c r="H7" i="2"/>
  <c r="H8" i="2"/>
  <c r="H9" i="2"/>
  <c r="H10" i="2"/>
  <c r="J10" i="2" s="1"/>
  <c r="K10" i="2" s="1"/>
  <c r="H11" i="2"/>
  <c r="H12" i="2"/>
  <c r="H13" i="2"/>
  <c r="H14" i="2"/>
  <c r="J14" i="2" s="1"/>
  <c r="K14" i="2" s="1"/>
  <c r="H15" i="2"/>
  <c r="H3" i="2"/>
  <c r="J3" i="2" l="1"/>
  <c r="K3" i="2" s="1"/>
  <c r="J12" i="2"/>
  <c r="K12" i="2" s="1"/>
  <c r="J13" i="2"/>
  <c r="K13" i="2" s="1"/>
  <c r="J9" i="2"/>
  <c r="K9" i="2" s="1"/>
  <c r="J5" i="2"/>
  <c r="K5" i="2" s="1"/>
  <c r="J8" i="2"/>
  <c r="K8" i="2" s="1"/>
  <c r="J4" i="2"/>
  <c r="K4" i="2" s="1"/>
  <c r="J6" i="2"/>
  <c r="K6" i="2" s="1"/>
  <c r="J15" i="2"/>
  <c r="K15" i="2" s="1"/>
  <c r="J11" i="2"/>
  <c r="K11" i="2" s="1"/>
  <c r="J7" i="2"/>
  <c r="K7" i="2" s="1"/>
</calcChain>
</file>

<file path=xl/comments1.xml><?xml version="1.0" encoding="utf-8"?>
<comments xmlns="http://schemas.openxmlformats.org/spreadsheetml/2006/main">
  <authors>
    <author>michals</author>
  </authors>
  <commentList>
    <comment ref="M21" authorId="0" shapeId="0">
      <text>
        <r>
          <rPr>
            <b/>
            <sz val="9"/>
            <color indexed="81"/>
            <rFont val="Tahoma"/>
            <family val="2"/>
            <charset val="238"/>
          </rPr>
          <t>michals:</t>
        </r>
        <r>
          <rPr>
            <sz val="9"/>
            <color indexed="81"/>
            <rFont val="Tahoma"/>
            <family val="2"/>
            <charset val="238"/>
          </rPr>
          <t xml:space="preserve">
Przerzucić do Fixture EGSE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6" background="1" refreshOnLoad="1" saveData="1">
    <webPr sourceData="1" parsePre="1" consecutive="1" xl2000="1" url="http://www.nbp.pl/Kursy/KursyC.html" htmlTables="1">
      <tables count="1">
        <x v="4"/>
      </tables>
    </webPr>
  </connection>
</connections>
</file>

<file path=xl/sharedStrings.xml><?xml version="1.0" encoding="utf-8"?>
<sst xmlns="http://schemas.openxmlformats.org/spreadsheetml/2006/main" count="200" uniqueCount="149">
  <si>
    <t>#</t>
  </si>
  <si>
    <t>BOM</t>
  </si>
  <si>
    <t>Order Supplier</t>
  </si>
  <si>
    <t>Order Qty</t>
  </si>
  <si>
    <t>Order Price per Qty</t>
  </si>
  <si>
    <t>Overall Price</t>
  </si>
  <si>
    <t>Order URL</t>
  </si>
  <si>
    <t>TME</t>
  </si>
  <si>
    <t>Supplier 1</t>
  </si>
  <si>
    <t>Supplier 2</t>
  </si>
  <si>
    <t>Supplier 3</t>
  </si>
  <si>
    <t>Supplier 4</t>
  </si>
  <si>
    <t>Supplier 5</t>
  </si>
  <si>
    <t>Supplier 6</t>
  </si>
  <si>
    <t>Other</t>
  </si>
  <si>
    <t>RS Components</t>
  </si>
  <si>
    <t>Farnell</t>
  </si>
  <si>
    <t>DigiKey</t>
  </si>
  <si>
    <t>PLN</t>
  </si>
  <si>
    <t>USD</t>
  </si>
  <si>
    <t>EUR</t>
  </si>
  <si>
    <t>Currency</t>
  </si>
  <si>
    <t>GBP</t>
  </si>
  <si>
    <t>kupna - num</t>
  </si>
  <si>
    <t>sprzedaży - num</t>
  </si>
  <si>
    <t>średni - num</t>
  </si>
  <si>
    <t>IS AVERAGE NUMBER?</t>
  </si>
  <si>
    <t>DO NOT Order</t>
  </si>
  <si>
    <t>CPV</t>
  </si>
  <si>
    <t>Description</t>
  </si>
  <si>
    <t>Bill of Materials For Project [SunS_main_board.PrjPcb] (No PCB Document Selected)</t>
  </si>
  <si>
    <t>SunS_main_board.PrjPcb</t>
  </si>
  <si>
    <t>Value</t>
  </si>
  <si>
    <t>4.7k/1%</t>
  </si>
  <si>
    <t>100R</t>
  </si>
  <si>
    <t/>
  </si>
  <si>
    <t>10u</t>
  </si>
  <si>
    <t>1n</t>
  </si>
  <si>
    <t>1k/100MHz</t>
  </si>
  <si>
    <t>10k</t>
  </si>
  <si>
    <t>1k/1%</t>
  </si>
  <si>
    <t>Footprint</t>
  </si>
  <si>
    <t>SMD_Capacitor_0402</t>
  </si>
  <si>
    <t>SMD_Resistor_0402</t>
  </si>
  <si>
    <t>SMD_Capacitor_0805</t>
  </si>
  <si>
    <t>0603</t>
  </si>
  <si>
    <t>SMD_FerriteBead_1206</t>
  </si>
  <si>
    <t>SOT23-3</t>
  </si>
  <si>
    <t>Quantity</t>
  </si>
  <si>
    <t>Cap</t>
  </si>
  <si>
    <t>Ferrite bead, 0402, 0.49OHM, 0.35A.</t>
  </si>
  <si>
    <t>1k/1% Vishay CRCW 0402 Resistor. 63mW, 100ppm, 50V.</t>
  </si>
  <si>
    <t>Comment</t>
  </si>
  <si>
    <t>0402</t>
  </si>
  <si>
    <t>Designator</t>
  </si>
  <si>
    <t>MCU_L1</t>
  </si>
  <si>
    <t>PSU_C1</t>
  </si>
  <si>
    <t>PSU_C2</t>
  </si>
  <si>
    <t>PSU_FB1</t>
  </si>
  <si>
    <t>R1, R2, R3, R4, R5, R6</t>
  </si>
  <si>
    <t>REF_C2</t>
  </si>
  <si>
    <t>REF_R1, ST_R1</t>
  </si>
  <si>
    <t>REF_U1</t>
  </si>
  <si>
    <t>ST_U1</t>
  </si>
  <si>
    <t>Nazwa waluty</t>
  </si>
  <si>
    <t>Kod waluty</t>
  </si>
  <si>
    <t>Kurs:</t>
  </si>
  <si>
    <t>kupna</t>
  </si>
  <si>
    <t>sprzedaży</t>
  </si>
  <si>
    <t>dolar amerykański</t>
  </si>
  <si>
    <t>1 USD</t>
  </si>
  <si>
    <t>dolar australijski</t>
  </si>
  <si>
    <t>1 AUD</t>
  </si>
  <si>
    <t>dolar kanadyjski</t>
  </si>
  <si>
    <t>1 CAD</t>
  </si>
  <si>
    <t>euro</t>
  </si>
  <si>
    <t>1 EUR</t>
  </si>
  <si>
    <t>forint (Węgry)</t>
  </si>
  <si>
    <t>100 HUF</t>
  </si>
  <si>
    <t>frank szwajcarski</t>
  </si>
  <si>
    <t>1 CHF</t>
  </si>
  <si>
    <t>funt szterling</t>
  </si>
  <si>
    <t>1 GBP</t>
  </si>
  <si>
    <t>jen (Japonia)</t>
  </si>
  <si>
    <t>100 JPY</t>
  </si>
  <si>
    <t>korona czeska</t>
  </si>
  <si>
    <t>1 CZK</t>
  </si>
  <si>
    <t>korona duńska</t>
  </si>
  <si>
    <t>1 DKK</t>
  </si>
  <si>
    <t>korona norweska</t>
  </si>
  <si>
    <t>1 NOK</t>
  </si>
  <si>
    <t>korona szwedzka</t>
  </si>
  <si>
    <t>1 SEK</t>
  </si>
  <si>
    <t>SDR (MFW)</t>
  </si>
  <si>
    <t>1 XDR</t>
  </si>
  <si>
    <t>MLF1608E100JT000</t>
  </si>
  <si>
    <t>100n</t>
  </si>
  <si>
    <t>http://pl.mouser.com/ProductDetail/Murata-Electronics/GCM155R71C104KA55D/?qs=sGAEpiMZZMs0AnBnWHyRQL5pa%2fOmIg5iYhKWBkJjPNQ%3d</t>
  </si>
  <si>
    <t>http://www.tme.eu/pl/details/smd0402-4k7-1%25/rezystory-smd-0402/royal-ohm/0402wgf4701tce/</t>
  </si>
  <si>
    <t>http://www.tme.eu/pl/details/crcw0402100rfktdbc/rezystory-smd-0402/vishay/</t>
  </si>
  <si>
    <t>http://pl.mouser.com/ProductDetail/TDK/MLF1608E100JT000/?qs=sGAEpiMZZMsg%252by3WlYCkU4Ucsz4Og40l7fA%252bYWXu%252bSU%3d</t>
  </si>
  <si>
    <t>1u</t>
  </si>
  <si>
    <t>http://pl.mouser.com/ProductDetail/Murata-Electronics/BLM03HD102FN1D/?qs=sGAEpiMZZMtdyQheitOmRfPXULqZNGF8HX9r8K0dbwCInpcqrfmM7g%3d%3d</t>
  </si>
  <si>
    <t>BH1730FVC</t>
  </si>
  <si>
    <t>PT1000 603</t>
  </si>
  <si>
    <t>http://pl.mouser.com/ProductDetail/Vishay-Beyschlag/PTS060301B100RP100/?qs=sGAEpiMZZMucenltShoSnu2ltHLyJVLbwS6TuZ%252bk280%3d</t>
  </si>
  <si>
    <t>LM60</t>
  </si>
  <si>
    <t>http://pl.mouser.com/ProductDetail/Texas-Instruments/LM60BIM3-NOPB/?qs=sGAEpiMZZMusbZ2pNxAMx0XCl46j%252b6KzlB%252bGUJTRnSk%3d</t>
  </si>
  <si>
    <t>http://pl.mouser.com/ProductDetail/Texas-Instruments/LM4041AIM3X-12-NOPB/?qs=sGAEpiMZZMuBck1X%252b7j9fFxOFMTVQaIHupmL900EUYc%3d</t>
  </si>
  <si>
    <t>PRECISION MICROPOWER SHUNT VOLTAGE REFERENCE</t>
  </si>
  <si>
    <t>1.225V</t>
  </si>
  <si>
    <t xml:space="preserve"> LM4041-N</t>
  </si>
  <si>
    <t>http://www.tme.eu/pl/details/smd0402-1k-1%25/rezystory-smd-0402/royal-ohm/0402wgf1001tce/</t>
  </si>
  <si>
    <t>http://www.tme.eu/pl/details/smd0402-10k-1%25/rezystory-smd-0402/royal-ohm/0402wgf1002tce/</t>
  </si>
  <si>
    <t>http://pl.mouser.com/ProductDetail/Murata-Electronics/GCJ21BL81E105KA01L/?qs=sGAEpiMZZMs0AnBnWHyRQAsAWwhBCY7bv2VCLBD78%252b%2fO6YYQruSG%2fQ%3d%3d</t>
  </si>
  <si>
    <t>http://pl.mouser.com/ProductDetail/Murata-Electronics/GRM155R71E103KA01D/?qs=sGAEpiMZZMs0AnBnWHyRQEzybnecWqjRO5J%252bQdKPfoM%3d</t>
  </si>
  <si>
    <t>10n/25V</t>
  </si>
  <si>
    <t>http://pl.mouser.com/ProductDetail/KEMET/C0402C102K3RACTU/?qs=sGAEpiMZZMs0AnBnWHyRQHHMgvpwHSjWGn101%2frneOg%3d</t>
  </si>
  <si>
    <t>SUM (netto)</t>
  </si>
  <si>
    <t>3,7869</t>
  </si>
  <si>
    <t>3,8635</t>
  </si>
  <si>
    <t>2,8129</t>
  </si>
  <si>
    <t>2,8697</t>
  </si>
  <si>
    <t>2,7765</t>
  </si>
  <si>
    <t>2,8325</t>
  </si>
  <si>
    <t>4,1579</t>
  </si>
  <si>
    <t>4,2419</t>
  </si>
  <si>
    <t>1,3463</t>
  </si>
  <si>
    <t>1,3735</t>
  </si>
  <si>
    <t>3,8010</t>
  </si>
  <si>
    <t>3,8778</t>
  </si>
  <si>
    <t>4,8882</t>
  </si>
  <si>
    <t>4,9870</t>
  </si>
  <si>
    <t>3,3325</t>
  </si>
  <si>
    <t>3,3999</t>
  </si>
  <si>
    <t>0,1569</t>
  </si>
  <si>
    <t>0,1601</t>
  </si>
  <si>
    <t>0,5590</t>
  </si>
  <si>
    <t>0,5702</t>
  </si>
  <si>
    <t>0,4446</t>
  </si>
  <si>
    <t>0,4536</t>
  </si>
  <si>
    <t>0,4291</t>
  </si>
  <si>
    <t>0,4377</t>
  </si>
  <si>
    <t>5,2204</t>
  </si>
  <si>
    <t>5,3258</t>
  </si>
  <si>
    <t>http://pl.mouser.com/ProductDetail/ROHM-Semiconductor/BH1730FVC-TR/?qs=%2fha2pyFadugO8558wFAdfOceM6xTstopu%252bqAO9OV1gQ%3d</t>
  </si>
  <si>
    <t>Mouser 1</t>
  </si>
  <si>
    <t>Mouser 2</t>
  </si>
  <si>
    <t>Supplier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</si>
</sst>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zł-415]_-;\-* #,##0.00\ [$zł-415]_-;_-* &quot;-&quot;??\ [$zł-415]_-;_-@_-"/>
  </numFmts>
  <fonts count="12" x14ac:knownFonts="1">
    <font>
      <sz val="10"/>
      <name val="Arial"/>
      <charset val="204"/>
    </font>
    <font>
      <b/>
      <sz val="10"/>
      <name val="Arial"/>
      <family val="2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10"/>
      <color rgb="FF00B050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0" fontId="0" fillId="0" borderId="13" xfId="0" applyBorder="1"/>
    <xf numFmtId="0" fontId="3" fillId="2" borderId="15" xfId="0" applyFont="1" applyFill="1" applyBorder="1" applyAlignment="1">
      <alignment horizontal="left" vertical="center" wrapText="1"/>
    </xf>
    <xf numFmtId="0" fontId="0" fillId="0" borderId="17" xfId="0" applyBorder="1"/>
    <xf numFmtId="0" fontId="0" fillId="3" borderId="16" xfId="0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center" wrapText="1"/>
    </xf>
    <xf numFmtId="0" fontId="0" fillId="0" borderId="19" xfId="0" applyBorder="1"/>
    <xf numFmtId="0" fontId="1" fillId="4" borderId="20" xfId="0" quotePrefix="1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left" wrapText="1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0" fillId="2" borderId="3" xfId="0" applyFill="1" applyBorder="1"/>
    <xf numFmtId="0" fontId="6" fillId="0" borderId="26" xfId="0" applyFont="1" applyBorder="1"/>
    <xf numFmtId="0" fontId="6" fillId="0" borderId="0" xfId="0" applyFont="1" applyBorder="1"/>
    <xf numFmtId="0" fontId="0" fillId="0" borderId="0" xfId="0" applyBorder="1"/>
    <xf numFmtId="0" fontId="0" fillId="0" borderId="27" xfId="0" applyBorder="1"/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7" fillId="0" borderId="3" xfId="0" applyFont="1" applyBorder="1" applyAlignment="1">
      <alignment wrapText="1"/>
    </xf>
    <xf numFmtId="0" fontId="3" fillId="0" borderId="3" xfId="0" applyFont="1" applyBorder="1"/>
    <xf numFmtId="0" fontId="0" fillId="2" borderId="3" xfId="0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22" xfId="0" applyFont="1" applyFill="1" applyBorder="1" applyAlignment="1">
      <alignment wrapText="1"/>
    </xf>
    <xf numFmtId="0" fontId="3" fillId="0" borderId="3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164" fontId="0" fillId="3" borderId="1" xfId="0" applyNumberFormat="1" applyFill="1" applyBorder="1" applyAlignment="1">
      <alignment horizontal="left" vertical="center"/>
    </xf>
    <xf numFmtId="0" fontId="0" fillId="0" borderId="32" xfId="0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wrapText="1"/>
    </xf>
    <xf numFmtId="0" fontId="0" fillId="3" borderId="18" xfId="0" applyFill="1" applyBorder="1" applyAlignment="1">
      <alignment horizontal="left" vertical="center" wrapText="1"/>
    </xf>
    <xf numFmtId="0" fontId="0" fillId="3" borderId="35" xfId="0" applyFill="1" applyBorder="1" applyAlignment="1">
      <alignment horizontal="left" vertical="center" wrapText="1"/>
    </xf>
    <xf numFmtId="0" fontId="0" fillId="0" borderId="34" xfId="0" applyBorder="1" applyAlignment="1"/>
    <xf numFmtId="0" fontId="0" fillId="0" borderId="11" xfId="0" applyBorder="1" applyAlignment="1">
      <alignment horizontal="center" vertical="center" wrapText="1"/>
    </xf>
    <xf numFmtId="0" fontId="3" fillId="3" borderId="22" xfId="0" quotePrefix="1" applyFont="1" applyFill="1" applyBorder="1" applyAlignment="1">
      <alignment horizontal="left" vertical="center"/>
    </xf>
    <xf numFmtId="0" fontId="1" fillId="2" borderId="21" xfId="0" quotePrefix="1" applyFont="1" applyFill="1" applyBorder="1" applyAlignment="1">
      <alignment horizontal="center" wrapText="1"/>
    </xf>
    <xf numFmtId="0" fontId="0" fillId="3" borderId="1" xfId="0" quotePrefix="1" applyFill="1" applyBorder="1" applyAlignment="1">
      <alignment horizontal="left" vertical="center" wrapText="1"/>
    </xf>
    <xf numFmtId="0" fontId="1" fillId="2" borderId="20" xfId="0" quotePrefix="1" applyFont="1" applyFill="1" applyBorder="1" applyAlignment="1">
      <alignment horizont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6" fillId="3" borderId="1" xfId="0" quotePrefix="1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9" fillId="3" borderId="1" xfId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quotePrefix="1" applyBorder="1" applyAlignment="1">
      <alignment horizontal="left" vertical="center" wrapText="1"/>
    </xf>
    <xf numFmtId="0" fontId="6" fillId="0" borderId="0" xfId="0" quotePrefix="1" applyFont="1" applyBorder="1" applyAlignment="1">
      <alignment horizontal="left" vertical="center" wrapText="1"/>
    </xf>
    <xf numFmtId="0" fontId="0" fillId="0" borderId="0" xfId="0" quotePrefix="1" applyBorder="1" applyAlignment="1">
      <alignment vertical="center" wrapText="1"/>
    </xf>
    <xf numFmtId="0" fontId="5" fillId="3" borderId="22" xfId="0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164" fontId="0" fillId="0" borderId="12" xfId="0" applyNumberFormat="1" applyBorder="1"/>
    <xf numFmtId="164" fontId="0" fillId="0" borderId="0" xfId="0" applyNumberFormat="1"/>
    <xf numFmtId="0" fontId="0" fillId="5" borderId="24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WSat2-SVN/pld/pfm/pcb/trunk/BOM/P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Do NOT Modify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KursyC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l.mouser.com/ProductDetail/Texas-Instruments/LM4041AIM3X-12-NOPB/?qs=sGAEpiMZZMuBck1X%252b7j9fFxOFMTVQaIHupmL900EUYc%3d" TargetMode="External"/><Relationship Id="rId13" Type="http://schemas.openxmlformats.org/officeDocument/2006/relationships/hyperlink" Target="http://pl.mouser.com/ProductDetail/KEMET/C0402C102K3RACTU/?qs=sGAEpiMZZMs0AnBnWHyRQHHMgvpwHSjWGn101%2frneOg%3d" TargetMode="External"/><Relationship Id="rId3" Type="http://schemas.openxmlformats.org/officeDocument/2006/relationships/hyperlink" Target="http://www.tme.eu/pl/details/crcw0402100rfktdbc/rezystory-smd-0402/vishay/" TargetMode="External"/><Relationship Id="rId7" Type="http://schemas.openxmlformats.org/officeDocument/2006/relationships/hyperlink" Target="http://pl.mouser.com/ProductDetail/Texas-Instruments/LM60BIM3-NOPB/?qs=sGAEpiMZZMusbZ2pNxAMx0XCl46j%252b6KzlB%252bGUJTRnSk%3d" TargetMode="External"/><Relationship Id="rId12" Type="http://schemas.openxmlformats.org/officeDocument/2006/relationships/hyperlink" Target="http://pl.mouser.com/ProductDetail/Murata-Electronics/GRM155R71E103KA01D/?qs=sGAEpiMZZMs0AnBnWHyRQEzybnecWqjRO5J%252bQdKPfoM%3d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tme.eu/pl/details/smd0402-4k7-1%25/rezystory-smd-0402/royal-ohm/0402wgf4701tce/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pl.mouser.com/ProductDetail/Murata-Electronics/GCM155R71C104KA55D/?qs=sGAEpiMZZMs0AnBnWHyRQL5pa%2fOmIg5iYhKWBkJjPNQ%3d" TargetMode="External"/><Relationship Id="rId6" Type="http://schemas.openxmlformats.org/officeDocument/2006/relationships/hyperlink" Target="http://pl.mouser.com/ProductDetail/Vishay-Beyschlag/PTS060301B100RP100/?qs=sGAEpiMZZMucenltShoSnu2ltHLyJVLbwS6TuZ%252bk280%3d" TargetMode="External"/><Relationship Id="rId11" Type="http://schemas.openxmlformats.org/officeDocument/2006/relationships/hyperlink" Target="http://pl.mouser.com/ProductDetail/Murata-Electronics/GCJ21BL81E105KA01L/?qs=sGAEpiMZZMs0AnBnWHyRQAsAWwhBCY7bv2VCLBD78%252b%2fO6YYQruSG%2fQ%3d%3d" TargetMode="External"/><Relationship Id="rId5" Type="http://schemas.openxmlformats.org/officeDocument/2006/relationships/hyperlink" Target="http://pl.mouser.com/ProductDetail/Murata-Electronics/BLM03HD102FN1D/?qs=sGAEpiMZZMtdyQheitOmRfPXULqZNGF8HX9r8K0dbwCInpcqrfmM7g%3d%3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tme.eu/pl/details/smd0402-10k-1%25/rezystory-smd-0402/royal-ohm/0402wgf1002tce/" TargetMode="External"/><Relationship Id="rId4" Type="http://schemas.openxmlformats.org/officeDocument/2006/relationships/hyperlink" Target="http://pl.mouser.com/ProductDetail/TDK/MLF1608E100JT000/?qs=sGAEpiMZZMsg%252by3WlYCkU4Ucsz4Og40l7fA%252bYWXu%252bSU%3d" TargetMode="External"/><Relationship Id="rId9" Type="http://schemas.openxmlformats.org/officeDocument/2006/relationships/hyperlink" Target="http://www.tme.eu/pl/details/smd0402-1k-1%25/rezystory-smd-0402/royal-ohm/0402wgf1001tce/" TargetMode="External"/><Relationship Id="rId14" Type="http://schemas.openxmlformats.org/officeDocument/2006/relationships/hyperlink" Target="http://pl.mouser.com/ProductDetail/ROHM-Semiconductor/BH1730FVC-TR/?qs=%2fha2pyFadugO8558wFAdfOceM6xTstopu%252bqAO9OV1gQ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2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3" sqref="N13"/>
    </sheetView>
  </sheetViews>
  <sheetFormatPr defaultRowHeight="12.75" x14ac:dyDescent="0.2"/>
  <cols>
    <col min="1" max="1" width="4.85546875" customWidth="1"/>
    <col min="2" max="2" width="18.42578125" customWidth="1"/>
    <col min="3" max="3" width="18.7109375" customWidth="1"/>
    <col min="4" max="5" width="13.28515625" customWidth="1"/>
    <col min="6" max="6" width="30.85546875" customWidth="1"/>
    <col min="7" max="7" width="34.140625" customWidth="1"/>
    <col min="8" max="8" width="25.140625" customWidth="1"/>
    <col min="9" max="9" width="13.28515625" customWidth="1"/>
    <col min="10" max="10" width="9.28515625" customWidth="1"/>
    <col min="11" max="11" width="10.42578125" customWidth="1"/>
    <col min="12" max="12" width="13" customWidth="1"/>
    <col min="13" max="13" width="14.85546875" customWidth="1"/>
    <col min="14" max="14" width="48.42578125" customWidth="1"/>
    <col min="15" max="15" width="29.42578125" customWidth="1"/>
  </cols>
  <sheetData>
    <row r="1" spans="1:15" ht="23.25" customHeight="1" thickBot="1" x14ac:dyDescent="0.25">
      <c r="A1" s="73" t="s">
        <v>1</v>
      </c>
      <c r="B1" s="73"/>
      <c r="C1" s="74" t="s">
        <v>30</v>
      </c>
      <c r="D1" s="75"/>
      <c r="E1" s="75"/>
      <c r="F1" s="75"/>
      <c r="G1" s="75"/>
      <c r="H1" s="56" t="s">
        <v>31</v>
      </c>
      <c r="K1" s="21"/>
      <c r="L1" s="21"/>
      <c r="M1" s="21"/>
      <c r="N1" s="21"/>
      <c r="O1" s="33"/>
    </row>
    <row r="2" spans="1:15" s="7" customFormat="1" ht="73.5" customHeight="1" thickTop="1" thickBot="1" x14ac:dyDescent="0.25">
      <c r="A2" s="25" t="s">
        <v>0</v>
      </c>
      <c r="B2" s="57" t="s">
        <v>32</v>
      </c>
      <c r="C2" s="59" t="s">
        <v>41</v>
      </c>
      <c r="D2" s="59" t="s">
        <v>48</v>
      </c>
      <c r="E2" s="59" t="s">
        <v>29</v>
      </c>
      <c r="F2" s="24" t="s">
        <v>29</v>
      </c>
      <c r="G2" s="59" t="s">
        <v>52</v>
      </c>
      <c r="H2" s="57" t="s">
        <v>54</v>
      </c>
      <c r="I2" s="23" t="s">
        <v>2</v>
      </c>
      <c r="J2" s="23" t="s">
        <v>3</v>
      </c>
      <c r="K2" s="22" t="s">
        <v>4</v>
      </c>
      <c r="L2" s="20" t="s">
        <v>21</v>
      </c>
      <c r="M2" s="20" t="s">
        <v>5</v>
      </c>
      <c r="N2" s="23" t="s">
        <v>6</v>
      </c>
      <c r="O2" s="51" t="s">
        <v>28</v>
      </c>
    </row>
    <row r="3" spans="1:15" s="7" customFormat="1" ht="73.5" hidden="1" customHeight="1" thickTop="1" x14ac:dyDescent="0.2">
      <c r="A3" s="78">
        <f>ROW(A3) - ROW($A$2)</f>
        <v>1</v>
      </c>
      <c r="B3" s="58" t="s">
        <v>103</v>
      </c>
      <c r="C3" s="60"/>
      <c r="D3" s="14">
        <v>12</v>
      </c>
      <c r="E3" s="61"/>
      <c r="F3" s="9"/>
      <c r="G3" s="69"/>
      <c r="H3" s="63"/>
      <c r="I3" s="68" t="s">
        <v>146</v>
      </c>
      <c r="J3" s="12">
        <v>20</v>
      </c>
      <c r="K3" s="12">
        <v>10.92</v>
      </c>
      <c r="L3" s="68" t="s">
        <v>18</v>
      </c>
      <c r="M3" s="49">
        <f>IF(L3 = "PLN", J3*K3, IF(L3 = "EUR", J3*K3*'Do NOT Modify'!$J$6, IF(L3 = "USD", J3*K3*'Do NOT Modify'!$J$3, IF(L3 = "GBP", J3*K3*'Do NOT Modify'!$J$9, IF(L3= "", "", "CURRENCY ERROR")))))</f>
        <v>218.4</v>
      </c>
      <c r="N3" s="67" t="s">
        <v>145</v>
      </c>
      <c r="O3" s="52"/>
    </row>
    <row r="4" spans="1:15" s="8" customFormat="1" ht="51.75" hidden="1" thickTop="1" x14ac:dyDescent="0.2">
      <c r="A4" s="78">
        <f>ROW(A4) - ROW($A$2)</f>
        <v>2</v>
      </c>
      <c r="B4" s="65" t="s">
        <v>106</v>
      </c>
      <c r="C4" s="60" t="s">
        <v>47</v>
      </c>
      <c r="D4" s="13">
        <v>1</v>
      </c>
      <c r="E4" s="61"/>
      <c r="F4" s="9"/>
      <c r="G4" s="71" t="s">
        <v>106</v>
      </c>
      <c r="H4" s="60" t="s">
        <v>63</v>
      </c>
      <c r="I4" s="68" t="s">
        <v>146</v>
      </c>
      <c r="J4" s="10">
        <v>2</v>
      </c>
      <c r="K4" s="10">
        <v>4.8499999999999996</v>
      </c>
      <c r="L4" s="68" t="s">
        <v>18</v>
      </c>
      <c r="M4" s="49">
        <f>IF(L4 = "PLN", J4*K4, IF(L4 = "EUR", J4*K4*'Do NOT Modify'!$J$6, IF(L4 = "USD", J4*K4*'Do NOT Modify'!$J$3, IF(L4 = "GBP", J4*K4*'Do NOT Modify'!$J$9, IF(L4= "", "", "CURRENCY ERROR")))))</f>
        <v>9.6999999999999993</v>
      </c>
      <c r="N4" s="67" t="s">
        <v>107</v>
      </c>
      <c r="O4" s="52"/>
    </row>
    <row r="5" spans="1:15" s="8" customFormat="1" ht="51.75" hidden="1" thickTop="1" x14ac:dyDescent="0.2">
      <c r="A5" s="78">
        <f>ROW(A5) - ROW($A$2)</f>
        <v>3</v>
      </c>
      <c r="B5" s="65" t="s">
        <v>101</v>
      </c>
      <c r="C5" s="60" t="s">
        <v>44</v>
      </c>
      <c r="D5" s="14">
        <v>1</v>
      </c>
      <c r="E5" s="61" t="s">
        <v>49</v>
      </c>
      <c r="F5" s="9" t="str">
        <f>IF(OR(E5="Generic capacitor", E5="Polarized Capacitor"), (#REF!&amp;", "&amp;#REF!&amp;", "&amp;#REF!), E5)</f>
        <v>Cap</v>
      </c>
      <c r="G5" s="69" t="s">
        <v>49</v>
      </c>
      <c r="H5" s="63" t="s">
        <v>56</v>
      </c>
      <c r="I5" s="68" t="s">
        <v>146</v>
      </c>
      <c r="J5" s="12">
        <v>10</v>
      </c>
      <c r="K5" s="12">
        <v>0.96099999999999997</v>
      </c>
      <c r="L5" s="68" t="s">
        <v>18</v>
      </c>
      <c r="M5" s="49">
        <f>IF(L5 = "PLN", J5*K5, IF(L5 = "EUR", J5*K5*'Do NOT Modify'!$J$6, IF(L5 = "USD", J5*K5*'Do NOT Modify'!$J$3, IF(L5 = "GBP", J5*K5*'Do NOT Modify'!$J$9, IF(L5= "", "", "CURRENCY ERROR")))))</f>
        <v>9.61</v>
      </c>
      <c r="N5" s="67" t="s">
        <v>114</v>
      </c>
      <c r="O5" s="52"/>
    </row>
    <row r="6" spans="1:15" s="8" customFormat="1" ht="39" hidden="1" thickTop="1" x14ac:dyDescent="0.2">
      <c r="A6" s="78">
        <f>ROW(A6) - ROW($A$2)</f>
        <v>4</v>
      </c>
      <c r="B6" s="58" t="s">
        <v>36</v>
      </c>
      <c r="C6" s="60" t="s">
        <v>45</v>
      </c>
      <c r="D6" s="13">
        <v>1</v>
      </c>
      <c r="E6" s="66" t="s">
        <v>95</v>
      </c>
      <c r="F6" s="9" t="s">
        <v>95</v>
      </c>
      <c r="G6" s="72" t="s">
        <v>36</v>
      </c>
      <c r="H6" s="60" t="s">
        <v>55</v>
      </c>
      <c r="I6" s="68" t="s">
        <v>146</v>
      </c>
      <c r="J6" s="10">
        <v>10</v>
      </c>
      <c r="K6" s="10">
        <v>0.92200000000000004</v>
      </c>
      <c r="L6" s="68" t="s">
        <v>18</v>
      </c>
      <c r="M6" s="49">
        <f>IF(L6 = "PLN", J6*K6, IF(L6 = "EUR", J6*K6*'Do NOT Modify'!$J$6, IF(L6 = "USD", J6*K6*'Do NOT Modify'!$J$3, IF(L6 = "GBP", J6*K6*'Do NOT Modify'!$J$9, IF(L6= "", "", "CURRENCY ERROR")))))</f>
        <v>9.2200000000000006</v>
      </c>
      <c r="N6" s="67" t="s">
        <v>100</v>
      </c>
      <c r="O6" s="52"/>
    </row>
    <row r="7" spans="1:15" s="8" customFormat="1" ht="51.75" hidden="1" thickTop="1" x14ac:dyDescent="0.2">
      <c r="A7" s="78">
        <f>ROW(A7) - ROW($A$2)</f>
        <v>5</v>
      </c>
      <c r="B7" s="58" t="s">
        <v>38</v>
      </c>
      <c r="C7" s="60" t="s">
        <v>46</v>
      </c>
      <c r="D7" s="14">
        <v>1</v>
      </c>
      <c r="E7" s="61" t="s">
        <v>50</v>
      </c>
      <c r="F7" s="9" t="str">
        <f>IF(OR(E7="Generic capacitor", E7="Polarized Capacitor"), (#REF!&amp;", "&amp;#REF!&amp;", "&amp;#REF!), E7)</f>
        <v>Ferrite bead, 0402, 0.49OHM, 0.35A.</v>
      </c>
      <c r="G7" s="69" t="s">
        <v>38</v>
      </c>
      <c r="H7" s="63" t="s">
        <v>58</v>
      </c>
      <c r="I7" s="68" t="s">
        <v>146</v>
      </c>
      <c r="J7" s="10">
        <v>10</v>
      </c>
      <c r="K7" s="12">
        <v>0.74</v>
      </c>
      <c r="L7" s="68" t="s">
        <v>18</v>
      </c>
      <c r="M7" s="49">
        <f>IF(L7 = "PLN", J7*K7, IF(L7 = "EUR", J7*K7*'Do NOT Modify'!$J$6, IF(L7 = "USD", J7*K7*'Do NOT Modify'!$J$3, IF(L7 = "GBP", J7*K7*'Do NOT Modify'!$J$9, IF(L7= "", "", "CURRENCY ERROR")))))</f>
        <v>7.4</v>
      </c>
      <c r="N7" s="67" t="s">
        <v>102</v>
      </c>
      <c r="O7" s="52"/>
    </row>
    <row r="8" spans="1:15" s="8" customFormat="1" ht="39" hidden="1" thickTop="1" x14ac:dyDescent="0.2">
      <c r="A8" s="78">
        <f>ROW(A8) - ROW($A$2)</f>
        <v>6</v>
      </c>
      <c r="B8" s="58" t="s">
        <v>96</v>
      </c>
      <c r="C8" s="60" t="s">
        <v>42</v>
      </c>
      <c r="D8" s="13">
        <v>15</v>
      </c>
      <c r="E8" s="61"/>
      <c r="F8" s="9"/>
      <c r="G8" s="70" t="s">
        <v>53</v>
      </c>
      <c r="H8" s="60"/>
      <c r="I8" s="68" t="s">
        <v>146</v>
      </c>
      <c r="J8" s="10">
        <v>100</v>
      </c>
      <c r="K8" s="10">
        <v>5.5E-2</v>
      </c>
      <c r="L8" s="68" t="s">
        <v>18</v>
      </c>
      <c r="M8" s="49">
        <f>IF(L8 = "PLN", J8*K8, IF(L8 = "EUR", J8*K8*'Do NOT Modify'!$J$6, IF(L8 = "USD", J8*K8*'Do NOT Modify'!$J$3, IF(L8 = "GBP", J8*K8*'Do NOT Modify'!$J$9, IF(L8= "", "", "CURRENCY ERROR")))))</f>
        <v>5.5</v>
      </c>
      <c r="N8" s="67" t="s">
        <v>97</v>
      </c>
      <c r="O8" s="52"/>
    </row>
    <row r="9" spans="1:15" s="8" customFormat="1" ht="39" hidden="1" thickTop="1" x14ac:dyDescent="0.2">
      <c r="A9" s="78">
        <f>ROW(A9) - ROW($A$2)</f>
        <v>7</v>
      </c>
      <c r="B9" s="58" t="s">
        <v>37</v>
      </c>
      <c r="C9" s="60" t="s">
        <v>42</v>
      </c>
      <c r="D9" s="14">
        <v>1</v>
      </c>
      <c r="E9" s="61" t="s">
        <v>49</v>
      </c>
      <c r="F9" s="9" t="str">
        <f>IF(OR(E9="Generic capacitor", E9="Polarized Capacitor"), (#REF!&amp;", "&amp;#REF!&amp;", "&amp;#REF!), E9)</f>
        <v>Cap</v>
      </c>
      <c r="G9" s="60" t="s">
        <v>49</v>
      </c>
      <c r="H9" s="63" t="s">
        <v>57</v>
      </c>
      <c r="I9" s="68" t="s">
        <v>146</v>
      </c>
      <c r="J9" s="12">
        <v>100</v>
      </c>
      <c r="K9" s="12">
        <v>3.4000000000000002E-2</v>
      </c>
      <c r="L9" s="68" t="s">
        <v>18</v>
      </c>
      <c r="M9" s="49">
        <f>IF(L9 = "PLN", J9*K9, IF(L9 = "EUR", J9*K9*'Do NOT Modify'!$J$6, IF(L9 = "USD", J9*K9*'Do NOT Modify'!$J$3, IF(L9 = "GBP", J9*K9*'Do NOT Modify'!$J$9, IF(L9= "", "", "CURRENCY ERROR")))))</f>
        <v>3.4000000000000004</v>
      </c>
      <c r="N9" s="67" t="s">
        <v>117</v>
      </c>
      <c r="O9" s="52"/>
    </row>
    <row r="10" spans="1:15" s="8" customFormat="1" ht="26.25" thickTop="1" x14ac:dyDescent="0.2">
      <c r="A10" s="26">
        <f>ROW(A10) - ROW($A$2)</f>
        <v>8</v>
      </c>
      <c r="B10" s="58" t="s">
        <v>33</v>
      </c>
      <c r="C10" s="60" t="s">
        <v>43</v>
      </c>
      <c r="D10" s="13">
        <v>15</v>
      </c>
      <c r="E10" s="61"/>
      <c r="F10" s="9"/>
      <c r="G10" s="72" t="s">
        <v>33</v>
      </c>
      <c r="H10" s="60"/>
      <c r="I10" s="68" t="s">
        <v>7</v>
      </c>
      <c r="J10" s="10">
        <v>100</v>
      </c>
      <c r="K10" s="10">
        <v>2.8639999999999999E-2</v>
      </c>
      <c r="L10" s="68" t="s">
        <v>18</v>
      </c>
      <c r="M10" s="49">
        <f>IF(L10 = "PLN", J10*K10, IF(L10 = "EUR", J10*K10*'Do NOT Modify'!$J$6, IF(L10 = "USD", J10*K10*'Do NOT Modify'!$J$3, IF(L10 = "GBP", J10*K10*'Do NOT Modify'!$J$9, IF(L10= "", "", "CURRENCY ERROR")))))</f>
        <v>2.8639999999999999</v>
      </c>
      <c r="N10" s="67" t="s">
        <v>98</v>
      </c>
      <c r="O10" s="52"/>
    </row>
    <row r="11" spans="1:15" s="8" customFormat="1" ht="25.5" x14ac:dyDescent="0.2">
      <c r="A11" s="26">
        <f>ROW(A11) - ROW($A$2)</f>
        <v>9</v>
      </c>
      <c r="B11" s="65" t="s">
        <v>34</v>
      </c>
      <c r="C11" s="60" t="s">
        <v>43</v>
      </c>
      <c r="D11" s="14">
        <v>28</v>
      </c>
      <c r="E11" s="61"/>
      <c r="F11" s="9"/>
      <c r="G11" s="60" t="s">
        <v>34</v>
      </c>
      <c r="H11" s="63"/>
      <c r="I11" s="68" t="s">
        <v>7</v>
      </c>
      <c r="J11" s="12">
        <v>100</v>
      </c>
      <c r="K11" s="12">
        <v>2.3619999999999999E-2</v>
      </c>
      <c r="L11" s="68" t="s">
        <v>18</v>
      </c>
      <c r="M11" s="49">
        <f>IF(L11 = "PLN", J11*K11, IF(L11 = "EUR", J11*K11*'Do NOT Modify'!$J$6, IF(L11 = "USD", J11*K11*'Do NOT Modify'!$J$3, IF(L11 = "GBP", J11*K11*'Do NOT Modify'!$J$9, IF(L11= "", "", "CURRENCY ERROR")))))</f>
        <v>2.3619999999999997</v>
      </c>
      <c r="N11" s="67" t="s">
        <v>99</v>
      </c>
      <c r="O11" s="52"/>
    </row>
    <row r="12" spans="1:15" s="8" customFormat="1" ht="25.5" x14ac:dyDescent="0.2">
      <c r="A12" s="26">
        <f>ROW(A12) - ROW($A$2)</f>
        <v>10</v>
      </c>
      <c r="B12" s="58" t="s">
        <v>39</v>
      </c>
      <c r="C12" s="60" t="s">
        <v>43</v>
      </c>
      <c r="D12" s="14">
        <v>11</v>
      </c>
      <c r="E12" s="61" t="s">
        <v>35</v>
      </c>
      <c r="F12" s="9" t="str">
        <f>IF(OR(E12="Generic capacitor", E12="Polarized Capacitor"), (#REF!&amp;", "&amp;#REF!&amp;", "&amp;#REF!), E12)</f>
        <v/>
      </c>
      <c r="G12" s="60" t="s">
        <v>39</v>
      </c>
      <c r="H12" s="63" t="s">
        <v>59</v>
      </c>
      <c r="I12" s="68" t="s">
        <v>7</v>
      </c>
      <c r="J12" s="12">
        <v>100</v>
      </c>
      <c r="K12" s="12">
        <v>2.8639999999999999E-2</v>
      </c>
      <c r="L12" s="68" t="s">
        <v>18</v>
      </c>
      <c r="M12" s="49">
        <f>IF(L12 = "PLN", J12*K12, IF(L12 = "EUR", J12*K12*'Do NOT Modify'!$J$6, IF(L12 = "USD", J12*K12*'Do NOT Modify'!$J$3, IF(L12 = "GBP", J12*K12*'Do NOT Modify'!$J$9, IF(L12= "", "", "CURRENCY ERROR")))))</f>
        <v>2.8639999999999999</v>
      </c>
      <c r="N12" s="67" t="s">
        <v>113</v>
      </c>
      <c r="O12" s="52"/>
    </row>
    <row r="13" spans="1:15" s="8" customFormat="1" ht="63.75" x14ac:dyDescent="0.2">
      <c r="A13" s="26">
        <f>ROW(A13) - ROW($A$2)</f>
        <v>11</v>
      </c>
      <c r="B13" s="58" t="s">
        <v>40</v>
      </c>
      <c r="C13" s="60" t="s">
        <v>43</v>
      </c>
      <c r="D13" s="13">
        <v>6</v>
      </c>
      <c r="E13" s="61" t="s">
        <v>51</v>
      </c>
      <c r="F13" s="9" t="str">
        <f>IF(OR(E13="Generic capacitor", E13="Polarized Capacitor"), (#REF!&amp;", "&amp;#REF!&amp;", "&amp;#REF!), E13)</f>
        <v>1k/1% Vishay CRCW 0402 Resistor. 63mW, 100ppm, 50V.</v>
      </c>
      <c r="G13" s="62" t="s">
        <v>40</v>
      </c>
      <c r="H13" s="60" t="s">
        <v>61</v>
      </c>
      <c r="I13" s="68" t="s">
        <v>7</v>
      </c>
      <c r="J13" s="10">
        <v>100</v>
      </c>
      <c r="K13" s="10">
        <v>2.163E-2</v>
      </c>
      <c r="L13" s="68" t="s">
        <v>18</v>
      </c>
      <c r="M13" s="49">
        <f>IF(L13 = "PLN", J13*K13, IF(L13 = "EUR", J13*K13*'Do NOT Modify'!$J$6, IF(L13 = "USD", J13*K13*'Do NOT Modify'!$J$3, IF(L13 = "GBP", J13*K13*'Do NOT Modify'!$J$9, IF(L13= "", "", "CURRENCY ERROR")))))</f>
        <v>2.1629999999999998</v>
      </c>
      <c r="N13" s="67" t="s">
        <v>112</v>
      </c>
      <c r="O13" s="52"/>
    </row>
    <row r="14" spans="1:15" s="8" customFormat="1" ht="51" hidden="1" x14ac:dyDescent="0.2">
      <c r="A14" s="78">
        <f>ROW(A14) - ROW($A$2)</f>
        <v>12</v>
      </c>
      <c r="B14" s="65" t="s">
        <v>116</v>
      </c>
      <c r="C14" s="60" t="s">
        <v>42</v>
      </c>
      <c r="D14" s="14">
        <v>1</v>
      </c>
      <c r="E14" s="61"/>
      <c r="F14" s="9"/>
      <c r="G14" s="64" t="s">
        <v>116</v>
      </c>
      <c r="H14" s="63" t="s">
        <v>60</v>
      </c>
      <c r="I14" s="68" t="s">
        <v>146</v>
      </c>
      <c r="J14" s="12">
        <v>100</v>
      </c>
      <c r="K14" s="12">
        <v>1.7000000000000001E-2</v>
      </c>
      <c r="L14" s="68" t="s">
        <v>18</v>
      </c>
      <c r="M14" s="49">
        <f>IF(L14 = "PLN", J14*K14, IF(L14 = "EUR", J14*K14*'Do NOT Modify'!$J$6, IF(L14 = "USD", J14*K14*'Do NOT Modify'!$J$3, IF(L14 = "GBP", J14*K14*'Do NOT Modify'!$J$9, IF(L14= "", "", "CURRENCY ERROR")))))</f>
        <v>1.7000000000000002</v>
      </c>
      <c r="N14" s="67" t="s">
        <v>115</v>
      </c>
      <c r="O14" s="52"/>
    </row>
    <row r="15" spans="1:15" s="8" customFormat="1" ht="38.25" hidden="1" x14ac:dyDescent="0.2">
      <c r="A15" s="79">
        <f>ROW(A15) - ROW($A$2)</f>
        <v>13</v>
      </c>
      <c r="B15" s="65" t="s">
        <v>104</v>
      </c>
      <c r="C15" s="60"/>
      <c r="D15" s="13">
        <v>4</v>
      </c>
      <c r="E15" s="61"/>
      <c r="F15" s="9"/>
      <c r="G15" s="72"/>
      <c r="H15" s="60"/>
      <c r="I15" s="68" t="s">
        <v>147</v>
      </c>
      <c r="J15" s="10">
        <v>10</v>
      </c>
      <c r="K15" s="10">
        <v>9.56</v>
      </c>
      <c r="L15" s="68" t="s">
        <v>18</v>
      </c>
      <c r="M15" s="49">
        <f>IF(L15 = "PLN", J15*K15, IF(L15 = "EUR", J15*K15*'Do NOT Modify'!$J$6, IF(L15 = "USD", J15*K15*'Do NOT Modify'!$J$3, IF(L15 = "GBP", J15*K15*'Do NOT Modify'!$J$9, IF(L15= "", "", "CURRENCY ERROR")))))</f>
        <v>95.600000000000009</v>
      </c>
      <c r="N15" s="67" t="s">
        <v>105</v>
      </c>
      <c r="O15" s="52"/>
    </row>
    <row r="16" spans="1:15" s="8" customFormat="1" ht="51" hidden="1" x14ac:dyDescent="0.2">
      <c r="A16" s="79">
        <f>ROW(A16) - ROW($A$2)</f>
        <v>14</v>
      </c>
      <c r="B16" s="65" t="s">
        <v>111</v>
      </c>
      <c r="C16" s="60" t="s">
        <v>47</v>
      </c>
      <c r="D16" s="14">
        <v>1</v>
      </c>
      <c r="E16" s="66" t="s">
        <v>110</v>
      </c>
      <c r="F16" s="9" t="s">
        <v>109</v>
      </c>
      <c r="G16" s="64" t="s">
        <v>111</v>
      </c>
      <c r="H16" s="63" t="s">
        <v>62</v>
      </c>
      <c r="I16" s="68" t="s">
        <v>147</v>
      </c>
      <c r="J16" s="12">
        <v>3</v>
      </c>
      <c r="K16" s="12">
        <v>7.23</v>
      </c>
      <c r="L16" s="68" t="s">
        <v>18</v>
      </c>
      <c r="M16" s="49">
        <f>IF(L16 = "PLN", J16*K16, IF(L16 = "EUR", J16*K16*'Do NOT Modify'!$J$6, IF(L16 = "USD", J16*K16*'Do NOT Modify'!$J$3, IF(L16 = "GBP", J16*K16*'Do NOT Modify'!$J$9, IF(L16= "", "", "CURRENCY ERROR")))))</f>
        <v>21.69</v>
      </c>
      <c r="N16" s="67" t="s">
        <v>108</v>
      </c>
      <c r="O16" s="52"/>
    </row>
    <row r="17" spans="1:16" s="8" customFormat="1" ht="4.5" customHeight="1" thickBot="1" x14ac:dyDescent="0.25">
      <c r="A17" s="27"/>
      <c r="B17" s="10"/>
      <c r="C17" s="9"/>
      <c r="D17" s="50"/>
      <c r="E17" s="55"/>
      <c r="F17" s="9"/>
      <c r="G17" s="9"/>
      <c r="H17" s="11"/>
      <c r="I17" s="19"/>
      <c r="J17" s="19"/>
      <c r="K17" s="19"/>
      <c r="L17" s="10"/>
      <c r="M17" s="49"/>
      <c r="N17" s="19"/>
      <c r="O17" s="53"/>
      <c r="P17" s="54"/>
    </row>
    <row r="18" spans="1:16" ht="23.25" customHeight="1" thickTop="1" x14ac:dyDescent="0.2">
      <c r="B18" s="16"/>
      <c r="C18" s="16"/>
      <c r="D18" s="16"/>
      <c r="E18" s="16"/>
      <c r="F18" s="16"/>
      <c r="G18" s="16"/>
      <c r="H18" s="16"/>
      <c r="K18" s="18"/>
      <c r="L18" s="17" t="s">
        <v>118</v>
      </c>
      <c r="M18" s="28">
        <f>SUM(M3:M16)</f>
        <v>392.47299999999996</v>
      </c>
      <c r="N18" s="76">
        <f>M19*1.23</f>
        <v>325.86389999999994</v>
      </c>
      <c r="O18" s="16"/>
    </row>
    <row r="19" spans="1:16" x14ac:dyDescent="0.2">
      <c r="L19" s="15" t="s">
        <v>146</v>
      </c>
      <c r="M19">
        <f>SUMIF(I2:I15,"Mouser 1",M2:M15)</f>
        <v>264.92999999999995</v>
      </c>
      <c r="N19" s="77">
        <f>N18-330</f>
        <v>-4.1361000000000558</v>
      </c>
    </row>
    <row r="20" spans="1:16" x14ac:dyDescent="0.2">
      <c r="L20" s="15" t="s">
        <v>147</v>
      </c>
      <c r="M20">
        <f>SUMIF(I3:I16,"Mouser 2",M3:M16)</f>
        <v>117.29</v>
      </c>
    </row>
    <row r="21" spans="1:16" x14ac:dyDescent="0.2">
      <c r="L21" s="15" t="s">
        <v>7</v>
      </c>
      <c r="M21">
        <f>SUMIF(I3:I16,"TME",M3:M16)</f>
        <v>10.253</v>
      </c>
    </row>
  </sheetData>
  <autoFilter ref="A2:N16">
    <filterColumn colId="8">
      <filters>
        <filter val="TME"/>
      </filters>
    </filterColumn>
    <sortState ref="A3:N16">
      <sortCondition ref="I2:I16"/>
    </sortState>
  </autoFilter>
  <mergeCells count="2">
    <mergeCell ref="A1:B1"/>
    <mergeCell ref="C1:G1"/>
  </mergeCells>
  <phoneticPr fontId="2" type="noConversion"/>
  <hyperlinks>
    <hyperlink ref="N8" r:id="rId1"/>
    <hyperlink ref="N10" r:id="rId2"/>
    <hyperlink ref="N11" r:id="rId3"/>
    <hyperlink ref="N6" r:id="rId4"/>
    <hyperlink ref="N7" r:id="rId5"/>
    <hyperlink ref="N15" r:id="rId6"/>
    <hyperlink ref="N4" r:id="rId7"/>
    <hyperlink ref="N16" r:id="rId8"/>
    <hyperlink ref="N13" r:id="rId9"/>
    <hyperlink ref="N12" r:id="rId10"/>
    <hyperlink ref="N5" r:id="rId11"/>
    <hyperlink ref="N14" r:id="rId12"/>
    <hyperlink ref="N9" r:id="rId13"/>
    <hyperlink ref="N3" r:id="rId14"/>
  </hyperlinks>
  <pageMargins left="0.75" right="0.75" top="1" bottom="1" header="0.5" footer="0.5"/>
  <pageSetup paperSize="9" scale="74" orientation="landscape" horizontalDpi="360" verticalDpi="360" r:id="rId15"/>
  <headerFooter alignWithMargins="0"/>
  <legacyDrawing r:id="rId16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'Do NOT Modify'!$B$1:$B$6</xm:f>
          </x14:formula1>
          <xm:sqref>I17</xm:sqref>
        </x14:dataValidation>
        <x14:dataValidation type="list" allowBlank="1" showInputMessage="1" showErrorMessage="1">
          <x14:formula1>
            <xm:f>'Do NOT Modify'!$B$1:$B$7</xm:f>
          </x14:formula1>
          <xm:sqref>I3:I16</xm:sqref>
        </x14:dataValidation>
        <x14:dataValidation type="list" allowBlank="1" showInputMessage="1" showErrorMessage="1">
          <x14:formula1>
            <xm:f>'Do NOT Modify'!$C$1:$C$4</xm:f>
          </x14:formula1>
          <xm:sqref>L8:L17 L4:L6</xm:sqref>
        </x14:dataValidation>
        <x14:dataValidation type="list" allowBlank="1" showInputMessage="1" showErrorMessage="1">
          <x14:formula1>
            <xm:f>'E:\PWSat2-SVN\pld\pfm\pcb\trunk\BOM\[PLD.xlsx]Do NOT Modify'!#REF!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3" sqref="B13"/>
    </sheetView>
  </sheetViews>
  <sheetFormatPr defaultRowHeight="12.75" x14ac:dyDescent="0.2"/>
  <cols>
    <col min="2" max="2" width="15.7109375" customWidth="1"/>
    <col min="4" max="4" width="16.28515625" bestFit="1" customWidth="1"/>
    <col min="5" max="5" width="11.140625" bestFit="1" customWidth="1"/>
    <col min="6" max="6" width="6.5703125" bestFit="1" customWidth="1"/>
    <col min="7" max="7" width="10.140625" bestFit="1" customWidth="1"/>
    <col min="8" max="8" width="14.5703125" customWidth="1"/>
    <col min="9" max="9" width="16.5703125" customWidth="1"/>
    <col min="10" max="10" width="14.42578125" customWidth="1"/>
    <col min="11" max="11" width="23.42578125" customWidth="1"/>
  </cols>
  <sheetData>
    <row r="1" spans="1:11" x14ac:dyDescent="0.2">
      <c r="A1" s="1" t="s">
        <v>8</v>
      </c>
      <c r="B1" s="2" t="s">
        <v>7</v>
      </c>
      <c r="C1" s="31" t="s">
        <v>18</v>
      </c>
      <c r="D1" s="46" t="s">
        <v>64</v>
      </c>
      <c r="E1" s="48" t="s">
        <v>65</v>
      </c>
      <c r="F1" s="43" t="s">
        <v>66</v>
      </c>
      <c r="G1" s="45"/>
      <c r="H1" s="44"/>
      <c r="I1" s="44"/>
      <c r="J1" s="45"/>
      <c r="K1" s="29"/>
    </row>
    <row r="2" spans="1:11" x14ac:dyDescent="0.2">
      <c r="A2" s="3" t="s">
        <v>9</v>
      </c>
      <c r="B2" s="4" t="s">
        <v>15</v>
      </c>
      <c r="C2" s="32" t="s">
        <v>19</v>
      </c>
      <c r="D2" s="47"/>
      <c r="E2" s="47"/>
      <c r="F2" s="35" t="s">
        <v>67</v>
      </c>
      <c r="G2" s="35" t="s">
        <v>68</v>
      </c>
      <c r="H2" s="35" t="s">
        <v>23</v>
      </c>
      <c r="I2" s="35" t="s">
        <v>24</v>
      </c>
      <c r="J2" s="37" t="s">
        <v>25</v>
      </c>
      <c r="K2" s="38" t="s">
        <v>26</v>
      </c>
    </row>
    <row r="3" spans="1:11" x14ac:dyDescent="0.2">
      <c r="A3" s="3" t="s">
        <v>10</v>
      </c>
      <c r="B3" s="4" t="s">
        <v>16</v>
      </c>
      <c r="C3" s="32" t="s">
        <v>20</v>
      </c>
      <c r="D3" s="39" t="s">
        <v>69</v>
      </c>
      <c r="E3" s="39" t="s">
        <v>70</v>
      </c>
      <c r="F3" s="39" t="s">
        <v>119</v>
      </c>
      <c r="G3" s="39" t="s">
        <v>120</v>
      </c>
      <c r="H3" s="39">
        <f>IF(ISNUMBER(F3), F3, VALUE(SUBSTITUTE(F3, ",", ".")))</f>
        <v>3.7869000000000002</v>
      </c>
      <c r="I3" s="39">
        <f>IF(ISNUMBER(G3), G3, VALUE(SUBSTITUTE(G3, ",", ".")))</f>
        <v>3.8635000000000002</v>
      </c>
      <c r="J3" s="40">
        <f>AVERAGE(H3:I3)</f>
        <v>3.8252000000000002</v>
      </c>
      <c r="K3" s="30" t="b">
        <f>ISNUMBER(J3)</f>
        <v>1</v>
      </c>
    </row>
    <row r="4" spans="1:11" x14ac:dyDescent="0.2">
      <c r="A4" s="3" t="s">
        <v>11</v>
      </c>
      <c r="B4" s="4" t="s">
        <v>146</v>
      </c>
      <c r="C4" s="33" t="s">
        <v>22</v>
      </c>
      <c r="D4" s="36" t="s">
        <v>71</v>
      </c>
      <c r="E4" s="36" t="s">
        <v>72</v>
      </c>
      <c r="F4" s="36" t="s">
        <v>121</v>
      </c>
      <c r="G4" s="36" t="s">
        <v>122</v>
      </c>
      <c r="H4" s="36">
        <f t="shared" ref="H4:H15" si="0">IF(ISNUMBER(F4), F4, VALUE(SUBSTITUTE(F4, ",", ".")))</f>
        <v>2.8129</v>
      </c>
      <c r="I4" s="36">
        <f t="shared" ref="I4:I15" si="1">IF(ISNUMBER(G4), G4, VALUE(SUBSTITUTE(G4, ",", ".")))</f>
        <v>2.8696999999999999</v>
      </c>
      <c r="J4" s="41">
        <f t="shared" ref="J4:J15" si="2">AVERAGE(H4:I4)</f>
        <v>2.8412999999999999</v>
      </c>
      <c r="K4" s="29" t="b">
        <f t="shared" ref="K4:K15" si="3">ISNUMBER(J4)</f>
        <v>1</v>
      </c>
    </row>
    <row r="5" spans="1:11" x14ac:dyDescent="0.2">
      <c r="A5" s="3" t="s">
        <v>12</v>
      </c>
      <c r="B5" s="4" t="s">
        <v>17</v>
      </c>
      <c r="C5" s="33"/>
      <c r="D5" s="36" t="s">
        <v>73</v>
      </c>
      <c r="E5" s="36" t="s">
        <v>74</v>
      </c>
      <c r="F5" s="36" t="s">
        <v>123</v>
      </c>
      <c r="G5" s="36" t="s">
        <v>124</v>
      </c>
      <c r="H5" s="36">
        <f t="shared" si="0"/>
        <v>2.7765</v>
      </c>
      <c r="I5" s="36">
        <f t="shared" si="1"/>
        <v>2.8325</v>
      </c>
      <c r="J5" s="41">
        <f t="shared" si="2"/>
        <v>2.8045</v>
      </c>
      <c r="K5" s="29" t="b">
        <f t="shared" si="3"/>
        <v>1</v>
      </c>
    </row>
    <row r="6" spans="1:11" ht="13.5" thickBot="1" x14ac:dyDescent="0.25">
      <c r="A6" s="5" t="s">
        <v>13</v>
      </c>
      <c r="B6" s="6" t="s">
        <v>14</v>
      </c>
      <c r="C6" s="34"/>
      <c r="D6" s="39" t="s">
        <v>75</v>
      </c>
      <c r="E6" s="39" t="s">
        <v>76</v>
      </c>
      <c r="F6" s="39" t="s">
        <v>125</v>
      </c>
      <c r="G6" s="39" t="s">
        <v>126</v>
      </c>
      <c r="H6" s="39">
        <f t="shared" si="0"/>
        <v>4.1578999999999997</v>
      </c>
      <c r="I6" s="39">
        <f t="shared" si="1"/>
        <v>4.2419000000000002</v>
      </c>
      <c r="J6" s="40">
        <f t="shared" si="2"/>
        <v>4.1998999999999995</v>
      </c>
      <c r="K6" s="30" t="b">
        <f t="shared" si="3"/>
        <v>1</v>
      </c>
    </row>
    <row r="7" spans="1:11" ht="13.5" thickBot="1" x14ac:dyDescent="0.25">
      <c r="A7" s="5" t="s">
        <v>148</v>
      </c>
      <c r="B7" s="4" t="s">
        <v>147</v>
      </c>
      <c r="D7" s="36" t="s">
        <v>77</v>
      </c>
      <c r="E7" s="36" t="s">
        <v>78</v>
      </c>
      <c r="F7" s="36" t="s">
        <v>127</v>
      </c>
      <c r="G7" s="36" t="s">
        <v>128</v>
      </c>
      <c r="H7" s="36">
        <f t="shared" si="0"/>
        <v>1.3463000000000001</v>
      </c>
      <c r="I7" s="36">
        <f t="shared" si="1"/>
        <v>1.3734999999999999</v>
      </c>
      <c r="J7" s="41">
        <f t="shared" si="2"/>
        <v>1.3599000000000001</v>
      </c>
      <c r="K7" s="29" t="b">
        <f t="shared" si="3"/>
        <v>1</v>
      </c>
    </row>
    <row r="8" spans="1:11" x14ac:dyDescent="0.2">
      <c r="B8" s="15" t="s">
        <v>27</v>
      </c>
      <c r="D8" s="36" t="s">
        <v>79</v>
      </c>
      <c r="E8" s="36" t="s">
        <v>80</v>
      </c>
      <c r="F8" s="36" t="s">
        <v>129</v>
      </c>
      <c r="G8" s="36" t="s">
        <v>130</v>
      </c>
      <c r="H8" s="36">
        <f t="shared" si="0"/>
        <v>3.8010000000000002</v>
      </c>
      <c r="I8" s="36">
        <f t="shared" si="1"/>
        <v>3.8778000000000001</v>
      </c>
      <c r="J8" s="41">
        <f t="shared" si="2"/>
        <v>3.8394000000000004</v>
      </c>
      <c r="K8" s="29" t="b">
        <f t="shared" si="3"/>
        <v>1</v>
      </c>
    </row>
    <row r="9" spans="1:11" x14ac:dyDescent="0.2">
      <c r="D9" s="39" t="s">
        <v>81</v>
      </c>
      <c r="E9" s="39" t="s">
        <v>82</v>
      </c>
      <c r="F9" s="39" t="s">
        <v>131</v>
      </c>
      <c r="G9" s="39" t="s">
        <v>132</v>
      </c>
      <c r="H9" s="39">
        <f t="shared" si="0"/>
        <v>4.8882000000000003</v>
      </c>
      <c r="I9" s="39">
        <f t="shared" si="1"/>
        <v>4.9870000000000001</v>
      </c>
      <c r="J9" s="40">
        <f t="shared" si="2"/>
        <v>4.9375999999999998</v>
      </c>
      <c r="K9" s="30" t="b">
        <f t="shared" si="3"/>
        <v>1</v>
      </c>
    </row>
    <row r="10" spans="1:11" x14ac:dyDescent="0.2">
      <c r="D10" s="36" t="s">
        <v>83</v>
      </c>
      <c r="E10" s="36" t="s">
        <v>84</v>
      </c>
      <c r="F10" s="36" t="s">
        <v>133</v>
      </c>
      <c r="G10" s="36" t="s">
        <v>134</v>
      </c>
      <c r="H10" s="36">
        <f t="shared" si="0"/>
        <v>3.3325</v>
      </c>
      <c r="I10" s="36">
        <f t="shared" si="1"/>
        <v>3.3999000000000001</v>
      </c>
      <c r="J10" s="41">
        <f t="shared" si="2"/>
        <v>3.3662000000000001</v>
      </c>
      <c r="K10" s="29" t="b">
        <f t="shared" si="3"/>
        <v>1</v>
      </c>
    </row>
    <row r="11" spans="1:11" x14ac:dyDescent="0.2">
      <c r="D11" s="36" t="s">
        <v>85</v>
      </c>
      <c r="E11" s="36" t="s">
        <v>86</v>
      </c>
      <c r="F11" s="36" t="s">
        <v>135</v>
      </c>
      <c r="G11" s="36" t="s">
        <v>136</v>
      </c>
      <c r="H11" s="36">
        <f t="shared" si="0"/>
        <v>0.15690000000000001</v>
      </c>
      <c r="I11" s="36">
        <f t="shared" si="1"/>
        <v>0.16009999999999999</v>
      </c>
      <c r="J11" s="41">
        <f t="shared" si="2"/>
        <v>0.1585</v>
      </c>
      <c r="K11" s="29" t="b">
        <f t="shared" si="3"/>
        <v>1</v>
      </c>
    </row>
    <row r="12" spans="1:11" x14ac:dyDescent="0.2">
      <c r="D12" s="36" t="s">
        <v>87</v>
      </c>
      <c r="E12" s="36" t="s">
        <v>88</v>
      </c>
      <c r="F12" s="36" t="s">
        <v>137</v>
      </c>
      <c r="G12" s="36" t="s">
        <v>138</v>
      </c>
      <c r="H12" s="36">
        <f t="shared" si="0"/>
        <v>0.55900000000000005</v>
      </c>
      <c r="I12" s="36">
        <f t="shared" si="1"/>
        <v>0.57020000000000004</v>
      </c>
      <c r="J12" s="41">
        <f t="shared" si="2"/>
        <v>0.56459999999999999</v>
      </c>
      <c r="K12" s="29" t="b">
        <f t="shared" si="3"/>
        <v>1</v>
      </c>
    </row>
    <row r="13" spans="1:11" x14ac:dyDescent="0.2">
      <c r="D13" s="36" t="s">
        <v>89</v>
      </c>
      <c r="E13" s="36" t="s">
        <v>90</v>
      </c>
      <c r="F13" s="36" t="s">
        <v>139</v>
      </c>
      <c r="G13" s="36" t="s">
        <v>140</v>
      </c>
      <c r="H13" s="36">
        <f t="shared" si="0"/>
        <v>0.4446</v>
      </c>
      <c r="I13" s="36">
        <f t="shared" si="1"/>
        <v>0.4536</v>
      </c>
      <c r="J13" s="41">
        <f t="shared" si="2"/>
        <v>0.4491</v>
      </c>
      <c r="K13" s="29" t="b">
        <f t="shared" si="3"/>
        <v>1</v>
      </c>
    </row>
    <row r="14" spans="1:11" x14ac:dyDescent="0.2">
      <c r="D14" s="36" t="s">
        <v>91</v>
      </c>
      <c r="E14" s="36" t="s">
        <v>92</v>
      </c>
      <c r="F14" s="36" t="s">
        <v>141</v>
      </c>
      <c r="G14" s="36" t="s">
        <v>142</v>
      </c>
      <c r="H14" s="36">
        <f t="shared" si="0"/>
        <v>0.42909999999999998</v>
      </c>
      <c r="I14" s="36">
        <f t="shared" si="1"/>
        <v>0.43769999999999998</v>
      </c>
      <c r="J14" s="41">
        <f t="shared" si="2"/>
        <v>0.43340000000000001</v>
      </c>
      <c r="K14" s="29" t="b">
        <f t="shared" si="3"/>
        <v>1</v>
      </c>
    </row>
    <row r="15" spans="1:11" x14ac:dyDescent="0.2">
      <c r="D15" s="36" t="s">
        <v>93</v>
      </c>
      <c r="E15" s="36" t="s">
        <v>94</v>
      </c>
      <c r="F15" s="36" t="s">
        <v>143</v>
      </c>
      <c r="G15" s="42" t="s">
        <v>144</v>
      </c>
      <c r="H15" s="36">
        <f t="shared" si="0"/>
        <v>5.2203999999999997</v>
      </c>
      <c r="I15" s="36">
        <f t="shared" si="1"/>
        <v>5.3258000000000001</v>
      </c>
      <c r="J15" s="41">
        <f t="shared" si="2"/>
        <v>5.2730999999999995</v>
      </c>
      <c r="K15" s="29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</vt:lpstr>
      <vt:lpstr>Do NOT Modify</vt:lpstr>
      <vt:lpstr>'Do NOT Modify'!KursyC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michals</dc:creator>
  <cp:lastModifiedBy>michals</cp:lastModifiedBy>
  <cp:lastPrinted>2005-05-18T04:03:43Z</cp:lastPrinted>
  <dcterms:created xsi:type="dcterms:W3CDTF">2005-05-18T01:53:09Z</dcterms:created>
  <dcterms:modified xsi:type="dcterms:W3CDTF">2017-05-17T13:17:11Z</dcterms:modified>
</cp:coreProperties>
</file>