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ailsunwayedu-my.sharepoint.com/personal/22065023_imail_sunway_edu_my/Documents/"/>
    </mc:Choice>
  </mc:AlternateContent>
  <xr:revisionPtr revIDLastSave="0" documentId="8_{26E72345-5D35-4FC6-914A-D06B585A3BD5}" xr6:coauthVersionLast="47" xr6:coauthVersionMax="47" xr10:uidLastSave="{00000000-0000-0000-0000-000000000000}"/>
  <bookViews>
    <workbookView xWindow="1520" yWindow="1380" windowWidth="27240" windowHeight="14880" xr2:uid="{CC187B33-950C-B146-8975-B96046FEDCCC}"/>
  </bookViews>
  <sheets>
    <sheet name="SP04-01" sheetId="1" r:id="rId1"/>
    <sheet name="SP04-02" sheetId="2" r:id="rId2"/>
    <sheet name="SP04_0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6" i="1" l="1"/>
  <c r="Q21" i="1"/>
  <c r="R21" i="1" s="1"/>
  <c r="Q16" i="1"/>
  <c r="O22" i="1"/>
  <c r="P20" i="1"/>
  <c r="Q20" i="1" s="1"/>
  <c r="R20" i="1" s="1"/>
  <c r="P19" i="1"/>
  <c r="Q19" i="1" s="1"/>
  <c r="R19" i="1" s="1"/>
  <c r="P18" i="1"/>
  <c r="Q18" i="1" s="1"/>
  <c r="R18" i="1" s="1"/>
  <c r="P17" i="1"/>
  <c r="Q17" i="1" s="1"/>
  <c r="R17" i="1" s="1"/>
  <c r="N21" i="1"/>
  <c r="N17" i="1"/>
  <c r="N18" i="1"/>
  <c r="N19" i="1"/>
  <c r="N20" i="1"/>
  <c r="N16" i="1"/>
  <c r="N22" i="1" s="1"/>
  <c r="U32" i="2"/>
  <c r="T32" i="2"/>
  <c r="P44" i="2"/>
  <c r="R44" i="2" s="1"/>
  <c r="P45" i="2"/>
  <c r="R45" i="2" s="1"/>
  <c r="P46" i="2"/>
  <c r="R46" i="2" s="1"/>
  <c r="P47" i="2"/>
  <c r="R47" i="2" s="1"/>
  <c r="P48" i="2"/>
  <c r="R48" i="2" s="1"/>
  <c r="P49" i="2"/>
  <c r="R49" i="2" s="1"/>
  <c r="P50" i="2"/>
  <c r="R50" i="2" s="1"/>
  <c r="P43" i="2"/>
  <c r="R43" i="2" s="1"/>
  <c r="F44" i="2"/>
  <c r="K44" i="2" s="1"/>
  <c r="F45" i="2"/>
  <c r="K45" i="2" s="1"/>
  <c r="F46" i="2"/>
  <c r="K46" i="2" s="1"/>
  <c r="F47" i="2"/>
  <c r="K47" i="2" s="1"/>
  <c r="F48" i="2"/>
  <c r="K48" i="2" s="1"/>
  <c r="F49" i="2"/>
  <c r="K49" i="2" s="1"/>
  <c r="F50" i="2"/>
  <c r="K50" i="2" s="1"/>
  <c r="F43" i="2"/>
  <c r="K43" i="2" s="1"/>
  <c r="V29" i="2"/>
  <c r="T29" i="2"/>
  <c r="U29" i="2"/>
  <c r="S29" i="2"/>
  <c r="M19" i="2"/>
  <c r="M29" i="2" s="1"/>
  <c r="N29" i="2"/>
  <c r="O29" i="2"/>
  <c r="P29" i="2"/>
  <c r="Q20" i="2"/>
  <c r="Q21" i="2"/>
  <c r="Q22" i="2"/>
  <c r="Q23" i="2"/>
  <c r="Q24" i="2"/>
  <c r="Q25" i="2"/>
  <c r="Q26" i="2"/>
  <c r="Q27" i="2"/>
  <c r="Q28" i="2"/>
  <c r="H29" i="2"/>
  <c r="I29" i="2"/>
  <c r="J29" i="2"/>
  <c r="G29" i="2"/>
  <c r="K20" i="2"/>
  <c r="L20" i="2" s="1"/>
  <c r="R20" i="2" s="1"/>
  <c r="K21" i="2"/>
  <c r="L21" i="2" s="1"/>
  <c r="R21" i="2" s="1"/>
  <c r="K22" i="2"/>
  <c r="L22" i="2" s="1"/>
  <c r="K23" i="2"/>
  <c r="L23" i="2" s="1"/>
  <c r="K24" i="2"/>
  <c r="L24" i="2" s="1"/>
  <c r="K25" i="2"/>
  <c r="L25" i="2" s="1"/>
  <c r="K26" i="2"/>
  <c r="L26" i="2" s="1"/>
  <c r="R26" i="2" s="1"/>
  <c r="K27" i="2"/>
  <c r="L27" i="2" s="1"/>
  <c r="K28" i="2"/>
  <c r="L28" i="2" s="1"/>
  <c r="R28" i="2" s="1"/>
  <c r="K19" i="2"/>
  <c r="L19" i="2" s="1"/>
  <c r="K51" i="2" l="1"/>
  <c r="D54" i="2" s="1"/>
  <c r="D55" i="2" s="1"/>
  <c r="R51" i="2"/>
  <c r="R23" i="2"/>
  <c r="Q19" i="2"/>
  <c r="Q29" i="2" s="1"/>
  <c r="R22" i="2"/>
  <c r="R25" i="2"/>
  <c r="P22" i="1"/>
  <c r="D59" i="2"/>
  <c r="D60" i="2" s="1"/>
  <c r="U45" i="2"/>
  <c r="Q22" i="1"/>
  <c r="R16" i="1"/>
  <c r="M32" i="2"/>
  <c r="R27" i="2"/>
  <c r="J37" i="2"/>
  <c r="L37" i="2" s="1"/>
  <c r="S33" i="2"/>
  <c r="E37" i="2"/>
  <c r="G37" i="2" s="1"/>
  <c r="R24" i="2"/>
  <c r="K29" i="2"/>
  <c r="L29" i="2"/>
  <c r="M33" i="2"/>
  <c r="R19" i="2" l="1"/>
  <c r="Q32" i="2" s="1"/>
  <c r="P32" i="2"/>
  <c r="R29" i="2"/>
</calcChain>
</file>

<file path=xl/sharedStrings.xml><?xml version="1.0" encoding="utf-8"?>
<sst xmlns="http://schemas.openxmlformats.org/spreadsheetml/2006/main" count="337" uniqueCount="178">
  <si>
    <t>ST City Hotel (M) Sdn Bhd</t>
  </si>
  <si>
    <t>Reference no:</t>
  </si>
  <si>
    <t>SP04-01</t>
  </si>
  <si>
    <t>FINAL YEAR AUDIT FOR THE YEAR ENDED 31 DECEMBER 2022</t>
  </si>
  <si>
    <t>Prepared by:</t>
  </si>
  <si>
    <t>Arif</t>
  </si>
  <si>
    <t>Lead Schedule - Payroll</t>
  </si>
  <si>
    <t>Date:</t>
  </si>
  <si>
    <t>Reviewed by:</t>
  </si>
  <si>
    <t xml:space="preserve">Date: </t>
  </si>
  <si>
    <t xml:space="preserve">Lead schedule   </t>
  </si>
  <si>
    <t>Planning Materiality:</t>
  </si>
  <si>
    <t>RM 169,432</t>
  </si>
  <si>
    <t>Account name</t>
  </si>
  <si>
    <t>Ref. No</t>
  </si>
  <si>
    <t>Account Code</t>
  </si>
  <si>
    <t>Room Divison</t>
  </si>
  <si>
    <t>F&amp;B Divison</t>
  </si>
  <si>
    <t>Admin &amp; General Division</t>
  </si>
  <si>
    <t>Engineering Division</t>
  </si>
  <si>
    <t>Sales &amp; Marketing Division</t>
  </si>
  <si>
    <t>Unaudited Balance</t>
  </si>
  <si>
    <t>Final</t>
  </si>
  <si>
    <t>Audited</t>
  </si>
  <si>
    <t>Variances</t>
  </si>
  <si>
    <t>Remarks</t>
  </si>
  <si>
    <t>31/12/2022</t>
  </si>
  <si>
    <t>31/12/2021</t>
  </si>
  <si>
    <t> </t>
  </si>
  <si>
    <t>RM</t>
  </si>
  <si>
    <t>%</t>
  </si>
  <si>
    <t>Salaries, allowance &amp; wages</t>
  </si>
  <si>
    <t>SP04 -01 -01</t>
  </si>
  <si>
    <t>RMS-D-1</t>
  </si>
  <si>
    <t>F&amp;B-D-4</t>
  </si>
  <si>
    <t>A&amp;G-D-1</t>
  </si>
  <si>
    <t>Eng-D-1</t>
  </si>
  <si>
    <t>S&amp;M-D-1</t>
  </si>
  <si>
    <t>EPF</t>
  </si>
  <si>
    <t>SP04 -01 -02</t>
  </si>
  <si>
    <t>RMS-D-3</t>
  </si>
  <si>
    <t>F&amp;B-D-6</t>
  </si>
  <si>
    <t>A&amp;G-D-2</t>
  </si>
  <si>
    <t>Eng-D-2</t>
  </si>
  <si>
    <t>S&amp;M-D-2</t>
  </si>
  <si>
    <t>SOCSO</t>
  </si>
  <si>
    <t>SP04 -01 -03</t>
  </si>
  <si>
    <t>RMS-D-4</t>
  </si>
  <si>
    <t>F&amp;B-D-7</t>
  </si>
  <si>
    <t>A&amp;G-D-3</t>
  </si>
  <si>
    <t>Eng-D-3</t>
  </si>
  <si>
    <t>S&amp;M-D-3</t>
  </si>
  <si>
    <t>EIS</t>
  </si>
  <si>
    <t>SP04 -01 -04</t>
  </si>
  <si>
    <t>RMS-D-5</t>
  </si>
  <si>
    <t>F&amp;B-D-8</t>
  </si>
  <si>
    <t>A&amp;G-D-4</t>
  </si>
  <si>
    <t>Eng-D-4</t>
  </si>
  <si>
    <t>S&amp;M-D-4</t>
  </si>
  <si>
    <t>HRDF</t>
  </si>
  <si>
    <t>SP04 -01 -05</t>
  </si>
  <si>
    <t>RMS-D-6</t>
  </si>
  <si>
    <t>F&amp;B-D-9</t>
  </si>
  <si>
    <t>A&amp;G-D-5</t>
  </si>
  <si>
    <t>Eng-D-5</t>
  </si>
  <si>
    <t>S&amp;M-D-5</t>
  </si>
  <si>
    <t>Casual Wages</t>
  </si>
  <si>
    <t>SP04 -01 -06</t>
  </si>
  <si>
    <t>-</t>
  </si>
  <si>
    <t>F&amp;B-D-5</t>
  </si>
  <si>
    <t>Conclusion:</t>
  </si>
  <si>
    <t>The variance from the payroll of RM242744 had surpasses the threshold of planning materiality.</t>
  </si>
  <si>
    <t>Thus , the auditors should discuss with the auditee regarding these variances</t>
  </si>
  <si>
    <t>Overall, the payroll is fairly stated as at 31 December 2022.</t>
  </si>
  <si>
    <t>Sub-Schedule - Payroll</t>
  </si>
  <si>
    <t xml:space="preserve">Sub schedule </t>
  </si>
  <si>
    <t>Assertion</t>
  </si>
  <si>
    <t>Audit Procedure</t>
  </si>
  <si>
    <t>A</t>
  </si>
  <si>
    <t>Completeness</t>
  </si>
  <si>
    <t>All transactions and event that should have been recorded, have indeed been recorded correctly;</t>
  </si>
  <si>
    <t>B</t>
  </si>
  <si>
    <t>Occurence</t>
  </si>
  <si>
    <t>Transactions and event that have been recorded and disclosed, have occured and pertain to the entity;</t>
  </si>
  <si>
    <t>C</t>
  </si>
  <si>
    <t>Accuracy</t>
  </si>
  <si>
    <t>Transactions that were recorded are accurate as to the amounts and other data, and recorded in the proper account; and</t>
  </si>
  <si>
    <t>Subject to EPF</t>
  </si>
  <si>
    <t>Statutory deductions</t>
  </si>
  <si>
    <t>Employer deduction</t>
  </si>
  <si>
    <t>Procedures</t>
  </si>
  <si>
    <t>Overtime</t>
  </si>
  <si>
    <t>Shift</t>
  </si>
  <si>
    <t>Total other</t>
  </si>
  <si>
    <t>No.</t>
  </si>
  <si>
    <t>Name of Employee</t>
  </si>
  <si>
    <t>Date</t>
  </si>
  <si>
    <t>Ref. No.</t>
  </si>
  <si>
    <t xml:space="preserve">Ref </t>
  </si>
  <si>
    <t>Basic Salary</t>
  </si>
  <si>
    <t>Bonus</t>
  </si>
  <si>
    <t>Allowance</t>
  </si>
  <si>
    <t>Total Pay</t>
  </si>
  <si>
    <t>EPF 11%</t>
  </si>
  <si>
    <t>PCB</t>
  </si>
  <si>
    <t>Total Deduction</t>
  </si>
  <si>
    <t xml:space="preserve">Net Pay </t>
  </si>
  <si>
    <t>EPF 12%/13%</t>
  </si>
  <si>
    <t>HRD levy</t>
  </si>
  <si>
    <t>Ref</t>
  </si>
  <si>
    <t>Kalvin Koo Chee Hang</t>
  </si>
  <si>
    <t>SP04 -02 -001</t>
  </si>
  <si>
    <t>RM02</t>
  </si>
  <si>
    <t>/</t>
  </si>
  <si>
    <t>Janani A/P Thinagar</t>
  </si>
  <si>
    <t>SP04 -02 -002</t>
  </si>
  <si>
    <t>HR15</t>
  </si>
  <si>
    <t>Joseph Foo Tui Lee</t>
  </si>
  <si>
    <t>SP04 -02 -003</t>
  </si>
  <si>
    <t>FB12</t>
  </si>
  <si>
    <t>Arvin A/L Meyyappan</t>
  </si>
  <si>
    <t>SP04 -02 -004</t>
  </si>
  <si>
    <t>ENG11</t>
  </si>
  <si>
    <t>Nurul Najwa Binti Rizlan</t>
  </si>
  <si>
    <t>SP04 -02 -005</t>
  </si>
  <si>
    <t>SM29</t>
  </si>
  <si>
    <t>Phil Ruthven</t>
  </si>
  <si>
    <t>SP04 -02 -006</t>
  </si>
  <si>
    <t>GM04</t>
  </si>
  <si>
    <t>note 1</t>
  </si>
  <si>
    <t>X</t>
  </si>
  <si>
    <t>Tan Ai Yok</t>
  </si>
  <si>
    <t>SP04 -02 -007</t>
  </si>
  <si>
    <t>F05</t>
  </si>
  <si>
    <t>Wan Syahira Binti W. Abd. Rahim</t>
  </si>
  <si>
    <t>SP04 -02 -008</t>
  </si>
  <si>
    <t>HK48</t>
  </si>
  <si>
    <t>Muhammad Afiq Bin Mohd Yazid</t>
  </si>
  <si>
    <t>SP04 -02 -009</t>
  </si>
  <si>
    <t>EM52</t>
  </si>
  <si>
    <t>Nee Huey Shan</t>
  </si>
  <si>
    <t>SP04 -02 -010</t>
  </si>
  <si>
    <t>FO6</t>
  </si>
  <si>
    <t>Total</t>
  </si>
  <si>
    <t>Note 1</t>
  </si>
  <si>
    <t>Phil Ruthven's EPF calculation is different from the one that has been recalculated by the auditors.</t>
  </si>
  <si>
    <t>Employee Name</t>
  </si>
  <si>
    <t>Employee's contribution at 11%</t>
  </si>
  <si>
    <t>Employer's contribution at 12%</t>
  </si>
  <si>
    <t>EPF recorded</t>
  </si>
  <si>
    <t>Recalculation EPF</t>
  </si>
  <si>
    <t>Variance</t>
  </si>
  <si>
    <t>variance</t>
  </si>
  <si>
    <t>Table below investigates further misstatement that might occurs in other months for Phil Ruthven's EPF.</t>
  </si>
  <si>
    <t xml:space="preserve">Employee  </t>
  </si>
  <si>
    <t xml:space="preserve">Month   </t>
  </si>
  <si>
    <t>Gross pay</t>
  </si>
  <si>
    <t>EPF employee's portion as per recalculation at 11%</t>
  </si>
  <si>
    <t>EPF employee's portion as per payroll record</t>
  </si>
  <si>
    <t>EPF employer's portion as per payroll records</t>
  </si>
  <si>
    <t>EPF employer's portion as per recalculation at 12%</t>
  </si>
  <si>
    <t>Unadjusted Audit Journal Entry:</t>
  </si>
  <si>
    <t>Dr Admin &amp; General - EPF [SOPL]</t>
  </si>
  <si>
    <t>Cr Salaries &amp; wages payable [SOPL]</t>
  </si>
  <si>
    <t>The payroll expenses are fairly presented as at 31 December 2022</t>
  </si>
  <si>
    <t>SP04-03</t>
  </si>
  <si>
    <t>Evidence</t>
  </si>
  <si>
    <t>The amount recorded in the payroll for Employee's EPF contribution at 11% shown was RM2,200</t>
  </si>
  <si>
    <t>The amount recorded in the payroll for Employer's EPF contribution at 12% shown was RM2,400</t>
  </si>
  <si>
    <t>[ attachment below is the payroll record]</t>
  </si>
  <si>
    <t xml:space="preserve"> Jul 2022</t>
  </si>
  <si>
    <t xml:space="preserve"> May 2022</t>
  </si>
  <si>
    <t xml:space="preserve"> June 2022</t>
  </si>
  <si>
    <t xml:space="preserve"> Aug 2022</t>
  </si>
  <si>
    <t xml:space="preserve"> Sept 2022</t>
  </si>
  <si>
    <t xml:space="preserve"> Oct 2022</t>
  </si>
  <si>
    <t xml:space="preserve"> Nov 2022</t>
  </si>
  <si>
    <t xml:space="preserve"> Dec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</si>
</sst>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sz val="12"/>
      <color rgb="FFFF0000"/>
      <name val="Calibri"/>
      <family val="2"/>
      <scheme val="minor"/>
    </font>
    <font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0" fontId="1" fillId="0" borderId="2" xfId="0" applyFont="1" applyBorder="1"/>
    <xf numFmtId="0" fontId="2" fillId="0" borderId="6" xfId="0" applyFont="1" applyBorder="1"/>
    <xf numFmtId="0" fontId="2" fillId="0" borderId="4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1" xfId="0" applyFont="1" applyBorder="1"/>
    <xf numFmtId="0" fontId="1" fillId="0" borderId="3" xfId="0" applyFont="1" applyBorder="1"/>
    <xf numFmtId="0" fontId="1" fillId="0" borderId="12" xfId="0" applyFont="1" applyBorder="1"/>
    <xf numFmtId="0" fontId="1" fillId="0" borderId="13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4" fontId="2" fillId="0" borderId="8" xfId="0" applyNumberFormat="1" applyFont="1" applyBorder="1"/>
    <xf numFmtId="4" fontId="2" fillId="0" borderId="9" xfId="0" applyNumberFormat="1" applyFont="1" applyBorder="1"/>
    <xf numFmtId="0" fontId="2" fillId="0" borderId="3" xfId="0" applyFont="1" applyBorder="1"/>
    <xf numFmtId="0" fontId="2" fillId="0" borderId="12" xfId="0" applyFont="1" applyBorder="1"/>
    <xf numFmtId="16" fontId="2" fillId="0" borderId="12" xfId="0" applyNumberFormat="1" applyFont="1" applyBorder="1"/>
    <xf numFmtId="4" fontId="2" fillId="0" borderId="0" xfId="0" applyNumberFormat="1" applyFont="1"/>
    <xf numFmtId="4" fontId="2" fillId="0" borderId="12" xfId="0" applyNumberFormat="1" applyFont="1" applyBorder="1"/>
    <xf numFmtId="4" fontId="1" fillId="0" borderId="0" xfId="0" applyNumberFormat="1" applyFont="1"/>
    <xf numFmtId="4" fontId="1" fillId="0" borderId="12" xfId="0" applyNumberFormat="1" applyFont="1" applyBorder="1"/>
    <xf numFmtId="0" fontId="2" fillId="0" borderId="14" xfId="0" applyFont="1" applyBorder="1"/>
    <xf numFmtId="0" fontId="2" fillId="0" borderId="15" xfId="0" applyFont="1" applyBorder="1"/>
    <xf numFmtId="0" fontId="1" fillId="0" borderId="5" xfId="0" applyFont="1" applyBorder="1"/>
    <xf numFmtId="4" fontId="0" fillId="0" borderId="0" xfId="0" applyNumberFormat="1"/>
    <xf numFmtId="4" fontId="2" fillId="0" borderId="7" xfId="0" applyNumberFormat="1" applyFont="1" applyBorder="1"/>
    <xf numFmtId="4" fontId="2" fillId="0" borderId="3" xfId="0" applyNumberFormat="1" applyFont="1" applyBorder="1"/>
    <xf numFmtId="4" fontId="1" fillId="0" borderId="3" xfId="0" applyNumberFormat="1" applyFont="1" applyBorder="1"/>
    <xf numFmtId="0" fontId="2" fillId="0" borderId="5" xfId="0" applyFont="1" applyBorder="1"/>
    <xf numFmtId="4" fontId="2" fillId="0" borderId="2" xfId="0" applyNumberFormat="1" applyFont="1" applyBorder="1"/>
    <xf numFmtId="2" fontId="2" fillId="0" borderId="2" xfId="0" applyNumberFormat="1" applyFont="1" applyBorder="1"/>
    <xf numFmtId="0" fontId="2" fillId="0" borderId="10" xfId="0" applyFont="1" applyBorder="1"/>
    <xf numFmtId="4" fontId="2" fillId="4" borderId="0" xfId="0" applyNumberFormat="1" applyFont="1" applyFill="1"/>
    <xf numFmtId="4" fontId="2" fillId="2" borderId="0" xfId="0" applyNumberFormat="1" applyFont="1" applyFill="1"/>
    <xf numFmtId="4" fontId="2" fillId="3" borderId="0" xfId="0" applyNumberFormat="1" applyFont="1" applyFill="1"/>
    <xf numFmtId="16" fontId="2" fillId="0" borderId="2" xfId="0" applyNumberFormat="1" applyFont="1" applyBorder="1"/>
    <xf numFmtId="16" fontId="2" fillId="0" borderId="6" xfId="0" applyNumberFormat="1" applyFont="1" applyBorder="1"/>
    <xf numFmtId="4" fontId="2" fillId="0" borderId="6" xfId="0" applyNumberFormat="1" applyFont="1" applyBorder="1"/>
    <xf numFmtId="0" fontId="2" fillId="0" borderId="13" xfId="0" applyFont="1" applyBorder="1"/>
    <xf numFmtId="4" fontId="1" fillId="0" borderId="2" xfId="0" applyNumberFormat="1" applyFont="1" applyBorder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4" fontId="0" fillId="0" borderId="15" xfId="0" applyNumberFormat="1" applyBorder="1"/>
    <xf numFmtId="0" fontId="0" fillId="0" borderId="6" xfId="0" applyBorder="1"/>
    <xf numFmtId="0" fontId="0" fillId="0" borderId="11" xfId="0" applyBorder="1"/>
    <xf numFmtId="0" fontId="0" fillId="0" borderId="5" xfId="0" applyBorder="1"/>
    <xf numFmtId="4" fontId="0" fillId="0" borderId="5" xfId="0" applyNumberFormat="1" applyBorder="1"/>
    <xf numFmtId="4" fontId="0" fillId="0" borderId="13" xfId="0" applyNumberFormat="1" applyBorder="1"/>
    <xf numFmtId="2" fontId="0" fillId="0" borderId="13" xfId="0" applyNumberFormat="1" applyBorder="1"/>
    <xf numFmtId="0" fontId="2" fillId="0" borderId="13" xfId="0" applyFont="1" applyBorder="1" applyAlignment="1">
      <alignment horizontal="center"/>
    </xf>
    <xf numFmtId="14" fontId="0" fillId="0" borderId="0" xfId="0" applyNumberFormat="1" applyAlignment="1">
      <alignment horizontal="left"/>
    </xf>
    <xf numFmtId="0" fontId="2" fillId="0" borderId="3" xfId="0" applyFont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4" fontId="2" fillId="0" borderId="13" xfId="0" applyNumberFormat="1" applyFont="1" applyBorder="1"/>
    <xf numFmtId="4" fontId="2" fillId="0" borderId="5" xfId="0" applyNumberFormat="1" applyFont="1" applyBorder="1"/>
    <xf numFmtId="4" fontId="2" fillId="0" borderId="15" xfId="0" applyNumberFormat="1" applyFont="1" applyBorder="1"/>
    <xf numFmtId="0" fontId="1" fillId="0" borderId="4" xfId="0" applyFont="1" applyBorder="1"/>
    <xf numFmtId="0" fontId="2" fillId="0" borderId="2" xfId="0" applyFont="1" applyBorder="1"/>
    <xf numFmtId="0" fontId="5" fillId="0" borderId="3" xfId="0" applyFont="1" applyBorder="1"/>
    <xf numFmtId="16" fontId="2" fillId="0" borderId="11" xfId="0" applyNumberFormat="1" applyFont="1" applyBorder="1"/>
    <xf numFmtId="16" fontId="2" fillId="0" borderId="13" xfId="0" applyNumberFormat="1" applyFont="1" applyBorder="1"/>
    <xf numFmtId="0" fontId="4" fillId="0" borderId="9" xfId="0" applyFont="1" applyBorder="1"/>
    <xf numFmtId="0" fontId="4" fillId="0" borderId="12" xfId="0" applyFont="1" applyBorder="1"/>
    <xf numFmtId="0" fontId="4" fillId="0" borderId="7" xfId="0" applyFont="1" applyBorder="1"/>
    <xf numFmtId="0" fontId="4" fillId="0" borderId="0" xfId="0" applyFont="1"/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11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4" fontId="2" fillId="0" borderId="10" xfId="0" applyNumberFormat="1" applyFont="1" applyBorder="1" applyAlignment="1">
      <alignment readingOrder="1"/>
    </xf>
    <xf numFmtId="0" fontId="2" fillId="0" borderId="4" xfId="0" applyFont="1" applyBorder="1" applyAlignment="1">
      <alignment readingOrder="1"/>
    </xf>
    <xf numFmtId="0" fontId="2" fillId="0" borderId="2" xfId="0" applyFont="1" applyBorder="1" applyAlignment="1">
      <alignment readingOrder="1"/>
    </xf>
    <xf numFmtId="0" fontId="2" fillId="0" borderId="11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2" fillId="0" borderId="14" xfId="0" applyFont="1" applyBorder="1" applyAlignment="1">
      <alignment horizontal="center" wrapText="1"/>
    </xf>
    <xf numFmtId="0" fontId="2" fillId="0" borderId="1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1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7" xfId="0" applyFont="1" applyBorder="1" applyAlignment="1">
      <alignment horizontal="center" wrapText="1" readingOrder="1"/>
    </xf>
    <xf numFmtId="0" fontId="2" fillId="0" borderId="8" xfId="0" applyFont="1" applyBorder="1" applyAlignment="1">
      <alignment horizontal="center" wrapText="1" readingOrder="1"/>
    </xf>
    <xf numFmtId="0" fontId="2" fillId="0" borderId="9" xfId="0" applyFont="1" applyBorder="1" applyAlignment="1">
      <alignment horizontal="center" wrapText="1" readingOrder="1"/>
    </xf>
    <xf numFmtId="0" fontId="2" fillId="0" borderId="14" xfId="0" applyFont="1" applyBorder="1" applyAlignment="1">
      <alignment horizontal="center" wrapText="1" readingOrder="1"/>
    </xf>
    <xf numFmtId="0" fontId="2" fillId="0" borderId="15" xfId="0" applyFont="1" applyBorder="1" applyAlignment="1">
      <alignment horizontal="center" wrapText="1" readingOrder="1"/>
    </xf>
    <xf numFmtId="0" fontId="2" fillId="0" borderId="6" xfId="0" applyFont="1" applyBorder="1" applyAlignment="1">
      <alignment horizontal="center" wrapText="1" readingOrder="1"/>
    </xf>
    <xf numFmtId="0" fontId="2" fillId="0" borderId="4" xfId="0" applyFont="1" applyBorder="1" applyAlignment="1">
      <alignment wrapText="1"/>
    </xf>
    <xf numFmtId="0" fontId="2" fillId="0" borderId="10" xfId="0" applyFont="1" applyBorder="1" applyAlignment="1">
      <alignment readingOrder="1"/>
    </xf>
    <xf numFmtId="0" fontId="2" fillId="0" borderId="5" xfId="0" applyFont="1" applyBorder="1" applyAlignment="1">
      <alignment horizontal="center"/>
    </xf>
    <xf numFmtId="4" fontId="2" fillId="0" borderId="7" xfId="0" applyNumberFormat="1" applyFont="1" applyBorder="1" applyAlignment="1">
      <alignment readingOrder="1"/>
    </xf>
    <xf numFmtId="0" fontId="2" fillId="0" borderId="8" xfId="0" applyFont="1" applyBorder="1" applyAlignment="1">
      <alignment readingOrder="1"/>
    </xf>
    <xf numFmtId="0" fontId="2" fillId="0" borderId="9" xfId="0" applyFont="1" applyBorder="1" applyAlignment="1">
      <alignment readingOrder="1"/>
    </xf>
    <xf numFmtId="0" fontId="2" fillId="0" borderId="0" xfId="0" applyFont="1" applyAlignment="1"/>
    <xf numFmtId="0" fontId="2" fillId="0" borderId="12" xfId="0" applyFont="1" applyBorder="1" applyAlignment="1"/>
    <xf numFmtId="0" fontId="2" fillId="0" borderId="10" xfId="0" applyFont="1" applyBorder="1" applyAlignment="1"/>
    <xf numFmtId="0" fontId="2" fillId="0" borderId="2" xfId="0" applyFont="1" applyBorder="1" applyAlignment="1"/>
    <xf numFmtId="2" fontId="2" fillId="0" borderId="4" xfId="0" applyNumberFormat="1" applyFont="1" applyBorder="1" applyAlignment="1"/>
    <xf numFmtId="2" fontId="2" fillId="0" borderId="2" xfId="0" applyNumberFormat="1" applyFont="1" applyBorder="1" applyAlignment="1"/>
    <xf numFmtId="2" fontId="2" fillId="0" borderId="10" xfId="0" applyNumberFormat="1" applyFont="1" applyBorder="1" applyAlignment="1"/>
    <xf numFmtId="4" fontId="2" fillId="0" borderId="4" xfId="0" applyNumberFormat="1" applyFont="1" applyBorder="1" applyAlignment="1"/>
    <xf numFmtId="0" fontId="2" fillId="0" borderId="4" xfId="0" applyFont="1" applyBorder="1" applyAlignment="1"/>
    <xf numFmtId="4" fontId="2" fillId="0" borderId="8" xfId="0" applyNumberFormat="1" applyFont="1" applyBorder="1" applyAlignment="1"/>
    <xf numFmtId="0" fontId="2" fillId="0" borderId="9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17</xdr:row>
      <xdr:rowOff>66675</xdr:rowOff>
    </xdr:from>
    <xdr:to>
      <xdr:col>12</xdr:col>
      <xdr:colOff>109008</xdr:colOff>
      <xdr:row>23</xdr:row>
      <xdr:rowOff>66675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65A3D9-BA73-9767-3801-9BAD4E787E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0" y="2466975"/>
          <a:ext cx="7096125" cy="1200150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26</xdr:row>
      <xdr:rowOff>47625</xdr:rowOff>
    </xdr:from>
    <xdr:to>
      <xdr:col>12</xdr:col>
      <xdr:colOff>70908</xdr:colOff>
      <xdr:row>31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7D5D21B-904F-910D-3214-2E4890C7E9BF}"/>
            </a:ext>
            <a:ext uri="{147F2762-F138-4A5C-976F-8EAC2B608ADB}">
              <a16:predDERef xmlns:a16="http://schemas.microsoft.com/office/drawing/2014/main" pred="{6F65A3D9-BA73-9767-3801-9BAD4E787E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57325" y="4248150"/>
          <a:ext cx="7029450" cy="1019175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34</xdr:row>
      <xdr:rowOff>76200</xdr:rowOff>
    </xdr:from>
    <xdr:to>
      <xdr:col>11</xdr:col>
      <xdr:colOff>652992</xdr:colOff>
      <xdr:row>39</xdr:row>
      <xdr:rowOff>95250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40F935A-B014-9AFE-E562-C4B8A84B9AA0}"/>
            </a:ext>
            <a:ext uri="{147F2762-F138-4A5C-976F-8EAC2B608ADB}">
              <a16:predDERef xmlns:a16="http://schemas.microsoft.com/office/drawing/2014/main" pred="{27D5D21B-904F-910D-3214-2E4890C7E9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9700" y="5876925"/>
          <a:ext cx="6981825" cy="1019175"/>
        </a:xfrm>
        <a:prstGeom prst="rect">
          <a:avLst/>
        </a:prstGeom>
      </xdr:spPr>
    </xdr:pic>
    <xdr:clientData/>
  </xdr:twoCellAnchor>
  <xdr:twoCellAnchor editAs="oneCell">
    <xdr:from>
      <xdr:col>2</xdr:col>
      <xdr:colOff>180975</xdr:colOff>
      <xdr:row>42</xdr:row>
      <xdr:rowOff>180975</xdr:rowOff>
    </xdr:from>
    <xdr:to>
      <xdr:col>11</xdr:col>
      <xdr:colOff>605367</xdr:colOff>
      <xdr:row>48</xdr:row>
      <xdr:rowOff>104775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1C9278A-28D7-4577-5C24-FF9A0742BE56}"/>
            </a:ext>
            <a:ext uri="{147F2762-F138-4A5C-976F-8EAC2B608ADB}">
              <a16:predDERef xmlns:a16="http://schemas.microsoft.com/office/drawing/2014/main" pred="{B40F935A-B014-9AFE-E562-C4B8A84B9A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52575" y="7581900"/>
          <a:ext cx="6791325" cy="112395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52</xdr:row>
      <xdr:rowOff>66675</xdr:rowOff>
    </xdr:from>
    <xdr:to>
      <xdr:col>12</xdr:col>
      <xdr:colOff>80433</xdr:colOff>
      <xdr:row>58</xdr:row>
      <xdr:rowOff>104775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B146BD7-06E7-034B-E418-15029780D6B9}"/>
            </a:ext>
            <a:ext uri="{147F2762-F138-4A5C-976F-8EAC2B608ADB}">
              <a16:predDERef xmlns:a16="http://schemas.microsoft.com/office/drawing/2014/main" pred="{91C9278A-28D7-4577-5C24-FF9A0742BE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47800" y="9467850"/>
          <a:ext cx="7048500" cy="1238250"/>
        </a:xfrm>
        <a:prstGeom prst="rect">
          <a:avLst/>
        </a:prstGeom>
      </xdr:spPr>
    </xdr:pic>
    <xdr:clientData/>
  </xdr:twoCellAnchor>
  <xdr:twoCellAnchor editAs="oneCell">
    <xdr:from>
      <xdr:col>2</xdr:col>
      <xdr:colOff>161925</xdr:colOff>
      <xdr:row>61</xdr:row>
      <xdr:rowOff>142875</xdr:rowOff>
    </xdr:from>
    <xdr:to>
      <xdr:col>12</xdr:col>
      <xdr:colOff>42333</xdr:colOff>
      <xdr:row>67</xdr:row>
      <xdr:rowOff>104775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61CFE05-344D-B45E-FB6C-A2DADD0A7BB1}"/>
            </a:ext>
            <a:ext uri="{147F2762-F138-4A5C-976F-8EAC2B608ADB}">
              <a16:predDERef xmlns:a16="http://schemas.microsoft.com/office/drawing/2014/main" pred="{0B146BD7-06E7-034B-E418-15029780D6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33525" y="11344275"/>
          <a:ext cx="6924675" cy="1162050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71</xdr:row>
      <xdr:rowOff>9525</xdr:rowOff>
    </xdr:from>
    <xdr:to>
      <xdr:col>11</xdr:col>
      <xdr:colOff>652992</xdr:colOff>
      <xdr:row>76</xdr:row>
      <xdr:rowOff>161925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738AAE3-8D13-75BA-1C0B-1C3FA7354272}"/>
            </a:ext>
            <a:ext uri="{147F2762-F138-4A5C-976F-8EAC2B608ADB}">
              <a16:predDERef xmlns:a16="http://schemas.microsoft.com/office/drawing/2014/main" pred="{C61CFE05-344D-B45E-FB6C-A2DADD0A7B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62100" y="13211175"/>
          <a:ext cx="6829425" cy="1152525"/>
        </a:xfrm>
        <a:prstGeom prst="rect">
          <a:avLst/>
        </a:prstGeom>
      </xdr:spPr>
    </xdr:pic>
    <xdr:clientData/>
  </xdr:twoCellAnchor>
  <xdr:twoCellAnchor editAs="oneCell">
    <xdr:from>
      <xdr:col>2</xdr:col>
      <xdr:colOff>200025</xdr:colOff>
      <xdr:row>79</xdr:row>
      <xdr:rowOff>57150</xdr:rowOff>
    </xdr:from>
    <xdr:to>
      <xdr:col>11</xdr:col>
      <xdr:colOff>605367</xdr:colOff>
      <xdr:row>84</xdr:row>
      <xdr:rowOff>190500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1CB72FE-A3FB-9DE6-F9DB-5DC5EA95F040}"/>
            </a:ext>
            <a:ext uri="{147F2762-F138-4A5C-976F-8EAC2B608ADB}">
              <a16:predDERef xmlns:a16="http://schemas.microsoft.com/office/drawing/2014/main" pred="{A738AAE3-8D13-75BA-1C0B-1C3FA73542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71625" y="14859000"/>
          <a:ext cx="6772275" cy="1133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13382-F635-574D-869F-C5D4DD3095AF}">
  <dimension ref="A1:T27"/>
  <sheetViews>
    <sheetView tabSelected="1" zoomScale="150" workbookViewId="0">
      <selection activeCell="I8" sqref="I8"/>
    </sheetView>
  </sheetViews>
  <sheetFormatPr defaultColWidth="11" defaultRowHeight="15.75" customHeight="1"/>
  <cols>
    <col min="2" max="2" width="20.375" customWidth="1"/>
    <col min="3" max="3" width="15" customWidth="1"/>
    <col min="4" max="4" width="11.125" customWidth="1"/>
    <col min="5" max="5" width="15.875" customWidth="1"/>
    <col min="7" max="7" width="16.5" customWidth="1"/>
    <col min="9" max="9" width="16.5" customWidth="1"/>
    <col min="11" max="11" width="16.875" customWidth="1"/>
    <col min="13" max="13" width="16.625" customWidth="1"/>
    <col min="14" max="14" width="15.625" customWidth="1"/>
    <col min="15" max="15" width="15.375" customWidth="1"/>
    <col min="16" max="16" width="15.875" customWidth="1"/>
  </cols>
  <sheetData>
    <row r="1" spans="1:20">
      <c r="A1" s="1" t="s">
        <v>0</v>
      </c>
      <c r="B1" s="2"/>
      <c r="C1" s="2"/>
      <c r="D1" s="2"/>
      <c r="E1" s="2"/>
      <c r="F1" s="2"/>
      <c r="G1" s="2"/>
      <c r="H1" s="1" t="s">
        <v>1</v>
      </c>
      <c r="I1" s="80" t="s">
        <v>2</v>
      </c>
    </row>
    <row r="2" spans="1:20">
      <c r="A2" s="1" t="s">
        <v>3</v>
      </c>
      <c r="B2" s="1"/>
      <c r="C2" s="1"/>
      <c r="D2" s="1"/>
      <c r="E2" s="2"/>
      <c r="F2" s="2"/>
      <c r="G2" s="2"/>
      <c r="H2" s="1" t="s">
        <v>4</v>
      </c>
      <c r="I2" t="s">
        <v>5</v>
      </c>
    </row>
    <row r="3" spans="1:20">
      <c r="A3" s="1" t="s">
        <v>6</v>
      </c>
      <c r="B3" s="2"/>
      <c r="C3" s="2"/>
      <c r="D3" s="2"/>
      <c r="E3" s="2"/>
      <c r="F3" s="2"/>
      <c r="G3" s="2"/>
      <c r="H3" s="1" t="s">
        <v>7</v>
      </c>
      <c r="I3" s="62">
        <v>45093</v>
      </c>
    </row>
    <row r="4" spans="1:20">
      <c r="A4" s="2"/>
      <c r="B4" s="2"/>
      <c r="C4" s="2"/>
      <c r="D4" s="2"/>
      <c r="E4" s="2"/>
      <c r="F4" s="2"/>
      <c r="G4" s="2"/>
      <c r="H4" s="1"/>
    </row>
    <row r="5" spans="1:20">
      <c r="A5" s="2"/>
      <c r="B5" s="2"/>
      <c r="C5" s="2"/>
      <c r="D5" s="2"/>
      <c r="E5" s="2"/>
      <c r="F5" s="2"/>
      <c r="G5" s="2"/>
      <c r="H5" s="1" t="s">
        <v>8</v>
      </c>
    </row>
    <row r="6" spans="1:20">
      <c r="A6" s="2"/>
      <c r="B6" s="2"/>
      <c r="C6" s="2"/>
      <c r="D6" s="2"/>
      <c r="E6" s="2"/>
      <c r="F6" s="2"/>
      <c r="G6" s="2"/>
      <c r="H6" s="1" t="s">
        <v>9</v>
      </c>
    </row>
    <row r="7" spans="1:20">
      <c r="A7" s="3" t="s">
        <v>10</v>
      </c>
      <c r="B7" s="2"/>
      <c r="C7" s="2"/>
      <c r="D7" s="2"/>
      <c r="E7" s="2"/>
      <c r="F7" s="2"/>
      <c r="G7" s="2"/>
      <c r="H7" s="2"/>
    </row>
    <row r="8" spans="1:20">
      <c r="A8" s="2"/>
      <c r="B8" s="2"/>
      <c r="C8" s="2"/>
      <c r="D8" s="2"/>
      <c r="E8" s="2"/>
      <c r="F8" s="2"/>
      <c r="G8" s="2"/>
      <c r="H8" s="2"/>
      <c r="I8" s="2"/>
    </row>
    <row r="9" spans="1:20">
      <c r="A9" s="2" t="s">
        <v>11</v>
      </c>
      <c r="B9" s="2"/>
      <c r="C9" s="2" t="s">
        <v>12</v>
      </c>
      <c r="D9" s="2"/>
      <c r="E9" s="2"/>
      <c r="F9" s="2"/>
      <c r="G9" s="2"/>
      <c r="H9" s="2"/>
      <c r="I9" s="2"/>
    </row>
    <row r="12" spans="1:20" ht="15.95" customHeight="1">
      <c r="B12" s="91" t="s">
        <v>13</v>
      </c>
      <c r="C12" s="91" t="s">
        <v>14</v>
      </c>
      <c r="D12" s="85" t="s">
        <v>15</v>
      </c>
      <c r="E12" s="85" t="s">
        <v>16</v>
      </c>
      <c r="F12" s="85" t="s">
        <v>15</v>
      </c>
      <c r="G12" s="85" t="s">
        <v>17</v>
      </c>
      <c r="H12" s="85" t="s">
        <v>15</v>
      </c>
      <c r="I12" s="85" t="s">
        <v>18</v>
      </c>
      <c r="J12" s="85" t="s">
        <v>15</v>
      </c>
      <c r="K12" s="85" t="s">
        <v>19</v>
      </c>
      <c r="L12" s="85" t="s">
        <v>15</v>
      </c>
      <c r="M12" s="85" t="s">
        <v>20</v>
      </c>
      <c r="N12" s="65" t="s">
        <v>21</v>
      </c>
      <c r="O12" s="64" t="s">
        <v>22</v>
      </c>
      <c r="P12" s="65" t="s">
        <v>23</v>
      </c>
      <c r="Q12" s="87" t="s">
        <v>24</v>
      </c>
      <c r="R12" s="88"/>
      <c r="S12" s="81" t="s">
        <v>25</v>
      </c>
      <c r="T12" s="82"/>
    </row>
    <row r="13" spans="1:20" ht="15.95" customHeight="1">
      <c r="B13" s="92"/>
      <c r="C13" s="92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67" t="s">
        <v>26</v>
      </c>
      <c r="O13" s="66" t="s">
        <v>26</v>
      </c>
      <c r="P13" s="67" t="s">
        <v>27</v>
      </c>
      <c r="Q13" s="89"/>
      <c r="R13" s="90"/>
      <c r="S13" s="83"/>
      <c r="T13" s="84"/>
    </row>
    <row r="14" spans="1:20">
      <c r="B14" s="68" t="s">
        <v>28</v>
      </c>
      <c r="C14" s="68"/>
      <c r="D14" s="68" t="s">
        <v>28</v>
      </c>
      <c r="E14" s="66" t="s">
        <v>29</v>
      </c>
      <c r="F14" s="67"/>
      <c r="G14" s="66" t="s">
        <v>29</v>
      </c>
      <c r="H14" s="67"/>
      <c r="I14" s="66" t="s">
        <v>29</v>
      </c>
      <c r="J14" s="67"/>
      <c r="K14" s="66" t="s">
        <v>29</v>
      </c>
      <c r="L14" s="67"/>
      <c r="M14" s="66" t="s">
        <v>29</v>
      </c>
      <c r="N14" s="67" t="s">
        <v>29</v>
      </c>
      <c r="O14" s="66" t="s">
        <v>29</v>
      </c>
      <c r="P14" s="67" t="s">
        <v>29</v>
      </c>
      <c r="Q14" s="66" t="s">
        <v>29</v>
      </c>
      <c r="R14" s="67" t="s">
        <v>30</v>
      </c>
      <c r="S14" s="83"/>
      <c r="T14" s="84"/>
    </row>
    <row r="15" spans="1:20">
      <c r="B15" s="48"/>
      <c r="C15" s="79"/>
      <c r="D15" s="48"/>
      <c r="E15" s="48"/>
      <c r="F15" s="48"/>
      <c r="G15" s="48"/>
      <c r="H15" s="56"/>
      <c r="I15" s="49"/>
      <c r="J15" s="56"/>
      <c r="K15" s="49"/>
      <c r="L15" s="56"/>
      <c r="M15" s="49"/>
      <c r="N15" s="56"/>
      <c r="O15" s="49"/>
      <c r="P15" s="56"/>
      <c r="Q15" s="49"/>
      <c r="R15" s="56"/>
      <c r="S15" s="49"/>
      <c r="T15" s="50"/>
    </row>
    <row r="16" spans="1:20">
      <c r="B16" s="12" t="s">
        <v>31</v>
      </c>
      <c r="C16" s="74" t="s">
        <v>32</v>
      </c>
      <c r="D16" s="20" t="s">
        <v>33</v>
      </c>
      <c r="E16" s="32">
        <v>1006743</v>
      </c>
      <c r="F16" s="20" t="s">
        <v>34</v>
      </c>
      <c r="G16" s="32">
        <v>1941522.31</v>
      </c>
      <c r="H16" s="44" t="s">
        <v>35</v>
      </c>
      <c r="I16" s="23">
        <v>1136138.08</v>
      </c>
      <c r="J16" s="44" t="s">
        <v>36</v>
      </c>
      <c r="K16" s="23">
        <v>474227.21</v>
      </c>
      <c r="L16" s="44" t="s">
        <v>37</v>
      </c>
      <c r="M16" s="23">
        <v>552298.5</v>
      </c>
      <c r="N16" s="69">
        <f>SUM(E16+G16+I16+K16+M16)</f>
        <v>5110929.1000000006</v>
      </c>
      <c r="O16" s="23">
        <v>5110929.0999999996</v>
      </c>
      <c r="P16" s="69">
        <f>1157148.84+487407.85+2031500.74+1044034.02+572650.44</f>
        <v>5292741.8899999987</v>
      </c>
      <c r="Q16" s="30">
        <f>P16-O16</f>
        <v>181812.78999999911</v>
      </c>
      <c r="R16" s="60">
        <f>Q16/P16*100</f>
        <v>3.4351342608169229</v>
      </c>
      <c r="T16" s="51"/>
    </row>
    <row r="17" spans="2:20">
      <c r="B17" s="12" t="s">
        <v>38</v>
      </c>
      <c r="C17" s="74" t="s">
        <v>39</v>
      </c>
      <c r="D17" s="20" t="s">
        <v>40</v>
      </c>
      <c r="E17" s="32">
        <v>125119</v>
      </c>
      <c r="F17" s="20" t="s">
        <v>41</v>
      </c>
      <c r="G17" s="32">
        <v>242160</v>
      </c>
      <c r="H17" s="44" t="s">
        <v>42</v>
      </c>
      <c r="I17" s="23">
        <v>130177</v>
      </c>
      <c r="J17" s="44" t="s">
        <v>43</v>
      </c>
      <c r="K17" s="23">
        <v>58444</v>
      </c>
      <c r="L17" s="44" t="s">
        <v>44</v>
      </c>
      <c r="M17" s="23">
        <v>66759</v>
      </c>
      <c r="N17" s="69">
        <f t="shared" ref="N17:N20" si="0">SUM(E17+G17+I17+K17+M17)</f>
        <v>622659</v>
      </c>
      <c r="O17" s="23">
        <v>622659</v>
      </c>
      <c r="P17" s="69">
        <f>132582.18+60066.58+253375.25+129742.96+69216.84</f>
        <v>644983.80999999994</v>
      </c>
      <c r="Q17" s="30">
        <f t="shared" ref="Q17:Q21" si="1">P17-O17</f>
        <v>22324.809999999939</v>
      </c>
      <c r="R17" s="60">
        <f t="shared" ref="R17:R21" si="2">Q17/P17*100</f>
        <v>3.4612977339694684</v>
      </c>
      <c r="T17" s="51"/>
    </row>
    <row r="18" spans="2:20">
      <c r="B18" s="12" t="s">
        <v>45</v>
      </c>
      <c r="C18" s="74" t="s">
        <v>46</v>
      </c>
      <c r="D18" s="20" t="s">
        <v>47</v>
      </c>
      <c r="E18" s="32">
        <v>13355</v>
      </c>
      <c r="F18" s="20" t="s">
        <v>48</v>
      </c>
      <c r="G18" s="32">
        <v>25357.5</v>
      </c>
      <c r="H18" s="44" t="s">
        <v>49</v>
      </c>
      <c r="I18" s="23">
        <v>10230.549999999999</v>
      </c>
      <c r="J18" s="44" t="s">
        <v>50</v>
      </c>
      <c r="K18" s="23">
        <v>6095.3</v>
      </c>
      <c r="L18" s="44" t="s">
        <v>51</v>
      </c>
      <c r="M18" s="23">
        <v>4454.6000000000004</v>
      </c>
      <c r="N18" s="69">
        <f t="shared" si="0"/>
        <v>59492.950000000004</v>
      </c>
      <c r="O18" s="23">
        <v>59492.95</v>
      </c>
      <c r="P18" s="69">
        <f>10418.41+6263.6+26524.11+13847.29+4618.09</f>
        <v>61671.5</v>
      </c>
      <c r="Q18" s="30">
        <f t="shared" si="1"/>
        <v>2178.5500000000029</v>
      </c>
      <c r="R18" s="60">
        <f t="shared" si="2"/>
        <v>3.5325069116204451</v>
      </c>
      <c r="T18" s="51"/>
    </row>
    <row r="19" spans="2:20">
      <c r="B19" s="12" t="s">
        <v>52</v>
      </c>
      <c r="C19" s="74" t="s">
        <v>53</v>
      </c>
      <c r="D19" s="20" t="s">
        <v>54</v>
      </c>
      <c r="E19" s="20">
        <v>1529.89</v>
      </c>
      <c r="F19" s="20" t="s">
        <v>55</v>
      </c>
      <c r="G19" s="32">
        <v>2907.75</v>
      </c>
      <c r="H19" s="44" t="s">
        <v>56</v>
      </c>
      <c r="I19" s="23">
        <v>1178.72</v>
      </c>
      <c r="J19" s="44" t="s">
        <v>57</v>
      </c>
      <c r="K19" s="2">
        <v>700.85</v>
      </c>
      <c r="L19" s="44" t="s">
        <v>58</v>
      </c>
      <c r="M19" s="2">
        <v>512.70000000000005</v>
      </c>
      <c r="N19" s="69">
        <f t="shared" si="0"/>
        <v>6829.9100000000008</v>
      </c>
      <c r="O19" s="23">
        <v>6829.91</v>
      </c>
      <c r="P19" s="69">
        <f>1200.36+720.21+3041.53+1586.28+531.52</f>
        <v>7079.9</v>
      </c>
      <c r="Q19" s="30">
        <f t="shared" si="1"/>
        <v>249.98999999999978</v>
      </c>
      <c r="R19" s="60">
        <f t="shared" si="2"/>
        <v>3.5309820760180202</v>
      </c>
      <c r="T19" s="51"/>
    </row>
    <row r="20" spans="2:20">
      <c r="B20" s="12" t="s">
        <v>59</v>
      </c>
      <c r="C20" s="74" t="s">
        <v>60</v>
      </c>
      <c r="D20" s="20" t="s">
        <v>61</v>
      </c>
      <c r="E20" s="32">
        <v>8629.5</v>
      </c>
      <c r="F20" s="20" t="s">
        <v>62</v>
      </c>
      <c r="G20" s="32">
        <v>16740</v>
      </c>
      <c r="H20" s="44" t="s">
        <v>63</v>
      </c>
      <c r="I20" s="23">
        <v>10259.6</v>
      </c>
      <c r="J20" s="44" t="s">
        <v>64</v>
      </c>
      <c r="K20" s="23">
        <v>4139</v>
      </c>
      <c r="L20" s="44" t="s">
        <v>65</v>
      </c>
      <c r="M20" s="23">
        <v>5160</v>
      </c>
      <c r="N20" s="69">
        <f t="shared" si="0"/>
        <v>44928.1</v>
      </c>
      <c r="O20" s="23">
        <v>44928.1</v>
      </c>
      <c r="P20" s="69">
        <f>10447.67+4252.85+17507.4+8945.68+5349</f>
        <v>46502.600000000006</v>
      </c>
      <c r="Q20" s="30">
        <f t="shared" si="1"/>
        <v>1574.5000000000073</v>
      </c>
      <c r="R20" s="60">
        <f t="shared" si="2"/>
        <v>3.3858321900281001</v>
      </c>
      <c r="T20" s="51"/>
    </row>
    <row r="21" spans="2:20">
      <c r="B21" s="12" t="s">
        <v>66</v>
      </c>
      <c r="C21" s="74" t="s">
        <v>67</v>
      </c>
      <c r="D21" s="63" t="s">
        <v>68</v>
      </c>
      <c r="E21" s="63" t="s">
        <v>68</v>
      </c>
      <c r="F21" s="20" t="s">
        <v>69</v>
      </c>
      <c r="G21" s="32">
        <v>98868</v>
      </c>
      <c r="H21" s="61" t="s">
        <v>68</v>
      </c>
      <c r="I21" s="47" t="s">
        <v>68</v>
      </c>
      <c r="J21" s="61" t="s">
        <v>68</v>
      </c>
      <c r="K21" s="47" t="s">
        <v>68</v>
      </c>
      <c r="L21" s="61" t="s">
        <v>68</v>
      </c>
      <c r="M21" s="47" t="s">
        <v>68</v>
      </c>
      <c r="N21" s="70">
        <f>SUM(G21)</f>
        <v>98868</v>
      </c>
      <c r="O21" s="71">
        <v>98868</v>
      </c>
      <c r="P21" s="59">
        <v>133471.79999999999</v>
      </c>
      <c r="Q21" s="30">
        <f t="shared" si="1"/>
        <v>34603.799999999988</v>
      </c>
      <c r="R21" s="60">
        <f t="shared" si="2"/>
        <v>25.92592592592592</v>
      </c>
      <c r="T21" s="51"/>
    </row>
    <row r="22" spans="2:20">
      <c r="B22" s="52"/>
      <c r="C22" s="52"/>
      <c r="D22" s="52"/>
      <c r="E22" s="52"/>
      <c r="F22" s="52"/>
      <c r="G22" s="52"/>
      <c r="H22" s="57"/>
      <c r="I22" s="53"/>
      <c r="J22" s="57"/>
      <c r="K22" s="53"/>
      <c r="L22" s="57"/>
      <c r="M22" s="53"/>
      <c r="N22" s="58">
        <f>SUM(N16:N21)</f>
        <v>5943707.0600000005</v>
      </c>
      <c r="O22" s="54">
        <f t="shared" ref="O22:Q22" si="3">SUM(O16:O21)</f>
        <v>5943707.0599999996</v>
      </c>
      <c r="P22" s="58">
        <f t="shared" si="3"/>
        <v>6186451.4999999981</v>
      </c>
      <c r="Q22" s="54">
        <f t="shared" si="3"/>
        <v>242744.43999999901</v>
      </c>
      <c r="R22" s="57"/>
      <c r="S22" s="53"/>
      <c r="T22" s="55"/>
    </row>
    <row r="25" spans="2:20">
      <c r="B25" t="s">
        <v>70</v>
      </c>
      <c r="C25" t="s">
        <v>71</v>
      </c>
    </row>
    <row r="26" spans="2:20">
      <c r="C26" t="s">
        <v>72</v>
      </c>
    </row>
    <row r="27" spans="2:20">
      <c r="C27" t="s">
        <v>73</v>
      </c>
    </row>
  </sheetData>
  <mergeCells count="14">
    <mergeCell ref="H12:H13"/>
    <mergeCell ref="B12:B13"/>
    <mergeCell ref="D12:D13"/>
    <mergeCell ref="E12:E13"/>
    <mergeCell ref="F12:F13"/>
    <mergeCell ref="G12:G13"/>
    <mergeCell ref="C12:C13"/>
    <mergeCell ref="S12:T14"/>
    <mergeCell ref="I12:I13"/>
    <mergeCell ref="J12:J13"/>
    <mergeCell ref="K12:K13"/>
    <mergeCell ref="L12:L13"/>
    <mergeCell ref="M12:M13"/>
    <mergeCell ref="Q12:R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EA69-2157-49AB-ABF8-1CABE95824E8}">
  <dimension ref="A1:Z63"/>
  <sheetViews>
    <sheetView zoomScale="150" workbookViewId="0">
      <selection activeCell="K1" sqref="K1"/>
    </sheetView>
  </sheetViews>
  <sheetFormatPr defaultColWidth="8.875" defaultRowHeight="15.75" customHeight="1"/>
  <cols>
    <col min="2" max="2" width="10.625" customWidth="1"/>
    <col min="3" max="3" width="27.25" customWidth="1"/>
    <col min="4" max="4" width="16.375" customWidth="1"/>
    <col min="5" max="5" width="15.875" customWidth="1"/>
    <col min="6" max="8" width="9.125" bestFit="1" customWidth="1"/>
    <col min="9" max="9" width="9" bestFit="1" customWidth="1"/>
    <col min="10" max="10" width="9.125" bestFit="1" customWidth="1"/>
    <col min="11" max="11" width="10.875" customWidth="1"/>
    <col min="12" max="13" width="9.375" bestFit="1" customWidth="1"/>
    <col min="14" max="16" width="9.125" bestFit="1" customWidth="1"/>
    <col min="17" max="17" width="9.625" bestFit="1" customWidth="1"/>
    <col min="18" max="18" width="10.875" customWidth="1"/>
    <col min="19" max="19" width="9.125" bestFit="1" customWidth="1"/>
    <col min="20" max="21" width="9" bestFit="1" customWidth="1"/>
    <col min="22" max="22" width="12.625" customWidth="1"/>
  </cols>
  <sheetData>
    <row r="1" spans="1:26">
      <c r="A1" s="1" t="s">
        <v>0</v>
      </c>
      <c r="B1" s="2"/>
      <c r="C1" s="2"/>
      <c r="D1" s="2"/>
      <c r="E1" s="2"/>
      <c r="F1" s="2"/>
      <c r="G1" s="2"/>
      <c r="H1" s="2"/>
      <c r="I1" s="1" t="s">
        <v>1</v>
      </c>
      <c r="K1" s="80" t="s">
        <v>2</v>
      </c>
    </row>
    <row r="2" spans="1:26">
      <c r="A2" s="1" t="s">
        <v>3</v>
      </c>
      <c r="B2" s="1"/>
      <c r="C2" s="1"/>
      <c r="D2" s="1"/>
      <c r="E2" s="1"/>
      <c r="F2" s="2"/>
      <c r="G2" s="2"/>
      <c r="H2" s="2"/>
      <c r="I2" s="1" t="s">
        <v>4</v>
      </c>
      <c r="K2" t="s">
        <v>5</v>
      </c>
      <c r="L2" s="2"/>
      <c r="M2" s="2"/>
      <c r="N2" s="2"/>
      <c r="O2" s="2"/>
    </row>
    <row r="3" spans="1:26">
      <c r="A3" s="1" t="s">
        <v>74</v>
      </c>
      <c r="B3" s="2"/>
      <c r="C3" s="2"/>
      <c r="D3" s="2"/>
      <c r="E3" s="2"/>
      <c r="F3" s="2"/>
      <c r="G3" s="2"/>
      <c r="H3" s="2"/>
      <c r="I3" s="1" t="s">
        <v>7</v>
      </c>
      <c r="K3" s="62">
        <v>45093</v>
      </c>
      <c r="L3" s="2"/>
      <c r="M3" s="1"/>
      <c r="N3" s="2"/>
      <c r="O3" s="1"/>
    </row>
    <row r="4" spans="1:26">
      <c r="A4" s="2"/>
      <c r="B4" s="2"/>
      <c r="C4" s="2"/>
      <c r="D4" s="2"/>
      <c r="E4" s="2"/>
      <c r="F4" s="2"/>
      <c r="G4" s="2"/>
      <c r="H4" s="2"/>
      <c r="I4" s="1"/>
      <c r="K4" s="2"/>
      <c r="M4" s="1"/>
      <c r="N4" s="2"/>
    </row>
    <row r="5" spans="1:26">
      <c r="A5" s="2"/>
      <c r="B5" s="2"/>
      <c r="C5" s="2"/>
      <c r="D5" s="2"/>
      <c r="E5" s="2"/>
      <c r="F5" s="2"/>
      <c r="G5" s="2"/>
      <c r="H5" s="2"/>
      <c r="I5" s="1" t="s">
        <v>8</v>
      </c>
      <c r="K5" s="2"/>
      <c r="M5" s="1"/>
      <c r="N5" s="2"/>
    </row>
    <row r="6" spans="1:26">
      <c r="A6" s="2"/>
      <c r="B6" s="2"/>
      <c r="C6" s="2"/>
      <c r="D6" s="2"/>
      <c r="E6" s="2"/>
      <c r="F6" s="2"/>
      <c r="G6" s="2"/>
      <c r="H6" s="2"/>
      <c r="I6" s="1" t="s">
        <v>9</v>
      </c>
      <c r="K6" s="2"/>
      <c r="M6" s="1"/>
      <c r="N6" s="2"/>
    </row>
    <row r="7" spans="1:26">
      <c r="A7" s="2"/>
      <c r="B7" s="2"/>
      <c r="C7" s="2"/>
      <c r="D7" s="2"/>
      <c r="E7" s="2"/>
      <c r="F7" s="2"/>
      <c r="G7" s="2"/>
      <c r="H7" s="2"/>
      <c r="I7" s="1"/>
      <c r="K7" s="2"/>
      <c r="M7" s="1"/>
      <c r="N7" s="2"/>
    </row>
    <row r="8" spans="1:26">
      <c r="B8" s="3" t="s">
        <v>75</v>
      </c>
      <c r="C8" s="3"/>
      <c r="D8" s="3"/>
      <c r="E8" s="2"/>
      <c r="F8" s="2"/>
      <c r="G8" s="2"/>
      <c r="H8" s="2"/>
      <c r="I8" s="2"/>
      <c r="J8" s="2"/>
      <c r="K8" s="2"/>
      <c r="M8" s="2"/>
      <c r="N8" s="2"/>
    </row>
    <row r="9" spans="1:26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26">
      <c r="B10" s="4" t="s">
        <v>28</v>
      </c>
      <c r="C10" s="5" t="s">
        <v>76</v>
      </c>
      <c r="D10" s="72" t="s">
        <v>77</v>
      </c>
      <c r="E10" s="72"/>
      <c r="F10" s="72"/>
      <c r="G10" s="72"/>
      <c r="H10" s="72"/>
      <c r="I10" s="72"/>
      <c r="J10" s="72"/>
      <c r="K10" s="72"/>
      <c r="L10" s="5"/>
      <c r="N10" s="2"/>
      <c r="O10" s="2"/>
    </row>
    <row r="11" spans="1:26">
      <c r="B11" s="29" t="s">
        <v>78</v>
      </c>
      <c r="C11" s="6" t="s">
        <v>79</v>
      </c>
      <c r="D11" s="7" t="s">
        <v>80</v>
      </c>
      <c r="E11" s="7"/>
      <c r="F11" s="7"/>
      <c r="G11" s="7"/>
      <c r="H11" s="7"/>
      <c r="I11" s="7"/>
      <c r="J11" s="7"/>
      <c r="K11" s="7"/>
      <c r="L11" s="73"/>
      <c r="N11" s="2"/>
      <c r="O11" s="2"/>
    </row>
    <row r="12" spans="1:26">
      <c r="B12" s="29" t="s">
        <v>81</v>
      </c>
      <c r="C12" s="6" t="s">
        <v>82</v>
      </c>
      <c r="D12" s="7" t="s">
        <v>83</v>
      </c>
      <c r="E12" s="7"/>
      <c r="F12" s="7"/>
      <c r="G12" s="7"/>
      <c r="H12" s="7"/>
      <c r="I12" s="7"/>
      <c r="J12" s="7"/>
      <c r="K12" s="7"/>
      <c r="L12" s="73"/>
      <c r="N12" s="2"/>
      <c r="O12" s="2"/>
    </row>
    <row r="13" spans="1:26">
      <c r="B13" s="29" t="s">
        <v>84</v>
      </c>
      <c r="C13" s="6" t="s">
        <v>85</v>
      </c>
      <c r="D13" s="7" t="s">
        <v>86</v>
      </c>
      <c r="E13" s="7"/>
      <c r="F13" s="7"/>
      <c r="G13" s="7"/>
      <c r="H13" s="7"/>
      <c r="I13" s="7"/>
      <c r="J13" s="7"/>
      <c r="K13" s="7"/>
      <c r="L13" s="73"/>
      <c r="N13" s="2"/>
      <c r="O13" s="2"/>
    </row>
    <row r="16" spans="1:26">
      <c r="B16" s="8" t="s">
        <v>28</v>
      </c>
      <c r="C16" s="9" t="s">
        <v>28</v>
      </c>
      <c r="D16" s="11" t="s">
        <v>28</v>
      </c>
      <c r="E16" s="50"/>
      <c r="F16" s="94" t="s">
        <v>87</v>
      </c>
      <c r="G16" s="94"/>
      <c r="H16" s="94"/>
      <c r="I16" s="94"/>
      <c r="J16" s="94"/>
      <c r="K16" s="94"/>
      <c r="L16" s="95"/>
      <c r="M16" s="93" t="s">
        <v>88</v>
      </c>
      <c r="N16" s="94"/>
      <c r="O16" s="94"/>
      <c r="P16" s="94"/>
      <c r="Q16" s="95"/>
      <c r="R16" s="93" t="s">
        <v>89</v>
      </c>
      <c r="S16" s="94"/>
      <c r="T16" s="94"/>
      <c r="U16" s="94"/>
      <c r="V16" s="95"/>
      <c r="W16" s="11" t="s">
        <v>28</v>
      </c>
      <c r="X16" s="96" t="s">
        <v>90</v>
      </c>
      <c r="Y16" s="97"/>
      <c r="Z16" s="98"/>
    </row>
    <row r="17" spans="2:26">
      <c r="B17" s="12" t="s">
        <v>28</v>
      </c>
      <c r="C17" s="1"/>
      <c r="D17" s="14" t="s">
        <v>28</v>
      </c>
      <c r="E17" s="51"/>
      <c r="F17" s="9" t="s">
        <v>28</v>
      </c>
      <c r="G17" s="9" t="s">
        <v>28</v>
      </c>
      <c r="H17" s="9" t="s">
        <v>28</v>
      </c>
      <c r="I17" s="9" t="s">
        <v>91</v>
      </c>
      <c r="J17" s="9" t="s">
        <v>92</v>
      </c>
      <c r="K17" s="9" t="s">
        <v>93</v>
      </c>
      <c r="L17" s="9" t="s">
        <v>28</v>
      </c>
      <c r="M17" s="8" t="s">
        <v>28</v>
      </c>
      <c r="N17" s="9" t="s">
        <v>28</v>
      </c>
      <c r="O17" s="9" t="s">
        <v>28</v>
      </c>
      <c r="P17" s="9" t="s">
        <v>28</v>
      </c>
      <c r="Q17" s="9" t="s">
        <v>28</v>
      </c>
      <c r="R17" s="12" t="s">
        <v>28</v>
      </c>
      <c r="S17" s="1"/>
      <c r="T17" s="1"/>
      <c r="U17" s="1"/>
      <c r="V17" s="1"/>
      <c r="W17" s="14" t="s">
        <v>28</v>
      </c>
      <c r="X17" s="99"/>
      <c r="Y17" s="100"/>
      <c r="Z17" s="101"/>
    </row>
    <row r="18" spans="2:26">
      <c r="B18" s="12" t="s">
        <v>94</v>
      </c>
      <c r="C18" s="1" t="s">
        <v>95</v>
      </c>
      <c r="D18" s="14" t="s">
        <v>96</v>
      </c>
      <c r="E18" s="51" t="s">
        <v>97</v>
      </c>
      <c r="F18" s="1" t="s">
        <v>98</v>
      </c>
      <c r="G18" s="1" t="s">
        <v>99</v>
      </c>
      <c r="H18" s="1" t="s">
        <v>100</v>
      </c>
      <c r="I18" s="1" t="s">
        <v>101</v>
      </c>
      <c r="J18" s="1" t="s">
        <v>101</v>
      </c>
      <c r="K18" s="1" t="s">
        <v>101</v>
      </c>
      <c r="L18" s="13" t="s">
        <v>102</v>
      </c>
      <c r="M18" s="1" t="s">
        <v>103</v>
      </c>
      <c r="N18" s="1" t="s">
        <v>45</v>
      </c>
      <c r="O18" s="1" t="s">
        <v>52</v>
      </c>
      <c r="P18" s="1" t="s">
        <v>104</v>
      </c>
      <c r="Q18" s="1" t="s">
        <v>105</v>
      </c>
      <c r="R18" s="12" t="s">
        <v>106</v>
      </c>
      <c r="S18" s="1" t="s">
        <v>107</v>
      </c>
      <c r="T18" s="1" t="s">
        <v>45</v>
      </c>
      <c r="U18" s="1" t="s">
        <v>52</v>
      </c>
      <c r="V18" s="13" t="s">
        <v>108</v>
      </c>
      <c r="W18" s="13" t="s">
        <v>109</v>
      </c>
      <c r="X18" s="10" t="s">
        <v>78</v>
      </c>
      <c r="Y18" s="10" t="s">
        <v>81</v>
      </c>
      <c r="Z18" s="10" t="s">
        <v>84</v>
      </c>
    </row>
    <row r="19" spans="2:26">
      <c r="B19" s="15">
        <v>1</v>
      </c>
      <c r="C19" s="16" t="s">
        <v>110</v>
      </c>
      <c r="D19" s="75">
        <v>44948</v>
      </c>
      <c r="E19" s="77" t="s">
        <v>111</v>
      </c>
      <c r="F19" s="16" t="s">
        <v>112</v>
      </c>
      <c r="G19" s="18">
        <v>15000</v>
      </c>
      <c r="H19" s="18">
        <v>0</v>
      </c>
      <c r="I19" s="18">
        <v>0</v>
      </c>
      <c r="J19" s="18">
        <v>0</v>
      </c>
      <c r="K19" s="18">
        <f>I19+J19</f>
        <v>0</v>
      </c>
      <c r="L19" s="19">
        <f>G19+H19+K19</f>
        <v>15000</v>
      </c>
      <c r="M19" s="18">
        <f>1650</f>
        <v>1650</v>
      </c>
      <c r="N19" s="18">
        <v>19.75</v>
      </c>
      <c r="O19" s="18">
        <v>7.9</v>
      </c>
      <c r="P19" s="18">
        <v>1468.45</v>
      </c>
      <c r="Q19" s="18">
        <f>-SUM(M19:P19)</f>
        <v>-3146.1000000000004</v>
      </c>
      <c r="R19" s="31">
        <f>L19+Q19</f>
        <v>11853.9</v>
      </c>
      <c r="S19" s="18">
        <v>1800</v>
      </c>
      <c r="T19" s="18">
        <v>69.05</v>
      </c>
      <c r="U19" s="18">
        <v>7.9</v>
      </c>
      <c r="V19" s="19">
        <v>150</v>
      </c>
      <c r="W19" s="17" t="s">
        <v>28</v>
      </c>
      <c r="X19" s="17" t="s">
        <v>113</v>
      </c>
      <c r="Y19" s="17" t="s">
        <v>113</v>
      </c>
      <c r="Z19" s="17" t="s">
        <v>113</v>
      </c>
    </row>
    <row r="20" spans="2:26">
      <c r="B20" s="20">
        <v>2</v>
      </c>
      <c r="C20" s="2" t="s">
        <v>114</v>
      </c>
      <c r="D20" s="76">
        <v>45007</v>
      </c>
      <c r="E20" s="78" t="s">
        <v>115</v>
      </c>
      <c r="F20" s="2" t="s">
        <v>116</v>
      </c>
      <c r="G20" s="23">
        <v>2900</v>
      </c>
      <c r="H20" s="23">
        <v>0</v>
      </c>
      <c r="I20" s="23">
        <v>0</v>
      </c>
      <c r="J20" s="23">
        <v>0</v>
      </c>
      <c r="K20" s="23">
        <f t="shared" ref="K20:K28" si="0">I20+J20</f>
        <v>0</v>
      </c>
      <c r="L20" s="24">
        <f t="shared" ref="L20:L28" si="1">G20+H20+K20</f>
        <v>2900</v>
      </c>
      <c r="M20" s="23">
        <v>319</v>
      </c>
      <c r="N20" s="23">
        <v>14.25</v>
      </c>
      <c r="O20" s="23">
        <v>5.8</v>
      </c>
      <c r="P20" s="23">
        <v>0</v>
      </c>
      <c r="Q20" s="23">
        <f t="shared" ref="Q20:Q28" si="2">-SUM(M20:P20)</f>
        <v>-339.05</v>
      </c>
      <c r="R20" s="32">
        <f t="shared" ref="R20:R29" si="3">L20+Q20</f>
        <v>2560.9499999999998</v>
      </c>
      <c r="S20" s="23">
        <v>377</v>
      </c>
      <c r="T20" s="23">
        <v>49.85</v>
      </c>
      <c r="U20" s="23">
        <v>5.8</v>
      </c>
      <c r="V20" s="24">
        <v>29</v>
      </c>
      <c r="W20" s="21" t="s">
        <v>28</v>
      </c>
      <c r="X20" s="21" t="s">
        <v>113</v>
      </c>
      <c r="Y20" s="21" t="s">
        <v>113</v>
      </c>
      <c r="Z20" s="21" t="s">
        <v>113</v>
      </c>
    </row>
    <row r="21" spans="2:26">
      <c r="B21" s="20">
        <v>3</v>
      </c>
      <c r="C21" s="2" t="s">
        <v>117</v>
      </c>
      <c r="D21" s="76">
        <v>45038</v>
      </c>
      <c r="E21" s="78" t="s">
        <v>118</v>
      </c>
      <c r="F21" s="2" t="s">
        <v>119</v>
      </c>
      <c r="G21" s="23">
        <v>5300</v>
      </c>
      <c r="H21" s="23">
        <v>0</v>
      </c>
      <c r="I21" s="23">
        <v>0</v>
      </c>
      <c r="J21" s="23">
        <v>0</v>
      </c>
      <c r="K21" s="23">
        <f t="shared" si="0"/>
        <v>0</v>
      </c>
      <c r="L21" s="24">
        <f t="shared" si="1"/>
        <v>5300</v>
      </c>
      <c r="M21" s="23">
        <v>583</v>
      </c>
      <c r="N21" s="23">
        <v>19.75</v>
      </c>
      <c r="O21" s="23">
        <v>7.9</v>
      </c>
      <c r="P21" s="23">
        <v>180.35</v>
      </c>
      <c r="Q21" s="23">
        <f t="shared" si="2"/>
        <v>-791</v>
      </c>
      <c r="R21" s="32">
        <f t="shared" si="3"/>
        <v>4509</v>
      </c>
      <c r="S21" s="23">
        <v>636</v>
      </c>
      <c r="T21" s="23">
        <v>69.05</v>
      </c>
      <c r="U21" s="23">
        <v>7.9</v>
      </c>
      <c r="V21" s="24">
        <v>53</v>
      </c>
      <c r="W21" s="21" t="s">
        <v>28</v>
      </c>
      <c r="X21" s="21" t="s">
        <v>113</v>
      </c>
      <c r="Y21" s="21" t="s">
        <v>113</v>
      </c>
      <c r="Z21" s="21" t="s">
        <v>113</v>
      </c>
    </row>
    <row r="22" spans="2:26">
      <c r="B22" s="20">
        <v>4</v>
      </c>
      <c r="C22" s="2" t="s">
        <v>120</v>
      </c>
      <c r="D22" s="76">
        <v>45068</v>
      </c>
      <c r="E22" s="78" t="s">
        <v>121</v>
      </c>
      <c r="F22" s="2" t="s">
        <v>122</v>
      </c>
      <c r="G22" s="23">
        <v>5200</v>
      </c>
      <c r="H22" s="23">
        <v>0</v>
      </c>
      <c r="I22" s="23">
        <v>0</v>
      </c>
      <c r="J22" s="23">
        <v>0</v>
      </c>
      <c r="K22" s="23">
        <f t="shared" si="0"/>
        <v>0</v>
      </c>
      <c r="L22" s="24">
        <f t="shared" si="1"/>
        <v>5200</v>
      </c>
      <c r="M22" s="23">
        <v>572</v>
      </c>
      <c r="N22" s="23">
        <v>19.75</v>
      </c>
      <c r="O22" s="23">
        <v>7.9</v>
      </c>
      <c r="P22" s="23">
        <v>154.65</v>
      </c>
      <c r="Q22" s="23">
        <f t="shared" si="2"/>
        <v>-754.3</v>
      </c>
      <c r="R22" s="32">
        <f t="shared" si="3"/>
        <v>4445.7</v>
      </c>
      <c r="S22" s="23">
        <v>624</v>
      </c>
      <c r="T22" s="23">
        <v>69.05</v>
      </c>
      <c r="U22" s="23">
        <v>7.9</v>
      </c>
      <c r="V22" s="24">
        <v>52</v>
      </c>
      <c r="W22" s="21" t="s">
        <v>28</v>
      </c>
      <c r="X22" s="21" t="s">
        <v>113</v>
      </c>
      <c r="Y22" s="21" t="s">
        <v>113</v>
      </c>
      <c r="Z22" s="21" t="s">
        <v>113</v>
      </c>
    </row>
    <row r="23" spans="2:26">
      <c r="B23" s="20">
        <v>5</v>
      </c>
      <c r="C23" s="2" t="s">
        <v>123</v>
      </c>
      <c r="D23" s="76">
        <v>45099</v>
      </c>
      <c r="E23" s="78" t="s">
        <v>124</v>
      </c>
      <c r="F23" s="2" t="s">
        <v>125</v>
      </c>
      <c r="G23" s="23">
        <v>3200</v>
      </c>
      <c r="H23" s="23">
        <v>0</v>
      </c>
      <c r="I23" s="23">
        <v>0</v>
      </c>
      <c r="J23" s="23">
        <v>0</v>
      </c>
      <c r="K23" s="23">
        <f t="shared" si="0"/>
        <v>0</v>
      </c>
      <c r="L23" s="24">
        <f t="shared" si="1"/>
        <v>3200</v>
      </c>
      <c r="M23" s="23">
        <v>352</v>
      </c>
      <c r="N23" s="23">
        <v>15.75</v>
      </c>
      <c r="O23" s="23">
        <v>6.4</v>
      </c>
      <c r="P23" s="23">
        <v>0</v>
      </c>
      <c r="Q23" s="23">
        <f t="shared" si="2"/>
        <v>-374.15</v>
      </c>
      <c r="R23" s="32">
        <f t="shared" si="3"/>
        <v>2825.85</v>
      </c>
      <c r="S23" s="23">
        <v>416</v>
      </c>
      <c r="T23" s="23">
        <v>55.15</v>
      </c>
      <c r="U23" s="23">
        <v>6.4</v>
      </c>
      <c r="V23" s="24">
        <v>32</v>
      </c>
      <c r="W23" s="21" t="s">
        <v>28</v>
      </c>
      <c r="X23" s="21" t="s">
        <v>113</v>
      </c>
      <c r="Y23" s="21" t="s">
        <v>113</v>
      </c>
      <c r="Z23" s="21" t="s">
        <v>113</v>
      </c>
    </row>
    <row r="24" spans="2:26">
      <c r="B24" s="20">
        <v>6</v>
      </c>
      <c r="C24" s="2" t="s">
        <v>126</v>
      </c>
      <c r="D24" s="76">
        <v>45129</v>
      </c>
      <c r="E24" s="78" t="s">
        <v>127</v>
      </c>
      <c r="F24" s="2" t="s">
        <v>128</v>
      </c>
      <c r="G24" s="38">
        <v>25000</v>
      </c>
      <c r="H24" s="23">
        <v>8219.18</v>
      </c>
      <c r="I24" s="23">
        <v>0</v>
      </c>
      <c r="J24" s="23">
        <v>0</v>
      </c>
      <c r="K24" s="23">
        <f t="shared" si="0"/>
        <v>0</v>
      </c>
      <c r="L24" s="24">
        <f t="shared" si="1"/>
        <v>33219.18</v>
      </c>
      <c r="M24" s="39">
        <v>2200</v>
      </c>
      <c r="N24" s="23">
        <v>19.75</v>
      </c>
      <c r="O24" s="23">
        <v>7.9</v>
      </c>
      <c r="P24" s="23">
        <v>1268.45</v>
      </c>
      <c r="Q24" s="23">
        <f t="shared" si="2"/>
        <v>-3496.1000000000004</v>
      </c>
      <c r="R24" s="32">
        <f t="shared" si="3"/>
        <v>29723.08</v>
      </c>
      <c r="S24" s="39">
        <v>2400</v>
      </c>
      <c r="T24" s="23">
        <v>69.05</v>
      </c>
      <c r="U24" s="23">
        <v>7.9</v>
      </c>
      <c r="V24" s="24">
        <v>250</v>
      </c>
      <c r="W24" s="21" t="s">
        <v>129</v>
      </c>
      <c r="X24" s="21" t="s">
        <v>113</v>
      </c>
      <c r="Y24" s="21" t="s">
        <v>113</v>
      </c>
      <c r="Z24" s="21" t="s">
        <v>130</v>
      </c>
    </row>
    <row r="25" spans="2:26">
      <c r="B25" s="20">
        <v>7</v>
      </c>
      <c r="C25" s="2" t="s">
        <v>131</v>
      </c>
      <c r="D25" s="76">
        <v>45160</v>
      </c>
      <c r="E25" s="78" t="s">
        <v>132</v>
      </c>
      <c r="F25" s="2" t="s">
        <v>133</v>
      </c>
      <c r="G25" s="23">
        <v>7200</v>
      </c>
      <c r="H25" s="23">
        <v>0</v>
      </c>
      <c r="I25" s="23">
        <v>0</v>
      </c>
      <c r="J25" s="23">
        <v>0</v>
      </c>
      <c r="K25" s="23">
        <f t="shared" si="0"/>
        <v>0</v>
      </c>
      <c r="L25" s="24">
        <f t="shared" si="1"/>
        <v>7200</v>
      </c>
      <c r="M25" s="23">
        <v>792</v>
      </c>
      <c r="N25" s="23">
        <v>19.75</v>
      </c>
      <c r="O25" s="23">
        <v>7.9</v>
      </c>
      <c r="P25" s="23">
        <v>438.95</v>
      </c>
      <c r="Q25" s="23">
        <f t="shared" si="2"/>
        <v>-1258.5999999999999</v>
      </c>
      <c r="R25" s="32">
        <f t="shared" si="3"/>
        <v>5941.4</v>
      </c>
      <c r="S25" s="23">
        <v>864</v>
      </c>
      <c r="T25" s="23">
        <v>69.05</v>
      </c>
      <c r="U25" s="23">
        <v>7.9</v>
      </c>
      <c r="V25" s="24">
        <v>72</v>
      </c>
      <c r="W25" s="21" t="s">
        <v>28</v>
      </c>
      <c r="X25" s="21" t="s">
        <v>113</v>
      </c>
      <c r="Y25" s="21" t="s">
        <v>113</v>
      </c>
      <c r="Z25" s="21" t="s">
        <v>113</v>
      </c>
    </row>
    <row r="26" spans="2:26">
      <c r="B26" s="20">
        <v>8</v>
      </c>
      <c r="C26" s="2" t="s">
        <v>134</v>
      </c>
      <c r="D26" s="76">
        <v>45191</v>
      </c>
      <c r="E26" s="78" t="s">
        <v>135</v>
      </c>
      <c r="F26" s="2" t="s">
        <v>136</v>
      </c>
      <c r="G26" s="23">
        <v>1200</v>
      </c>
      <c r="H26" s="23">
        <v>0</v>
      </c>
      <c r="I26" s="23">
        <v>0</v>
      </c>
      <c r="J26" s="23">
        <v>220</v>
      </c>
      <c r="K26" s="23">
        <f t="shared" si="0"/>
        <v>220</v>
      </c>
      <c r="L26" s="24">
        <f t="shared" si="1"/>
        <v>1420</v>
      </c>
      <c r="M26" s="23">
        <v>156</v>
      </c>
      <c r="N26" s="23">
        <v>7.25</v>
      </c>
      <c r="O26" s="23">
        <v>2.84</v>
      </c>
      <c r="P26" s="23">
        <v>0</v>
      </c>
      <c r="Q26" s="23">
        <f t="shared" si="2"/>
        <v>-166.09</v>
      </c>
      <c r="R26" s="32">
        <f t="shared" si="3"/>
        <v>1253.9100000000001</v>
      </c>
      <c r="S26" s="23">
        <v>185</v>
      </c>
      <c r="T26" s="23">
        <v>25.35</v>
      </c>
      <c r="U26" s="23">
        <v>2.84</v>
      </c>
      <c r="V26" s="24">
        <v>12</v>
      </c>
      <c r="W26" s="21" t="s">
        <v>28</v>
      </c>
      <c r="X26" s="21" t="s">
        <v>113</v>
      </c>
      <c r="Y26" s="21" t="s">
        <v>113</v>
      </c>
      <c r="Z26" s="21" t="s">
        <v>113</v>
      </c>
    </row>
    <row r="27" spans="2:26">
      <c r="B27" s="20">
        <v>9</v>
      </c>
      <c r="C27" s="2" t="s">
        <v>137</v>
      </c>
      <c r="D27" s="76">
        <v>45221</v>
      </c>
      <c r="E27" s="78" t="s">
        <v>138</v>
      </c>
      <c r="F27" s="2" t="s">
        <v>139</v>
      </c>
      <c r="G27" s="23">
        <v>1200</v>
      </c>
      <c r="H27" s="23">
        <v>0</v>
      </c>
      <c r="I27" s="23">
        <v>52.5</v>
      </c>
      <c r="J27" s="23">
        <v>220</v>
      </c>
      <c r="K27" s="23">
        <f t="shared" si="0"/>
        <v>272.5</v>
      </c>
      <c r="L27" s="24">
        <f t="shared" si="1"/>
        <v>1472.5</v>
      </c>
      <c r="M27" s="40">
        <v>163</v>
      </c>
      <c r="N27" s="23">
        <v>7.25</v>
      </c>
      <c r="O27" s="23">
        <v>2.95</v>
      </c>
      <c r="P27" s="23">
        <v>0</v>
      </c>
      <c r="Q27" s="23">
        <f t="shared" si="2"/>
        <v>-173.2</v>
      </c>
      <c r="R27" s="32">
        <f t="shared" si="3"/>
        <v>1299.3</v>
      </c>
      <c r="S27" s="23">
        <v>193</v>
      </c>
      <c r="T27" s="23">
        <v>25.35</v>
      </c>
      <c r="U27" s="23">
        <v>2.9</v>
      </c>
      <c r="V27" s="24">
        <v>12</v>
      </c>
      <c r="W27" s="21" t="s">
        <v>28</v>
      </c>
      <c r="X27" s="21" t="s">
        <v>113</v>
      </c>
      <c r="Y27" s="21" t="s">
        <v>113</v>
      </c>
      <c r="Z27" s="21" t="s">
        <v>113</v>
      </c>
    </row>
    <row r="28" spans="2:26">
      <c r="B28" s="20">
        <v>10</v>
      </c>
      <c r="C28" s="2" t="s">
        <v>140</v>
      </c>
      <c r="D28" s="76">
        <v>45282</v>
      </c>
      <c r="E28" s="78" t="s">
        <v>141</v>
      </c>
      <c r="F28" s="2" t="s">
        <v>142</v>
      </c>
      <c r="G28" s="23">
        <v>4800</v>
      </c>
      <c r="H28" s="23">
        <v>0</v>
      </c>
      <c r="I28" s="23">
        <v>0</v>
      </c>
      <c r="J28" s="23">
        <v>0</v>
      </c>
      <c r="K28" s="23">
        <f t="shared" si="0"/>
        <v>0</v>
      </c>
      <c r="L28" s="24">
        <f t="shared" si="1"/>
        <v>4800</v>
      </c>
      <c r="M28" s="23">
        <v>528</v>
      </c>
      <c r="N28" s="23">
        <v>19.75</v>
      </c>
      <c r="O28" s="23">
        <v>7.9</v>
      </c>
      <c r="P28" s="23">
        <v>135.85</v>
      </c>
      <c r="Q28" s="23">
        <f t="shared" si="2"/>
        <v>-691.5</v>
      </c>
      <c r="R28" s="32">
        <f t="shared" si="3"/>
        <v>4108.5</v>
      </c>
      <c r="S28" s="23">
        <v>624</v>
      </c>
      <c r="T28" s="23">
        <v>69.05</v>
      </c>
      <c r="U28" s="23">
        <v>7.9</v>
      </c>
      <c r="V28" s="24">
        <v>48</v>
      </c>
      <c r="W28" s="21" t="s">
        <v>28</v>
      </c>
      <c r="X28" s="21" t="s">
        <v>113</v>
      </c>
      <c r="Y28" s="21" t="s">
        <v>113</v>
      </c>
      <c r="Z28" s="21" t="s">
        <v>113</v>
      </c>
    </row>
    <row r="29" spans="2:26">
      <c r="B29" s="20" t="s">
        <v>28</v>
      </c>
      <c r="C29" s="2" t="s">
        <v>143</v>
      </c>
      <c r="D29" s="44" t="s">
        <v>28</v>
      </c>
      <c r="E29" s="51"/>
      <c r="F29" s="2"/>
      <c r="G29" s="25">
        <f>SUM(G19:G28)</f>
        <v>71000</v>
      </c>
      <c r="H29" s="25">
        <f t="shared" ref="H29:L29" si="4">SUM(H19:H28)</f>
        <v>8219.18</v>
      </c>
      <c r="I29" s="25">
        <f t="shared" si="4"/>
        <v>52.5</v>
      </c>
      <c r="J29" s="25">
        <f t="shared" si="4"/>
        <v>440</v>
      </c>
      <c r="K29" s="25">
        <f t="shared" si="4"/>
        <v>492.5</v>
      </c>
      <c r="L29" s="26">
        <f t="shared" si="4"/>
        <v>79711.679999999993</v>
      </c>
      <c r="M29" s="25">
        <f>SUM(M19:M28)</f>
        <v>7315</v>
      </c>
      <c r="N29" s="25">
        <f t="shared" ref="N29:Q29" si="5">SUM(N19:N28)</f>
        <v>163</v>
      </c>
      <c r="O29" s="25">
        <f t="shared" si="5"/>
        <v>65.39</v>
      </c>
      <c r="P29" s="25">
        <f t="shared" si="5"/>
        <v>3646.7</v>
      </c>
      <c r="Q29" s="25">
        <f t="shared" si="5"/>
        <v>-11190.090000000002</v>
      </c>
      <c r="R29" s="33">
        <f t="shared" si="3"/>
        <v>68521.59</v>
      </c>
      <c r="S29" s="25">
        <f>SUM(S19:S28)</f>
        <v>8119</v>
      </c>
      <c r="T29" s="25">
        <f t="shared" ref="T29:U29" si="6">SUM(T19:T28)</f>
        <v>570</v>
      </c>
      <c r="U29" s="25">
        <f t="shared" si="6"/>
        <v>65.339999999999989</v>
      </c>
      <c r="V29" s="25">
        <f>SUM(V19:V28)</f>
        <v>710</v>
      </c>
      <c r="W29" s="21" t="s">
        <v>28</v>
      </c>
      <c r="X29" s="21" t="s">
        <v>28</v>
      </c>
      <c r="Y29" s="21" t="s">
        <v>28</v>
      </c>
      <c r="Z29" s="21" t="s">
        <v>28</v>
      </c>
    </row>
    <row r="30" spans="2:26">
      <c r="B30" s="27" t="s">
        <v>28</v>
      </c>
      <c r="C30" s="28" t="s">
        <v>28</v>
      </c>
      <c r="D30" s="34" t="s">
        <v>28</v>
      </c>
      <c r="E30" s="55"/>
      <c r="F30" s="28" t="s">
        <v>28</v>
      </c>
      <c r="G30" s="28" t="s">
        <v>28</v>
      </c>
      <c r="H30" s="28" t="s">
        <v>28</v>
      </c>
      <c r="I30" s="28" t="s">
        <v>28</v>
      </c>
      <c r="J30" s="28" t="s">
        <v>28</v>
      </c>
      <c r="K30" s="28" t="s">
        <v>28</v>
      </c>
      <c r="L30" s="6" t="s">
        <v>28</v>
      </c>
      <c r="M30" s="28" t="s">
        <v>28</v>
      </c>
      <c r="N30" s="28" t="s">
        <v>28</v>
      </c>
      <c r="O30" s="28" t="s">
        <v>28</v>
      </c>
      <c r="P30" s="28" t="s">
        <v>28</v>
      </c>
      <c r="Q30" s="34" t="s">
        <v>28</v>
      </c>
      <c r="R30" s="28" t="s">
        <v>28</v>
      </c>
      <c r="S30" s="28" t="s">
        <v>28</v>
      </c>
      <c r="T30" s="28" t="s">
        <v>28</v>
      </c>
      <c r="U30" s="28" t="s">
        <v>28</v>
      </c>
      <c r="V30" s="6" t="s">
        <v>28</v>
      </c>
      <c r="W30" s="6" t="s">
        <v>28</v>
      </c>
      <c r="X30" s="6" t="s">
        <v>28</v>
      </c>
      <c r="Y30" s="6" t="s">
        <v>28</v>
      </c>
      <c r="Z30" s="6" t="s">
        <v>28</v>
      </c>
    </row>
    <row r="32" spans="2:26">
      <c r="M32">
        <f>L27*0.11</f>
        <v>161.97499999999999</v>
      </c>
      <c r="P32" s="30">
        <f>L29+Q29</f>
        <v>68521.59</v>
      </c>
      <c r="Q32" s="30">
        <f>SUM(R19:R28)</f>
        <v>68521.59</v>
      </c>
      <c r="T32">
        <f>1472.5*0.13</f>
        <v>191.42500000000001</v>
      </c>
      <c r="U32">
        <f>1420*0.13</f>
        <v>184.6</v>
      </c>
    </row>
    <row r="33" spans="2:21">
      <c r="B33" s="1" t="s">
        <v>144</v>
      </c>
      <c r="C33" s="2" t="s">
        <v>145</v>
      </c>
      <c r="D33" s="2"/>
      <c r="M33">
        <f>L24*0.11</f>
        <v>3654.1098000000002</v>
      </c>
      <c r="S33">
        <f>L24*0.12</f>
        <v>3986.3015999999998</v>
      </c>
    </row>
    <row r="35" spans="2:21">
      <c r="C35" s="102" t="s">
        <v>146</v>
      </c>
      <c r="D35" s="104" t="s">
        <v>147</v>
      </c>
      <c r="E35" s="104"/>
      <c r="F35" s="104"/>
      <c r="G35" s="105"/>
      <c r="H35" s="106" t="s">
        <v>148</v>
      </c>
      <c r="I35" s="107"/>
      <c r="J35" s="107"/>
      <c r="K35" s="107"/>
      <c r="L35" s="108"/>
    </row>
    <row r="36" spans="2:21">
      <c r="C36" s="103"/>
      <c r="D36" s="21" t="s">
        <v>149</v>
      </c>
      <c r="E36" s="135" t="s">
        <v>150</v>
      </c>
      <c r="F36" s="136"/>
      <c r="G36" s="21" t="s">
        <v>151</v>
      </c>
      <c r="H36" s="137" t="s">
        <v>149</v>
      </c>
      <c r="I36" s="138"/>
      <c r="J36" s="109" t="s">
        <v>150</v>
      </c>
      <c r="K36" s="105"/>
      <c r="L36" s="17" t="s">
        <v>152</v>
      </c>
    </row>
    <row r="37" spans="2:21">
      <c r="C37" s="34" t="s">
        <v>126</v>
      </c>
      <c r="D37" s="35">
        <v>2200</v>
      </c>
      <c r="E37" s="139">
        <f>L24*0.11</f>
        <v>3654.1098000000002</v>
      </c>
      <c r="F37" s="140"/>
      <c r="G37" s="35">
        <f>D37-E37</f>
        <v>-1454.1098000000002</v>
      </c>
      <c r="H37" s="141">
        <v>2400</v>
      </c>
      <c r="I37" s="140"/>
      <c r="J37" s="139">
        <f>L24*0.12</f>
        <v>3986.3015999999998</v>
      </c>
      <c r="K37" s="140"/>
      <c r="L37" s="36">
        <f>H37-J37</f>
        <v>-1586.3015999999998</v>
      </c>
    </row>
    <row r="40" spans="2:21">
      <c r="C40" t="s">
        <v>153</v>
      </c>
    </row>
    <row r="41" spans="2:21">
      <c r="C41" s="113" t="s">
        <v>154</v>
      </c>
      <c r="D41" s="121" t="s">
        <v>155</v>
      </c>
      <c r="E41" s="121" t="s">
        <v>156</v>
      </c>
      <c r="F41" s="115" t="s">
        <v>157</v>
      </c>
      <c r="G41" s="116"/>
      <c r="H41" s="117"/>
      <c r="I41" s="115" t="s">
        <v>158</v>
      </c>
      <c r="J41" s="117"/>
      <c r="K41" s="121" t="s">
        <v>151</v>
      </c>
      <c r="L41" s="47"/>
      <c r="M41" s="123" t="s">
        <v>159</v>
      </c>
      <c r="N41" s="124"/>
      <c r="O41" s="125"/>
      <c r="P41" s="115" t="s">
        <v>160</v>
      </c>
      <c r="Q41" s="117"/>
      <c r="R41" s="113" t="s">
        <v>151</v>
      </c>
    </row>
    <row r="42" spans="2:21">
      <c r="C42" s="114"/>
      <c r="D42" s="131"/>
      <c r="E42" s="131"/>
      <c r="F42" s="118"/>
      <c r="G42" s="119"/>
      <c r="H42" s="120"/>
      <c r="I42" s="118"/>
      <c r="J42" s="120"/>
      <c r="K42" s="122"/>
      <c r="L42" s="47"/>
      <c r="M42" s="126"/>
      <c r="N42" s="127"/>
      <c r="O42" s="128"/>
      <c r="P42" s="118"/>
      <c r="Q42" s="120"/>
      <c r="R42" s="114"/>
    </row>
    <row r="43" spans="2:21">
      <c r="C43" s="4" t="s">
        <v>126</v>
      </c>
      <c r="D43" s="41">
        <v>45068</v>
      </c>
      <c r="E43" s="35">
        <v>23000</v>
      </c>
      <c r="F43" s="142">
        <f>E43*0.11</f>
        <v>2530</v>
      </c>
      <c r="G43" s="143"/>
      <c r="H43" s="138"/>
      <c r="I43" s="142">
        <v>2200</v>
      </c>
      <c r="J43" s="138"/>
      <c r="K43" s="35">
        <f>I43-F43</f>
        <v>-330</v>
      </c>
      <c r="L43" s="2"/>
      <c r="M43" s="110">
        <v>2400</v>
      </c>
      <c r="N43" s="111"/>
      <c r="O43" s="112"/>
      <c r="P43" s="142">
        <f>E43*0.12</f>
        <v>2760</v>
      </c>
      <c r="Q43" s="138"/>
      <c r="R43" s="43">
        <f>M43-P43</f>
        <v>-360</v>
      </c>
    </row>
    <row r="44" spans="2:21">
      <c r="C44" s="34" t="s">
        <v>126</v>
      </c>
      <c r="D44" s="42">
        <v>45099</v>
      </c>
      <c r="E44" s="43">
        <v>23000</v>
      </c>
      <c r="F44" s="142">
        <f t="shared" ref="F44:F50" si="7">E44*0.11</f>
        <v>2530</v>
      </c>
      <c r="G44" s="143"/>
      <c r="H44" s="138"/>
      <c r="I44" s="142">
        <v>2200</v>
      </c>
      <c r="J44" s="138"/>
      <c r="K44" s="35">
        <f t="shared" ref="K44:K50" si="8">I44-F44</f>
        <v>-330</v>
      </c>
      <c r="L44" s="2"/>
      <c r="M44" s="110">
        <v>2400</v>
      </c>
      <c r="N44" s="111"/>
      <c r="O44" s="112"/>
      <c r="P44" s="142">
        <f t="shared" ref="P44:P50" si="9">E44*0.12</f>
        <v>2760</v>
      </c>
      <c r="Q44" s="138"/>
      <c r="R44" s="43">
        <f t="shared" ref="R44:R50" si="10">M44-P44</f>
        <v>-360</v>
      </c>
    </row>
    <row r="45" spans="2:21">
      <c r="C45" s="34" t="s">
        <v>126</v>
      </c>
      <c r="D45" s="42">
        <v>45129</v>
      </c>
      <c r="E45" s="43">
        <v>33219.18</v>
      </c>
      <c r="F45" s="142">
        <f t="shared" si="7"/>
        <v>3654.1098000000002</v>
      </c>
      <c r="G45" s="143"/>
      <c r="H45" s="138"/>
      <c r="I45" s="142">
        <v>2200</v>
      </c>
      <c r="J45" s="138"/>
      <c r="K45" s="35">
        <f t="shared" si="8"/>
        <v>-1454.1098000000002</v>
      </c>
      <c r="L45" s="2"/>
      <c r="M45" s="110">
        <v>2400</v>
      </c>
      <c r="N45" s="111"/>
      <c r="O45" s="112"/>
      <c r="P45" s="142">
        <f t="shared" si="9"/>
        <v>3986.3015999999998</v>
      </c>
      <c r="Q45" s="138"/>
      <c r="R45" s="43">
        <f t="shared" si="10"/>
        <v>-1586.3015999999998</v>
      </c>
      <c r="U45" s="30">
        <f>R51+K51</f>
        <v>-10170.411400000001</v>
      </c>
    </row>
    <row r="46" spans="2:21">
      <c r="C46" s="34" t="s">
        <v>126</v>
      </c>
      <c r="D46" s="42">
        <v>45160</v>
      </c>
      <c r="E46" s="43">
        <v>25000</v>
      </c>
      <c r="F46" s="142">
        <f t="shared" si="7"/>
        <v>2750</v>
      </c>
      <c r="G46" s="143"/>
      <c r="H46" s="138"/>
      <c r="I46" s="142">
        <v>2200</v>
      </c>
      <c r="J46" s="138"/>
      <c r="K46" s="35">
        <f t="shared" si="8"/>
        <v>-550</v>
      </c>
      <c r="L46" s="2"/>
      <c r="M46" s="110">
        <v>2400</v>
      </c>
      <c r="N46" s="111"/>
      <c r="O46" s="112"/>
      <c r="P46" s="142">
        <f t="shared" si="9"/>
        <v>3000</v>
      </c>
      <c r="Q46" s="138"/>
      <c r="R46" s="43">
        <f t="shared" si="10"/>
        <v>-600</v>
      </c>
    </row>
    <row r="47" spans="2:21">
      <c r="C47" s="34" t="s">
        <v>126</v>
      </c>
      <c r="D47" s="42">
        <v>45191</v>
      </c>
      <c r="E47" s="43">
        <v>25000</v>
      </c>
      <c r="F47" s="142">
        <f t="shared" si="7"/>
        <v>2750</v>
      </c>
      <c r="G47" s="143"/>
      <c r="H47" s="138"/>
      <c r="I47" s="142">
        <v>2200</v>
      </c>
      <c r="J47" s="138"/>
      <c r="K47" s="35">
        <f t="shared" si="8"/>
        <v>-550</v>
      </c>
      <c r="L47" s="2"/>
      <c r="M47" s="110">
        <v>2400</v>
      </c>
      <c r="N47" s="111"/>
      <c r="O47" s="112"/>
      <c r="P47" s="142">
        <f t="shared" si="9"/>
        <v>3000</v>
      </c>
      <c r="Q47" s="138"/>
      <c r="R47" s="43">
        <f t="shared" si="10"/>
        <v>-600</v>
      </c>
    </row>
    <row r="48" spans="2:21">
      <c r="C48" s="34" t="s">
        <v>126</v>
      </c>
      <c r="D48" s="42">
        <v>45221</v>
      </c>
      <c r="E48" s="43">
        <v>25000</v>
      </c>
      <c r="F48" s="142">
        <f t="shared" si="7"/>
        <v>2750</v>
      </c>
      <c r="G48" s="143"/>
      <c r="H48" s="138"/>
      <c r="I48" s="142">
        <v>2200</v>
      </c>
      <c r="J48" s="138"/>
      <c r="K48" s="35">
        <f t="shared" si="8"/>
        <v>-550</v>
      </c>
      <c r="L48" s="2"/>
      <c r="M48" s="110">
        <v>2400</v>
      </c>
      <c r="N48" s="111"/>
      <c r="O48" s="112"/>
      <c r="P48" s="142">
        <f t="shared" si="9"/>
        <v>3000</v>
      </c>
      <c r="Q48" s="138"/>
      <c r="R48" s="43">
        <f t="shared" si="10"/>
        <v>-600</v>
      </c>
    </row>
    <row r="49" spans="2:18">
      <c r="C49" s="34" t="s">
        <v>126</v>
      </c>
      <c r="D49" s="42">
        <v>45252</v>
      </c>
      <c r="E49" s="43">
        <v>25000</v>
      </c>
      <c r="F49" s="142">
        <f t="shared" si="7"/>
        <v>2750</v>
      </c>
      <c r="G49" s="143"/>
      <c r="H49" s="138"/>
      <c r="I49" s="142">
        <v>2200</v>
      </c>
      <c r="J49" s="138"/>
      <c r="K49" s="35">
        <f t="shared" si="8"/>
        <v>-550</v>
      </c>
      <c r="L49" s="2"/>
      <c r="M49" s="110">
        <v>2400</v>
      </c>
      <c r="N49" s="111"/>
      <c r="O49" s="112"/>
      <c r="P49" s="142">
        <f t="shared" si="9"/>
        <v>3000</v>
      </c>
      <c r="Q49" s="138"/>
      <c r="R49" s="43">
        <f t="shared" si="10"/>
        <v>-600</v>
      </c>
    </row>
    <row r="50" spans="2:18">
      <c r="C50" s="44" t="s">
        <v>126</v>
      </c>
      <c r="D50" s="22">
        <v>45282</v>
      </c>
      <c r="E50" s="24">
        <v>25000</v>
      </c>
      <c r="F50" s="142">
        <f t="shared" si="7"/>
        <v>2750</v>
      </c>
      <c r="G50" s="143"/>
      <c r="H50" s="138"/>
      <c r="I50" s="144">
        <v>2200</v>
      </c>
      <c r="J50" s="145"/>
      <c r="K50" s="35">
        <f t="shared" si="8"/>
        <v>-550</v>
      </c>
      <c r="L50" s="2"/>
      <c r="M50" s="132">
        <v>2400</v>
      </c>
      <c r="N50" s="133"/>
      <c r="O50" s="134"/>
      <c r="P50" s="142">
        <f t="shared" si="9"/>
        <v>3000</v>
      </c>
      <c r="Q50" s="138"/>
      <c r="R50" s="43">
        <f t="shared" si="10"/>
        <v>-600</v>
      </c>
    </row>
    <row r="51" spans="2:18">
      <c r="C51" s="37" t="s">
        <v>143</v>
      </c>
      <c r="D51" s="7" t="s">
        <v>28</v>
      </c>
      <c r="E51" s="7" t="s">
        <v>28</v>
      </c>
      <c r="F51" s="129" t="s">
        <v>28</v>
      </c>
      <c r="G51" s="129"/>
      <c r="H51" s="129"/>
      <c r="I51" s="143" t="s">
        <v>28</v>
      </c>
      <c r="J51" s="143"/>
      <c r="K51" s="45">
        <f>SUM(K43:K50)</f>
        <v>-4864.1098000000002</v>
      </c>
      <c r="L51" s="2"/>
      <c r="M51" s="130" t="s">
        <v>143</v>
      </c>
      <c r="N51" s="111"/>
      <c r="O51" s="111"/>
      <c r="P51" s="143" t="s">
        <v>28</v>
      </c>
      <c r="Q51" s="143"/>
      <c r="R51" s="45">
        <f>SUM(R43:R50)</f>
        <v>-5306.3015999999998</v>
      </c>
    </row>
    <row r="52" spans="2:18">
      <c r="C52" s="2"/>
      <c r="D52" s="2"/>
      <c r="E52" s="2"/>
      <c r="F52" s="46"/>
      <c r="G52" s="46"/>
      <c r="H52" s="46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2:18">
      <c r="C53" s="4" t="s">
        <v>161</v>
      </c>
      <c r="D53" s="17" t="s">
        <v>28</v>
      </c>
    </row>
    <row r="54" spans="2:18">
      <c r="C54" s="20" t="s">
        <v>162</v>
      </c>
      <c r="D54" s="24">
        <f>-K51</f>
        <v>4864.1098000000002</v>
      </c>
    </row>
    <row r="55" spans="2:18">
      <c r="C55" s="27" t="s">
        <v>163</v>
      </c>
      <c r="D55" s="43">
        <f>D54</f>
        <v>4864.1098000000002</v>
      </c>
    </row>
    <row r="56" spans="2:18">
      <c r="C56" s="2"/>
      <c r="D56" s="2"/>
    </row>
    <row r="57" spans="2:18">
      <c r="C57" s="2"/>
      <c r="D57" s="2"/>
    </row>
    <row r="58" spans="2:18">
      <c r="C58" s="4" t="s">
        <v>161</v>
      </c>
      <c r="D58" s="17" t="s">
        <v>28</v>
      </c>
    </row>
    <row r="59" spans="2:18">
      <c r="C59" s="20" t="s">
        <v>162</v>
      </c>
      <c r="D59" s="24">
        <f>-R51</f>
        <v>5306.3015999999998</v>
      </c>
    </row>
    <row r="60" spans="2:18">
      <c r="C60" s="27" t="s">
        <v>163</v>
      </c>
      <c r="D60" s="43">
        <f>D59</f>
        <v>5306.3015999999998</v>
      </c>
    </row>
    <row r="63" spans="2:18">
      <c r="B63" t="s">
        <v>70</v>
      </c>
      <c r="C63" t="s">
        <v>164</v>
      </c>
    </row>
  </sheetData>
  <mergeCells count="58">
    <mergeCell ref="F51:H51"/>
    <mergeCell ref="I51:J51"/>
    <mergeCell ref="M51:O51"/>
    <mergeCell ref="P51:Q51"/>
    <mergeCell ref="D41:D42"/>
    <mergeCell ref="E41:E42"/>
    <mergeCell ref="F49:H49"/>
    <mergeCell ref="I49:J49"/>
    <mergeCell ref="M49:O49"/>
    <mergeCell ref="P49:Q49"/>
    <mergeCell ref="F50:H50"/>
    <mergeCell ref="I50:J50"/>
    <mergeCell ref="M50:O50"/>
    <mergeCell ref="P50:Q50"/>
    <mergeCell ref="F47:H47"/>
    <mergeCell ref="I47:J47"/>
    <mergeCell ref="M47:O47"/>
    <mergeCell ref="P47:Q47"/>
    <mergeCell ref="F48:H48"/>
    <mergeCell ref="I48:J48"/>
    <mergeCell ref="M48:O48"/>
    <mergeCell ref="P48:Q48"/>
    <mergeCell ref="F45:H45"/>
    <mergeCell ref="I45:J45"/>
    <mergeCell ref="M45:O45"/>
    <mergeCell ref="P45:Q45"/>
    <mergeCell ref="F46:H46"/>
    <mergeCell ref="I46:J46"/>
    <mergeCell ref="M46:O46"/>
    <mergeCell ref="P46:Q46"/>
    <mergeCell ref="R41:R42"/>
    <mergeCell ref="F43:H43"/>
    <mergeCell ref="I43:J43"/>
    <mergeCell ref="M43:O43"/>
    <mergeCell ref="P43:Q43"/>
    <mergeCell ref="F44:H44"/>
    <mergeCell ref="I44:J44"/>
    <mergeCell ref="M44:O44"/>
    <mergeCell ref="P44:Q44"/>
    <mergeCell ref="C41:C42"/>
    <mergeCell ref="F41:H42"/>
    <mergeCell ref="I41:J42"/>
    <mergeCell ref="K41:K42"/>
    <mergeCell ref="M41:O42"/>
    <mergeCell ref="P41:Q42"/>
    <mergeCell ref="E37:F37"/>
    <mergeCell ref="H35:L35"/>
    <mergeCell ref="H36:I36"/>
    <mergeCell ref="H37:I37"/>
    <mergeCell ref="J37:K37"/>
    <mergeCell ref="J36:K36"/>
    <mergeCell ref="R16:V16"/>
    <mergeCell ref="X16:Z17"/>
    <mergeCell ref="C35:C36"/>
    <mergeCell ref="D35:G35"/>
    <mergeCell ref="E36:F36"/>
    <mergeCell ref="F16:L16"/>
    <mergeCell ref="M16:Q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12156-D9EF-4FFD-B5F5-038E8A0FC78B}">
  <dimension ref="A1:N143"/>
  <sheetViews>
    <sheetView zoomScale="184" workbookViewId="0">
      <selection activeCell="F6" sqref="F6"/>
    </sheetView>
  </sheetViews>
  <sheetFormatPr defaultColWidth="8.875" defaultRowHeight="15.95"/>
  <cols>
    <col min="10" max="10" width="11.375" customWidth="1"/>
  </cols>
  <sheetData>
    <row r="1" spans="1:14">
      <c r="A1" s="1" t="s">
        <v>0</v>
      </c>
      <c r="B1" s="2"/>
      <c r="C1" s="2"/>
      <c r="D1" s="2"/>
      <c r="E1" s="2"/>
      <c r="F1" s="2"/>
      <c r="G1" s="2"/>
      <c r="H1" s="1" t="s">
        <v>1</v>
      </c>
      <c r="J1" t="s">
        <v>165</v>
      </c>
    </row>
    <row r="2" spans="1:14">
      <c r="A2" s="1" t="s">
        <v>3</v>
      </c>
      <c r="B2" s="1"/>
      <c r="C2" s="1"/>
      <c r="D2" s="1"/>
      <c r="E2" s="2"/>
      <c r="F2" s="2"/>
      <c r="G2" s="2"/>
      <c r="H2" s="1" t="s">
        <v>4</v>
      </c>
      <c r="J2" t="s">
        <v>5</v>
      </c>
      <c r="K2" s="1"/>
      <c r="L2" s="2"/>
      <c r="M2" s="2"/>
      <c r="N2" s="2"/>
    </row>
    <row r="3" spans="1:14">
      <c r="A3" s="1"/>
      <c r="B3" s="2"/>
      <c r="C3" s="2"/>
      <c r="D3" s="2"/>
      <c r="E3" s="2"/>
      <c r="F3" s="2"/>
      <c r="G3" s="2"/>
      <c r="H3" s="1" t="s">
        <v>7</v>
      </c>
      <c r="J3" s="62">
        <v>45093</v>
      </c>
      <c r="K3" s="1"/>
      <c r="L3" s="2"/>
      <c r="M3" s="2"/>
    </row>
    <row r="4" spans="1:14">
      <c r="A4" s="2"/>
      <c r="B4" s="2"/>
      <c r="C4" s="2"/>
      <c r="D4" s="2"/>
      <c r="E4" s="2"/>
      <c r="F4" s="2"/>
      <c r="G4" s="2"/>
      <c r="H4" s="1"/>
      <c r="J4" s="2"/>
      <c r="K4" s="1"/>
      <c r="L4" s="2"/>
      <c r="M4" s="2"/>
    </row>
    <row r="5" spans="1:14">
      <c r="A5" s="2"/>
      <c r="B5" s="2"/>
      <c r="C5" s="2"/>
      <c r="D5" s="2"/>
      <c r="E5" s="2"/>
      <c r="F5" s="2"/>
      <c r="G5" s="2"/>
      <c r="H5" s="1" t="s">
        <v>8</v>
      </c>
      <c r="J5" s="2"/>
      <c r="K5" s="1"/>
      <c r="L5" s="2"/>
      <c r="M5" s="2"/>
    </row>
    <row r="6" spans="1:14">
      <c r="A6" s="2"/>
      <c r="B6" s="2"/>
      <c r="C6" s="2"/>
      <c r="D6" s="2"/>
      <c r="E6" s="2"/>
      <c r="F6" s="2"/>
      <c r="G6" s="2"/>
      <c r="H6" s="1" t="s">
        <v>9</v>
      </c>
      <c r="J6" s="2"/>
      <c r="K6" s="1"/>
      <c r="L6" s="2"/>
      <c r="M6" s="2"/>
    </row>
    <row r="7" spans="1:14">
      <c r="B7" s="1"/>
      <c r="C7" s="2"/>
      <c r="D7" s="2"/>
      <c r="E7" s="2"/>
      <c r="F7" s="2"/>
      <c r="G7" s="2"/>
      <c r="H7" s="2"/>
      <c r="I7" s="2"/>
      <c r="J7" s="2"/>
      <c r="K7" s="1"/>
      <c r="L7" s="2"/>
      <c r="M7" s="2"/>
    </row>
    <row r="8" spans="1:14">
      <c r="B8" s="1"/>
      <c r="C8" s="2"/>
      <c r="D8" s="2"/>
      <c r="E8" s="2"/>
      <c r="F8" s="2"/>
      <c r="G8" s="2"/>
      <c r="H8" s="2"/>
      <c r="I8" s="2"/>
      <c r="J8" s="2"/>
      <c r="K8" s="1"/>
      <c r="L8" s="2"/>
      <c r="M8" s="2"/>
    </row>
    <row r="9" spans="1:14">
      <c r="B9" s="1"/>
      <c r="C9" s="2"/>
      <c r="D9" s="2"/>
      <c r="E9" s="2"/>
      <c r="F9" s="2"/>
      <c r="G9" s="2"/>
      <c r="H9" s="2"/>
      <c r="I9" s="2"/>
      <c r="J9" s="2"/>
      <c r="K9" s="1"/>
      <c r="L9" s="2"/>
      <c r="M9" s="2"/>
    </row>
    <row r="10" spans="1:14">
      <c r="B10" s="1"/>
      <c r="C10" s="2"/>
      <c r="D10" s="2"/>
      <c r="E10" s="2"/>
      <c r="F10" s="2"/>
      <c r="G10" s="2"/>
      <c r="H10" s="2"/>
      <c r="I10" s="2"/>
      <c r="J10" s="2"/>
      <c r="K10" s="1"/>
      <c r="L10" s="2"/>
      <c r="M10" s="2"/>
    </row>
    <row r="11" spans="1:14">
      <c r="B11" s="1"/>
      <c r="C11" s="2"/>
      <c r="D11" s="2"/>
      <c r="E11" s="2"/>
      <c r="F11" s="2"/>
      <c r="G11" s="2"/>
      <c r="H11" s="2"/>
      <c r="I11" s="2"/>
      <c r="J11" s="2"/>
      <c r="K11" s="1"/>
      <c r="L11" s="2"/>
      <c r="M11" s="2"/>
    </row>
    <row r="12" spans="1:14">
      <c r="A12" s="3" t="s">
        <v>166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4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>
      <c r="B14" s="2" t="s">
        <v>129</v>
      </c>
      <c r="C14" s="2" t="s">
        <v>167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>
      <c r="B15" s="2"/>
      <c r="C15" s="2" t="s">
        <v>168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>
      <c r="B16" s="2"/>
      <c r="C16" s="2" t="s">
        <v>169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2:14">
      <c r="B17" s="2"/>
    </row>
    <row r="18" spans="2:14">
      <c r="B18" s="2" t="s">
        <v>170</v>
      </c>
    </row>
    <row r="19" spans="2:14">
      <c r="B19" s="2"/>
    </row>
    <row r="20" spans="2:14">
      <c r="B20" s="2"/>
    </row>
    <row r="21" spans="2:14">
      <c r="B21" s="2"/>
    </row>
    <row r="22" spans="2:14">
      <c r="B22" s="2"/>
    </row>
    <row r="23" spans="2:14">
      <c r="B23" s="2"/>
    </row>
    <row r="24" spans="2:14">
      <c r="B24" s="2"/>
    </row>
    <row r="25" spans="2:14">
      <c r="B25" s="2"/>
    </row>
    <row r="26" spans="2:14">
      <c r="B26" s="2"/>
    </row>
    <row r="27" spans="2:14">
      <c r="B27" s="2" t="s">
        <v>171</v>
      </c>
    </row>
    <row r="28" spans="2:14">
      <c r="B28" s="2"/>
    </row>
    <row r="29" spans="2:14">
      <c r="B29" s="2"/>
    </row>
    <row r="30" spans="2:14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2:14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2:14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4" spans="2:14">
      <c r="B34" s="2"/>
    </row>
    <row r="35" spans="2:14">
      <c r="B35" s="2"/>
    </row>
    <row r="36" spans="2:14">
      <c r="B36" s="2" t="s">
        <v>172</v>
      </c>
    </row>
    <row r="37" spans="2:14">
      <c r="B37" s="2"/>
    </row>
    <row r="38" spans="2:14">
      <c r="B38" s="2"/>
    </row>
    <row r="39" spans="2:14">
      <c r="B39" s="2"/>
    </row>
    <row r="40" spans="2:14">
      <c r="B40" s="2"/>
    </row>
    <row r="41" spans="2:14">
      <c r="B41" s="2"/>
    </row>
    <row r="42" spans="2:14">
      <c r="B42" s="2"/>
    </row>
    <row r="43" spans="2:14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2:14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2:14">
      <c r="B45" s="2" t="s">
        <v>173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7" spans="2:14">
      <c r="B47" s="2"/>
    </row>
    <row r="48" spans="2:14">
      <c r="B48" s="2"/>
    </row>
    <row r="49" spans="2:2">
      <c r="B49" s="2"/>
    </row>
    <row r="50" spans="2:2">
      <c r="B50" s="2"/>
    </row>
    <row r="51" spans="2:2">
      <c r="B51" s="2"/>
    </row>
    <row r="52" spans="2:2">
      <c r="B52" s="2"/>
    </row>
    <row r="53" spans="2:2">
      <c r="B53" s="2" t="s">
        <v>174</v>
      </c>
    </row>
    <row r="54" spans="2:2">
      <c r="B54" s="2"/>
    </row>
    <row r="55" spans="2:2">
      <c r="B55" s="2"/>
    </row>
    <row r="56" spans="2:2">
      <c r="B56" s="2"/>
    </row>
    <row r="57" spans="2:2">
      <c r="B57" s="2"/>
    </row>
    <row r="58" spans="2:2">
      <c r="B58" s="2"/>
    </row>
    <row r="60" spans="2:2">
      <c r="B60" s="2"/>
    </row>
    <row r="61" spans="2:2">
      <c r="B61" s="2"/>
    </row>
    <row r="62" spans="2:2">
      <c r="B62" s="2"/>
    </row>
    <row r="63" spans="2:2">
      <c r="B63" s="2" t="s">
        <v>175</v>
      </c>
    </row>
    <row r="64" spans="2:2">
      <c r="B64" s="2"/>
    </row>
    <row r="65" spans="2:2">
      <c r="B65" s="2"/>
    </row>
    <row r="67" spans="2:2">
      <c r="B67" s="2"/>
    </row>
    <row r="68" spans="2:2">
      <c r="B68" s="2"/>
    </row>
    <row r="69" spans="2:2">
      <c r="B69" s="2"/>
    </row>
    <row r="70" spans="2:2">
      <c r="B70" s="2"/>
    </row>
    <row r="72" spans="2:2">
      <c r="B72" s="2" t="s">
        <v>176</v>
      </c>
    </row>
    <row r="73" spans="2:2">
      <c r="B73" s="2"/>
    </row>
    <row r="74" spans="2:2">
      <c r="B74" s="2"/>
    </row>
    <row r="75" spans="2:2">
      <c r="B75" s="2"/>
    </row>
    <row r="77" spans="2:2">
      <c r="B77" s="2"/>
    </row>
    <row r="79" spans="2:2">
      <c r="B79" s="2"/>
    </row>
    <row r="80" spans="2:2">
      <c r="B80" s="2"/>
    </row>
    <row r="81" spans="2:2">
      <c r="B81" s="2" t="s">
        <v>177</v>
      </c>
    </row>
    <row r="82" spans="2:2">
      <c r="B82" s="2"/>
    </row>
    <row r="83" spans="2:2">
      <c r="B83" s="2"/>
    </row>
    <row r="85" spans="2:2">
      <c r="B85" s="2"/>
    </row>
    <row r="87" spans="2:2">
      <c r="B87" s="2"/>
    </row>
    <row r="88" spans="2:2">
      <c r="B88" s="2"/>
    </row>
    <row r="89" spans="2:2">
      <c r="B89" s="2"/>
    </row>
    <row r="90" spans="2:2">
      <c r="B90" s="2"/>
    </row>
    <row r="91" spans="2:2">
      <c r="B91" s="2"/>
    </row>
    <row r="92" spans="2:2">
      <c r="B92" s="2"/>
    </row>
    <row r="93" spans="2:2">
      <c r="B93" s="2"/>
    </row>
    <row r="94" spans="2:2">
      <c r="B94" s="2"/>
    </row>
    <row r="95" spans="2:2">
      <c r="B95" s="2"/>
    </row>
    <row r="96" spans="2:2">
      <c r="B96" s="2"/>
    </row>
    <row r="97" spans="2:2">
      <c r="B97" s="2"/>
    </row>
    <row r="98" spans="2:2">
      <c r="B98" s="2"/>
    </row>
    <row r="100" spans="2:2">
      <c r="B100" s="2"/>
    </row>
    <row r="101" spans="2:2">
      <c r="B101" s="2"/>
    </row>
    <row r="102" spans="2:2">
      <c r="B102" s="2"/>
    </row>
    <row r="103" spans="2:2">
      <c r="B103" s="2"/>
    </row>
    <row r="104" spans="2:2">
      <c r="B104" s="2"/>
    </row>
    <row r="105" spans="2:2">
      <c r="B105" s="2"/>
    </row>
    <row r="106" spans="2:2">
      <c r="B106" s="2"/>
    </row>
    <row r="107" spans="2:2">
      <c r="B107" s="2"/>
    </row>
    <row r="108" spans="2:2">
      <c r="B108" s="2"/>
    </row>
    <row r="109" spans="2:2">
      <c r="B109" s="2"/>
    </row>
    <row r="110" spans="2:2">
      <c r="B110" s="2"/>
    </row>
    <row r="111" spans="2:2">
      <c r="B111" s="2"/>
    </row>
    <row r="112" spans="2:2">
      <c r="B112" s="2"/>
    </row>
    <row r="114" spans="2:14">
      <c r="B114" s="2"/>
    </row>
    <row r="115" spans="2:14">
      <c r="B115" s="2"/>
    </row>
    <row r="116" spans="2:14">
      <c r="B116" s="2"/>
    </row>
    <row r="117" spans="2:14">
      <c r="B117" s="2"/>
    </row>
    <row r="118" spans="2:14">
      <c r="B118" s="2"/>
    </row>
    <row r="119" spans="2:14">
      <c r="B119" s="2"/>
    </row>
    <row r="120" spans="2:14">
      <c r="B120" s="2"/>
    </row>
    <row r="121" spans="2:14">
      <c r="B121" s="2"/>
    </row>
    <row r="122" spans="2:14">
      <c r="B122" s="2"/>
    </row>
    <row r="123" spans="2:14">
      <c r="B123" s="2"/>
    </row>
    <row r="124" spans="2:14">
      <c r="B124" s="2"/>
    </row>
    <row r="125" spans="2:14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</row>
    <row r="126" spans="2:14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</row>
    <row r="127" spans="2:14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</row>
    <row r="128" spans="2:14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</row>
    <row r="129" spans="2:14"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</row>
    <row r="130" spans="2:14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</row>
    <row r="131" spans="2:14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</row>
    <row r="132" spans="2:14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</row>
    <row r="133" spans="2:14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</row>
    <row r="134" spans="2:14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</row>
    <row r="135" spans="2:14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</row>
    <row r="136" spans="2:14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</row>
    <row r="137" spans="2:14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</row>
    <row r="138" spans="2:14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2:14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2:14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2:14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2:14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2:14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/>
  <dcterms:created xsi:type="dcterms:W3CDTF">2023-06-15T07:39:29Z</dcterms:created>
  <dcterms:modified xsi:type="dcterms:W3CDTF">2023-06-20T13:44:01Z</dcterms:modified>
  <cp:category/>
  <cp:contentStatus/>
</cp:coreProperties>
</file>