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6"/>
  <workbookPr defaultThemeVersion="166925"/>
  <mc:AlternateContent xmlns:mc="http://schemas.openxmlformats.org/markup-compatibility/2006">
    <mc:Choice Requires="x15">
      <x15ac:absPath xmlns:x15ac="http://schemas.microsoft.com/office/spreadsheetml/2010/11/ac" url="https://imailsunwayedu-my.sharepoint.com/personal/22065023_imail_sunway_edu_my/Documents/"/>
    </mc:Choice>
  </mc:AlternateContent>
  <xr:revisionPtr revIDLastSave="0" documentId="8_{18E6D86F-3439-45ED-B875-2812929C528B}" xr6:coauthVersionLast="47" xr6:coauthVersionMax="47" xr10:uidLastSave="{00000000-0000-0000-0000-000000000000}"/>
  <bookViews>
    <workbookView xWindow="3740" yWindow="500" windowWidth="28800" windowHeight="15880" firstSheet="4" activeTab="4" xr2:uid="{5045C11E-C25D-0541-B461-625B821C6634}"/>
  </bookViews>
  <sheets>
    <sheet name="SP01_01" sheetId="6" r:id="rId1"/>
    <sheet name="SP01_02" sheetId="1" r:id="rId2"/>
    <sheet name="SP01_03" sheetId="3" r:id="rId3"/>
    <sheet name="SP01_04 " sheetId="4" r:id="rId4"/>
    <sheet name="SP01_05" sheetId="5" r:id="rId5"/>
  </sheets>
  <definedNames>
    <definedName name="_xlnm._FilterDatabase" localSheetId="4" hidden="1">SP01_05!$B$1:$B$83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9" i="5" l="1"/>
  <c r="D20" i="6"/>
  <c r="E20" i="6"/>
  <c r="F20" i="6"/>
  <c r="G14" i="6"/>
  <c r="H14" i="6" s="1"/>
  <c r="G12" i="6"/>
  <c r="H12" i="6" s="1"/>
  <c r="G15" i="6"/>
  <c r="H15" i="6" s="1"/>
  <c r="G16" i="6"/>
  <c r="H16" i="6" s="1"/>
  <c r="G18" i="6"/>
  <c r="H18" i="6" s="1"/>
  <c r="G17" i="6"/>
  <c r="H17" i="6" s="1"/>
  <c r="G19" i="6"/>
  <c r="H19" i="6" s="1"/>
  <c r="G13" i="6"/>
  <c r="F43" i="1"/>
  <c r="I80" i="5"/>
  <c r="I79" i="5"/>
  <c r="I78" i="5"/>
  <c r="I74" i="5"/>
  <c r="I73" i="5"/>
  <c r="I72" i="5"/>
  <c r="I68" i="5"/>
  <c r="I67" i="5"/>
  <c r="I66" i="5"/>
  <c r="I62" i="5"/>
  <c r="I61" i="5"/>
  <c r="I60" i="5"/>
  <c r="I63" i="5" s="1"/>
  <c r="J63" i="5" s="1"/>
  <c r="K63" i="5" s="1"/>
  <c r="L63" i="5" s="1"/>
  <c r="M63" i="5" s="1"/>
  <c r="I56" i="5"/>
  <c r="I55" i="5"/>
  <c r="I54" i="5"/>
  <c r="I110" i="5"/>
  <c r="I109" i="5"/>
  <c r="I108" i="5"/>
  <c r="I111" i="5" s="1"/>
  <c r="J111" i="5" s="1"/>
  <c r="K111" i="5" s="1"/>
  <c r="L111" i="5" s="1"/>
  <c r="M111" i="5" s="1"/>
  <c r="I104" i="5"/>
  <c r="I103" i="5"/>
  <c r="I102" i="5"/>
  <c r="K119" i="5"/>
  <c r="H23" i="1"/>
  <c r="I23" i="1" s="1"/>
  <c r="L23" i="1" s="1"/>
  <c r="H22" i="1"/>
  <c r="I22" i="1" s="1"/>
  <c r="L22" i="1" s="1"/>
  <c r="H21" i="1"/>
  <c r="H20" i="1"/>
  <c r="I20" i="1" s="1"/>
  <c r="L20" i="1" s="1"/>
  <c r="H19" i="1"/>
  <c r="I19" i="1" s="1"/>
  <c r="H34" i="1"/>
  <c r="K33" i="1"/>
  <c r="I34" i="1"/>
  <c r="H33" i="1"/>
  <c r="H32" i="1"/>
  <c r="I32" i="1" s="1"/>
  <c r="L32" i="1" s="1"/>
  <c r="H31" i="1"/>
  <c r="I31" i="1" s="1"/>
  <c r="L31" i="1" s="1"/>
  <c r="H25" i="1"/>
  <c r="I25" i="1" s="1"/>
  <c r="L25" i="1" s="1"/>
  <c r="H26" i="1"/>
  <c r="I26" i="1" s="1"/>
  <c r="L26" i="1" s="1"/>
  <c r="H27" i="1"/>
  <c r="H29" i="1"/>
  <c r="I29" i="1" s="1"/>
  <c r="L29" i="1" s="1"/>
  <c r="H30" i="1"/>
  <c r="I30" i="1" s="1"/>
  <c r="L30" i="1" s="1"/>
  <c r="L34" i="1"/>
  <c r="H28" i="1"/>
  <c r="I28" i="1" s="1"/>
  <c r="I21" i="1"/>
  <c r="L21" i="1" s="1"/>
  <c r="I27" i="1"/>
  <c r="L27" i="1" s="1"/>
  <c r="H24" i="1"/>
  <c r="I84" i="5"/>
  <c r="I85" i="5"/>
  <c r="I86" i="5"/>
  <c r="I96" i="5"/>
  <c r="I97" i="5"/>
  <c r="I98" i="5"/>
  <c r="I90" i="5"/>
  <c r="I91" i="5"/>
  <c r="I92" i="5"/>
  <c r="G18" i="4"/>
  <c r="H18" i="4" s="1"/>
  <c r="H17" i="4"/>
  <c r="I48" i="5"/>
  <c r="I49" i="5"/>
  <c r="I50" i="5"/>
  <c r="I42" i="5"/>
  <c r="I43" i="5"/>
  <c r="I44" i="5"/>
  <c r="I36" i="5"/>
  <c r="I37" i="5"/>
  <c r="I38" i="5"/>
  <c r="I30" i="5"/>
  <c r="I31" i="5"/>
  <c r="I32" i="5"/>
  <c r="I25" i="5"/>
  <c r="I26" i="5"/>
  <c r="I24" i="5"/>
  <c r="G20" i="6" l="1"/>
  <c r="H13" i="6"/>
  <c r="F44" i="1"/>
  <c r="E46" i="1" s="1"/>
  <c r="I105" i="5"/>
  <c r="J105" i="5" s="1"/>
  <c r="K105" i="5" s="1"/>
  <c r="L105" i="5" s="1"/>
  <c r="M105" i="5" s="1"/>
  <c r="I57" i="5"/>
  <c r="J57" i="5" s="1"/>
  <c r="K57" i="5" s="1"/>
  <c r="L57" i="5" s="1"/>
  <c r="M57" i="5" s="1"/>
  <c r="I75" i="5"/>
  <c r="J75" i="5" s="1"/>
  <c r="K75" i="5" s="1"/>
  <c r="L75" i="5" s="1"/>
  <c r="M75" i="5" s="1"/>
  <c r="I81" i="5"/>
  <c r="J81" i="5" s="1"/>
  <c r="K81" i="5" s="1"/>
  <c r="L81" i="5" s="1"/>
  <c r="M81" i="5" s="1"/>
  <c r="I69" i="5"/>
  <c r="J69" i="5" s="1"/>
  <c r="K69" i="5" s="1"/>
  <c r="L69" i="5" s="1"/>
  <c r="M69" i="5" s="1"/>
  <c r="I45" i="5"/>
  <c r="J45" i="5" s="1"/>
  <c r="K45" i="5" s="1"/>
  <c r="L45" i="5" s="1"/>
  <c r="M45" i="5" s="1"/>
  <c r="I33" i="5"/>
  <c r="J33" i="5" s="1"/>
  <c r="K33" i="5" s="1"/>
  <c r="L33" i="5" s="1"/>
  <c r="M33" i="5" s="1"/>
  <c r="I51" i="5"/>
  <c r="J51" i="5" s="1"/>
  <c r="K51" i="5" s="1"/>
  <c r="L51" i="5" s="1"/>
  <c r="M51" i="5" s="1"/>
  <c r="I27" i="5"/>
  <c r="J27" i="5" s="1"/>
  <c r="K27" i="5" s="1"/>
  <c r="L27" i="5" s="1"/>
  <c r="M27" i="5" s="1"/>
  <c r="I87" i="5"/>
  <c r="J87" i="5" s="1"/>
  <c r="K87" i="5" s="1"/>
  <c r="L87" i="5" s="1"/>
  <c r="M87" i="5" s="1"/>
  <c r="I39" i="5"/>
  <c r="J39" i="5" s="1"/>
  <c r="K39" i="5" s="1"/>
  <c r="L39" i="5" s="1"/>
  <c r="M39" i="5" s="1"/>
  <c r="I99" i="5"/>
  <c r="J99" i="5" s="1"/>
  <c r="K99" i="5" s="1"/>
  <c r="L99" i="5" s="1"/>
  <c r="M99" i="5" s="1"/>
  <c r="I93" i="5"/>
  <c r="J93" i="5" s="1"/>
  <c r="K93" i="5" s="1"/>
  <c r="L93" i="5" s="1"/>
  <c r="M93" i="5" s="1"/>
  <c r="L19" i="1"/>
  <c r="L28" i="1"/>
  <c r="I33" i="1"/>
  <c r="L33" i="1" s="1"/>
  <c r="I24" i="1"/>
  <c r="L24" i="1" s="1"/>
</calcChain>
</file>

<file path=xl/sharedStrings.xml><?xml version="1.0" encoding="utf-8"?>
<sst xmlns="http://schemas.openxmlformats.org/spreadsheetml/2006/main" count="816" uniqueCount="366">
  <si>
    <t>ST CITY HOTEL SDN BHD</t>
  </si>
  <si>
    <t>Reference no:</t>
  </si>
  <si>
    <t>SP01_01</t>
  </si>
  <si>
    <t>FINAL AUDIT FOR THE FINANCIAL YEAR ENDED 31.12.2022</t>
  </si>
  <si>
    <t>Prepared by:</t>
  </si>
  <si>
    <t>Yasmin</t>
  </si>
  <si>
    <t>LEAD SCHEDULE-REVENUE</t>
  </si>
  <si>
    <t>Date:</t>
  </si>
  <si>
    <t>16/6/2023</t>
  </si>
  <si>
    <t>PLANNING MATERIALITY (MYR) FOR 2022:</t>
  </si>
  <si>
    <t>Account Code</t>
  </si>
  <si>
    <t>Account Name</t>
  </si>
  <si>
    <t>Unaudited Balance
31/12/2022</t>
  </si>
  <si>
    <t>Audited Balance
31/12/2022</t>
  </si>
  <si>
    <t>Prior Year Balance
31/12/2021</t>
  </si>
  <si>
    <t>Variance</t>
  </si>
  <si>
    <t> </t>
  </si>
  <si>
    <t>RM</t>
  </si>
  <si>
    <t>%</t>
  </si>
  <si>
    <t>F&amp;B-R-1</t>
  </si>
  <si>
    <t>Restaurant Revenue</t>
  </si>
  <si>
    <t>F&amp;B-R-2</t>
  </si>
  <si>
    <t>Banquet Revenue</t>
  </si>
  <si>
    <t>F&amp;B-R-3</t>
  </si>
  <si>
    <t>Inhouse Food Revenue</t>
  </si>
  <si>
    <t>F&amp;B-R-4</t>
  </si>
  <si>
    <t>Restaurant Service Charge</t>
  </si>
  <si>
    <t>Other-R-1</t>
  </si>
  <si>
    <t>Rental Revenue</t>
  </si>
  <si>
    <t>RMS-R-1</t>
  </si>
  <si>
    <t>Room Revenue</t>
  </si>
  <si>
    <t>RMS-R-2</t>
  </si>
  <si>
    <t>Laundry</t>
  </si>
  <si>
    <t>RMS-R-3</t>
  </si>
  <si>
    <t>Room Service Charge</t>
  </si>
  <si>
    <t>Total</t>
  </si>
  <si>
    <t>agreed to TB</t>
  </si>
  <si>
    <t>note:</t>
  </si>
  <si>
    <t>there are no adjustments to be made as there is no difference between the GL and TB</t>
  </si>
  <si>
    <t>Since the variance has exceeded the planned materiality level, it must be further investigated</t>
  </si>
  <si>
    <t>SP01_02</t>
  </si>
  <si>
    <t>SUB SCHEDULE - ROOM SALES</t>
  </si>
  <si>
    <t>Assertions</t>
  </si>
  <si>
    <t>Substantive procedures</t>
  </si>
  <si>
    <t>A</t>
  </si>
  <si>
    <t>Accuracy</t>
  </si>
  <si>
    <t>Recalculate invoice totals including discounts and sales tax for a sample of invoices</t>
  </si>
  <si>
    <t>B</t>
  </si>
  <si>
    <t>Completeness</t>
  </si>
  <si>
    <t>Select a sample of invoice and ensure it is recorded in the general ledger</t>
  </si>
  <si>
    <t>C</t>
  </si>
  <si>
    <t>Occurence</t>
  </si>
  <si>
    <t>Select a sample of sales recorded in the general ledger and check its invoice</t>
  </si>
  <si>
    <t>D</t>
  </si>
  <si>
    <t>Cut off</t>
  </si>
  <si>
    <t>Select a sample of confirmation of bookings pre and post year end and follow these through to sales invoices, in the correct accounting period</t>
  </si>
  <si>
    <t>E</t>
  </si>
  <si>
    <t>Reconfirm the room price in invoices and agree to summary of room type</t>
  </si>
  <si>
    <t>Cross -reference</t>
  </si>
  <si>
    <t>No.</t>
  </si>
  <si>
    <t>Date of Invoice</t>
  </si>
  <si>
    <t>Invoice number</t>
  </si>
  <si>
    <t>Customers' name</t>
  </si>
  <si>
    <t>Reference no</t>
  </si>
  <si>
    <t>Sales subject to SST</t>
  </si>
  <si>
    <t>SST-Output tax (6%)</t>
  </si>
  <si>
    <t>Laundry service</t>
  </si>
  <si>
    <t>Tourism tax RM10/night</t>
  </si>
  <si>
    <t>Remarks</t>
  </si>
  <si>
    <t>SP01-03</t>
  </si>
  <si>
    <t>Jeffrey</t>
  </si>
  <si>
    <t>ON35290752</t>
  </si>
  <si>
    <t>YES</t>
  </si>
  <si>
    <t>NO</t>
  </si>
  <si>
    <t>note 1</t>
  </si>
  <si>
    <t>Afiq</t>
  </si>
  <si>
    <t>ON12040262</t>
  </si>
  <si>
    <t>Anish</t>
  </si>
  <si>
    <t>AG64224644</t>
  </si>
  <si>
    <t>Dumadi Bin Leman</t>
  </si>
  <si>
    <t>ON29668872</t>
  </si>
  <si>
    <t>Amaan Bin Jaasim</t>
  </si>
  <si>
    <t>ON70849108</t>
  </si>
  <si>
    <t>Fatin Zulaikha Binti Zulkifli</t>
  </si>
  <si>
    <t>ON50260778</t>
  </si>
  <si>
    <t>KIV to ask auditee</t>
  </si>
  <si>
    <t xml:space="preserve">no confirmation of booking </t>
  </si>
  <si>
    <t>Ainee Ali</t>
  </si>
  <si>
    <t>AG86578052</t>
  </si>
  <si>
    <t>4 Seasons Travel Company</t>
  </si>
  <si>
    <t>TR2204416</t>
  </si>
  <si>
    <t>24/5/2022</t>
  </si>
  <si>
    <t>ANZ Holidays</t>
  </si>
  <si>
    <t>TR71434601</t>
  </si>
  <si>
    <t>Nicholas Teong Jeng</t>
  </si>
  <si>
    <t>ON46584264</t>
  </si>
  <si>
    <t>Muhammad Shafiazsar Bin Nazaruddin</t>
  </si>
  <si>
    <t>CO60629874</t>
  </si>
  <si>
    <t>13/9/2022</t>
  </si>
  <si>
    <t>Pheonix Travel &amp; Tour</t>
  </si>
  <si>
    <t>TR58507856</t>
  </si>
  <si>
    <t>29/10/2022</t>
  </si>
  <si>
    <t>TripLeader Corp</t>
  </si>
  <si>
    <t>AG46307952</t>
  </si>
  <si>
    <t>15/11/2022</t>
  </si>
  <si>
    <t>Chong Lo Huang</t>
  </si>
  <si>
    <t>AG38167234</t>
  </si>
  <si>
    <t>Shanmugam Ganesan</t>
  </si>
  <si>
    <t>ON72086152</t>
  </si>
  <si>
    <t>20/12/2022</t>
  </si>
  <si>
    <t>Hello Tours Sdn Bhd</t>
  </si>
  <si>
    <t>TR82562636</t>
  </si>
  <si>
    <t>Notes</t>
  </si>
  <si>
    <t xml:space="preserve">the rooms are booked and occupied prior to y/e </t>
  </si>
  <si>
    <t>therefore, the revenue should not be recognised in the current year</t>
  </si>
  <si>
    <t>adjustment</t>
  </si>
  <si>
    <t>room revenue must be derecognised</t>
  </si>
  <si>
    <t>dr</t>
  </si>
  <si>
    <t>cr</t>
  </si>
  <si>
    <t>trade debtor</t>
  </si>
  <si>
    <t>service tax (6%)</t>
  </si>
  <si>
    <t xml:space="preserve">room revenue  </t>
  </si>
  <si>
    <t xml:space="preserve">laundry service </t>
  </si>
  <si>
    <t>Conclusion:</t>
  </si>
  <si>
    <t>Other than the errors stated in the notes above, the room sales revenue is fairly stated</t>
  </si>
  <si>
    <t>Cut off testing</t>
  </si>
  <si>
    <t>test objective:</t>
  </si>
  <si>
    <t>To ensure that the revenue is recognised in the correct period</t>
  </si>
  <si>
    <t>sampling unit:</t>
  </si>
  <si>
    <t>Sample of last 3 invoices before and after the year end</t>
  </si>
  <si>
    <t>audit procedures:</t>
  </si>
  <si>
    <t xml:space="preserve">Select a sample of last confirmation of booking, both pre and post year end and follow these through to sales invoices to the general ledger to confirm it is recorded in the correct accounting period. </t>
  </si>
  <si>
    <t>CONFIRMATIONS OF BOOKINGS</t>
  </si>
  <si>
    <t>INVOICES</t>
  </si>
  <si>
    <t>no</t>
  </si>
  <si>
    <t>Arrival Date</t>
  </si>
  <si>
    <t>Confirmation no</t>
  </si>
  <si>
    <t>Name of Guest</t>
  </si>
  <si>
    <t xml:space="preserve">Type of Room </t>
  </si>
  <si>
    <t>Booking Method</t>
  </si>
  <si>
    <t>Departure Date</t>
  </si>
  <si>
    <t>Invoice no</t>
  </si>
  <si>
    <t>Arrival date</t>
  </si>
  <si>
    <t>YE 2022</t>
  </si>
  <si>
    <t>YE 2023</t>
  </si>
  <si>
    <t>Recorded in GL</t>
  </si>
  <si>
    <t>before Y/E</t>
  </si>
  <si>
    <t>30/12/2022</t>
  </si>
  <si>
    <t>AG94495274</t>
  </si>
  <si>
    <t>Emily Yaw Wah</t>
  </si>
  <si>
    <t>Superior - 1 room</t>
  </si>
  <si>
    <t>Agent (online)</t>
  </si>
  <si>
    <t>31/12/2022</t>
  </si>
  <si>
    <t>30/12/2021</t>
  </si>
  <si>
    <t>ON40881712</t>
  </si>
  <si>
    <t>Serene Jinq Hou</t>
  </si>
  <si>
    <t>Deluxe-2 rooms</t>
  </si>
  <si>
    <t>Online reservation</t>
  </si>
  <si>
    <t>Deluxe-1 room</t>
  </si>
  <si>
    <t>TR95483362</t>
  </si>
  <si>
    <t>Elite Travel Sdn Bhd</t>
  </si>
  <si>
    <t>Superior-5 rooms</t>
  </si>
  <si>
    <t>Travel agent</t>
  </si>
  <si>
    <t>after Y/E</t>
  </si>
  <si>
    <t>AG19210506</t>
  </si>
  <si>
    <t>Irnee Noorlyana Binti Osman</t>
  </si>
  <si>
    <t>Superior - 2 rooms</t>
  </si>
  <si>
    <t>ON35931094</t>
  </si>
  <si>
    <t>Wan Athirah Binti Mesni</t>
  </si>
  <si>
    <t>Executive suite- 1 room</t>
  </si>
  <si>
    <t>ON82961174</t>
  </si>
  <si>
    <t>Kuganeswary A/P Udayappan</t>
  </si>
  <si>
    <t>Room sales is fairly presented</t>
  </si>
  <si>
    <t>SP01_03</t>
  </si>
  <si>
    <t>Anh Thu</t>
  </si>
  <si>
    <t>SUB SCHEDULE - RESTAURANT SALES</t>
  </si>
  <si>
    <t>15/6/2023</t>
  </si>
  <si>
    <t>Planning materiality:</t>
  </si>
  <si>
    <t>RM169,432</t>
  </si>
  <si>
    <t xml:space="preserve">Sub Schedule </t>
  </si>
  <si>
    <t>Audit Procedures</t>
  </si>
  <si>
    <t>Recalculate sales for a sample of invoices</t>
  </si>
  <si>
    <t>Select a sample of sales recorded in GL and inspect its invoice</t>
  </si>
  <si>
    <t>Select a sample of invoice to ensure it is recorded into GL</t>
  </si>
  <si>
    <t>Select a sample of invoice to ensure it is accurately recorded in sales report</t>
  </si>
  <si>
    <t>No</t>
  </si>
  <si>
    <t>Cross-Reference</t>
  </si>
  <si>
    <t>Date of invoices</t>
  </si>
  <si>
    <t>Total (invoice)</t>
  </si>
  <si>
    <t>Amount in GL</t>
  </si>
  <si>
    <t>Amount in sales report</t>
  </si>
  <si>
    <t>Procedures</t>
  </si>
  <si>
    <t>SP01-02</t>
  </si>
  <si>
    <t>18/1/2022</t>
  </si>
  <si>
    <t>Credit card sales - 43483</t>
  </si>
  <si>
    <t>MBB Card Service Account</t>
  </si>
  <si>
    <t>Note</t>
  </si>
  <si>
    <t>x</t>
  </si>
  <si>
    <t>Cash Sales - 43556</t>
  </si>
  <si>
    <t>Cash Sales</t>
  </si>
  <si>
    <t>29/5/2022</t>
  </si>
  <si>
    <t>Credit card sales - 43614</t>
  </si>
  <si>
    <t>27/7/2022</t>
  </si>
  <si>
    <t>Cash sales - 43673</t>
  </si>
  <si>
    <t>23/9/2022</t>
  </si>
  <si>
    <t>Credit card sales - 43731</t>
  </si>
  <si>
    <t>21/11/2022</t>
  </si>
  <si>
    <t>Cash sales - 43790</t>
  </si>
  <si>
    <t>Note: It is different because of the rounding calculation</t>
  </si>
  <si>
    <t>Conclusion: Based on the procedures performed, we conclude that restaurant sales has been fairly stated for the year ended 31 December 2022 except the authorisation issue</t>
  </si>
  <si>
    <t>SP01_04</t>
  </si>
  <si>
    <t>SUB SCHEDULE - RENTAL SALES</t>
  </si>
  <si>
    <t xml:space="preserve">Recalculate invoice totals to ensure accuracy </t>
  </si>
  <si>
    <t>Select a sample of rental recorded in the general ledger and check its invoice</t>
  </si>
  <si>
    <t xml:space="preserve">Match the official receipt to the bank statement. </t>
  </si>
  <si>
    <t>Amount in local currency</t>
  </si>
  <si>
    <t>Service tax</t>
  </si>
  <si>
    <t>R1900017</t>
  </si>
  <si>
    <t>Awanna Massage Centre Sdn Bhd</t>
  </si>
  <si>
    <t xml:space="preserve">- </t>
  </si>
  <si>
    <t>R1900049</t>
  </si>
  <si>
    <t>Family Convenient Store Sdn Bhd</t>
  </si>
  <si>
    <t>-</t>
  </si>
  <si>
    <t>note</t>
  </si>
  <si>
    <t>deposit received should not be recognised as rental income in accordance to IFRS15</t>
  </si>
  <si>
    <t>however, the company has recorded it as rental income in the general ledger</t>
  </si>
  <si>
    <t>this would result in an overstatement of rental income</t>
  </si>
  <si>
    <t>rental revenue must be removed</t>
  </si>
  <si>
    <t>Dr</t>
  </si>
  <si>
    <t>Cr</t>
  </si>
  <si>
    <t>Refund Liability</t>
  </si>
  <si>
    <t>To ensure that the rental revenue is recognised in the correct period</t>
  </si>
  <si>
    <t xml:space="preserve">Select a sample of invoices pre and post year end and follow these through to the general ledger to confirm it is recorded in the correct accounting period. </t>
  </si>
  <si>
    <t>Date of invoice</t>
  </si>
  <si>
    <t xml:space="preserve">Invoice amount </t>
  </si>
  <si>
    <t>recorded in GL</t>
  </si>
  <si>
    <t>R1900053</t>
  </si>
  <si>
    <t>Jewel Crown Restaurant Sdn Bhd</t>
  </si>
  <si>
    <t>before YE</t>
  </si>
  <si>
    <t>R1900054</t>
  </si>
  <si>
    <t>Family Convinient Store Sdn Bhd</t>
  </si>
  <si>
    <t>R1900055</t>
  </si>
  <si>
    <t>CCP Cark Park Sdn Bhd</t>
  </si>
  <si>
    <t>after YE</t>
  </si>
  <si>
    <t>R2000005</t>
  </si>
  <si>
    <t>R2000006</t>
  </si>
  <si>
    <t>R2000007</t>
  </si>
  <si>
    <t>Cut-off for rental revenue is presented fairly</t>
  </si>
  <si>
    <t>SP01_05</t>
  </si>
  <si>
    <t>Nur Balqis</t>
  </si>
  <si>
    <t>SUB SCHEDULE - BANQUET AND EVENT SALES</t>
  </si>
  <si>
    <t>Assertion</t>
  </si>
  <si>
    <t>Agree the amounts in the Sales Invoices and Quotations to the General Ledger to confirm completeness</t>
  </si>
  <si>
    <t>Agree the prices charged on the Invoices to the Quotation to confirm accuracy</t>
  </si>
  <si>
    <t>Recalculate the amounts of the items in the Invoices, including the service charge and service tax, to confirm accuracy</t>
  </si>
  <si>
    <t>Cut-off</t>
  </si>
  <si>
    <t>Agree that the transactions are recorded in the correct accounting period to ensure cut-off procedures are correctly applied</t>
  </si>
  <si>
    <t xml:space="preserve">Legend </t>
  </si>
  <si>
    <t>Q</t>
  </si>
  <si>
    <t>Vouch to Sales Quotation</t>
  </si>
  <si>
    <t>GL</t>
  </si>
  <si>
    <t>Trace to General Ledger</t>
  </si>
  <si>
    <t>R</t>
  </si>
  <si>
    <t>Recalculated</t>
  </si>
  <si>
    <t>INV</t>
  </si>
  <si>
    <t>Vouch to Sales Invoice</t>
  </si>
  <si>
    <t>Customer Name</t>
  </si>
  <si>
    <r>
      <rPr>
        <b/>
        <sz val="12"/>
        <color rgb="FF000000"/>
        <rFont val="Calibri"/>
        <family val="2"/>
      </rPr>
      <t xml:space="preserve">Invoice </t>
    </r>
    <r>
      <rPr>
        <b/>
        <sz val="12"/>
        <color rgb="FF00B050"/>
        <rFont val="Calibri"/>
        <family val="2"/>
      </rPr>
      <t>INV</t>
    </r>
  </si>
  <si>
    <r>
      <rPr>
        <b/>
        <sz val="12"/>
        <color rgb="FF000000"/>
        <rFont val="Calibri"/>
        <family val="2"/>
      </rPr>
      <t xml:space="preserve">Quotation </t>
    </r>
    <r>
      <rPr>
        <b/>
        <sz val="12"/>
        <color rgb="FF0070C0"/>
        <rFont val="Calibri"/>
        <family val="2"/>
      </rPr>
      <t>Q</t>
    </r>
  </si>
  <si>
    <r>
      <rPr>
        <b/>
        <sz val="12"/>
        <color rgb="FF000000"/>
        <rFont val="Calibri"/>
        <family val="2"/>
      </rPr>
      <t xml:space="preserve">General Ledger </t>
    </r>
    <r>
      <rPr>
        <b/>
        <sz val="12"/>
        <color rgb="FF7030A0"/>
        <rFont val="Calibri"/>
        <family val="2"/>
      </rPr>
      <t>GL</t>
    </r>
  </si>
  <si>
    <t>Inv Date</t>
  </si>
  <si>
    <t>Inv No.</t>
  </si>
  <si>
    <t>Description</t>
  </si>
  <si>
    <t xml:space="preserve">Unit Price </t>
  </si>
  <si>
    <t>Quantity</t>
  </si>
  <si>
    <t xml:space="preserve">Total Price </t>
  </si>
  <si>
    <t>Service charge @ 10%</t>
  </si>
  <si>
    <t>Amount</t>
  </si>
  <si>
    <t>SST (6%</t>
  </si>
  <si>
    <t>Quotation No.</t>
  </si>
  <si>
    <t>Quotation Date</t>
  </si>
  <si>
    <t>Event Date</t>
  </si>
  <si>
    <t>Payment Terms</t>
  </si>
  <si>
    <t>Quotation Amount</t>
  </si>
  <si>
    <t>Date</t>
  </si>
  <si>
    <t>Reference</t>
  </si>
  <si>
    <t>(RM)</t>
  </si>
  <si>
    <t>From</t>
  </si>
  <si>
    <t>To</t>
  </si>
  <si>
    <t>A Gunnan PLT</t>
  </si>
  <si>
    <t>B1800303</t>
  </si>
  <si>
    <t xml:space="preserve">Meeting room - Normal </t>
  </si>
  <si>
    <t xml:space="preserve">50% upon confirmation; </t>
  </si>
  <si>
    <t>Cant confirm deposit payment as it is made in year 2021, the records are not available.</t>
  </si>
  <si>
    <t>2 tea-breaks per day</t>
  </si>
  <si>
    <t>50% on event date.</t>
  </si>
  <si>
    <t xml:space="preserve">Western buffet lunch (package) </t>
  </si>
  <si>
    <t>Malaysian Institute of Accountants</t>
  </si>
  <si>
    <t>B1800304</t>
  </si>
  <si>
    <t>Meeting room - Corporate</t>
  </si>
  <si>
    <t>14 days.</t>
  </si>
  <si>
    <t xml:space="preserve">2 tea-breaks per day </t>
  </si>
  <si>
    <t>Jabatan Alam Sekitar</t>
  </si>
  <si>
    <t>B1800305</t>
  </si>
  <si>
    <t>Meeting room - Special</t>
  </si>
  <si>
    <t>N/A</t>
  </si>
  <si>
    <t xml:space="preserve">Cant confirm payment as it is made in year 2021, the records are not available. Can only match with original receipt but cant confirm cash in. </t>
  </si>
  <si>
    <t>Couldn’t find the matching trx in GL. There might be omission.</t>
  </si>
  <si>
    <t>Syarikat Suruhanjaya Malaysia</t>
  </si>
  <si>
    <t>B1800306</t>
  </si>
  <si>
    <t>14 days</t>
  </si>
  <si>
    <t>B1800307</t>
  </si>
  <si>
    <t>Jewel Crown Restaurant Sdn. Bhd.</t>
  </si>
  <si>
    <t>B1900291</t>
  </si>
  <si>
    <t>Grand ballroom (6 hours) - Special</t>
  </si>
  <si>
    <t>The sales was recorded before the financial year end. However, the event only occured after year end</t>
  </si>
  <si>
    <t>Malaysia Business Development Society</t>
  </si>
  <si>
    <t>B1900292</t>
  </si>
  <si>
    <t xml:space="preserve">Unable to confirm Sales Invoice to Quotation as  there is no quotation document for the ballroom rental. </t>
  </si>
  <si>
    <t>AML Tech Berhad</t>
  </si>
  <si>
    <t>B1900293</t>
  </si>
  <si>
    <t xml:space="preserve">Meeting room - Normal (4 hours) </t>
  </si>
  <si>
    <t>1 tea-break</t>
  </si>
  <si>
    <t>Kuang Gu Academy Sdn. Bhd.</t>
  </si>
  <si>
    <t>B1900295</t>
  </si>
  <si>
    <t>Meeting room - Normal</t>
  </si>
  <si>
    <t>Western buffet lunch (package)</t>
  </si>
  <si>
    <t>Malaysian Institute of Art</t>
  </si>
  <si>
    <t>B1900296</t>
  </si>
  <si>
    <t>The sales was recorded on 30 December 2022, which is before the financial year end. However, the event only occured after year end, on 22 January 2023</t>
  </si>
  <si>
    <t>Wrong cut-off</t>
  </si>
  <si>
    <t xml:space="preserve">Missing Invoices: </t>
  </si>
  <si>
    <r>
      <t xml:space="preserve">Between B1800315 to  B1900001. Assuming that the last number before B1900001 is B1801000, there is </t>
    </r>
    <r>
      <rPr>
        <b/>
        <sz val="12"/>
        <color theme="1"/>
        <rFont val="Calibri"/>
        <family val="2"/>
        <scheme val="minor"/>
      </rPr>
      <t>686 missing invoices.</t>
    </r>
  </si>
  <si>
    <t xml:space="preserve">Invoice </t>
  </si>
  <si>
    <t>Event</t>
  </si>
  <si>
    <t>Amount (RM)</t>
  </si>
  <si>
    <t>B1900286</t>
  </si>
  <si>
    <t>B1900287</t>
  </si>
  <si>
    <t>B1900288</t>
  </si>
  <si>
    <t>B1900289</t>
  </si>
  <si>
    <t>B1900290</t>
  </si>
  <si>
    <t>B1800308</t>
  </si>
  <si>
    <t>B1800309</t>
  </si>
  <si>
    <t>B1800310</t>
  </si>
  <si>
    <t>B1900294</t>
  </si>
  <si>
    <t>B1800311</t>
  </si>
  <si>
    <t>B1800312</t>
  </si>
  <si>
    <t>B1800313</t>
  </si>
  <si>
    <t>B2000001</t>
  </si>
  <si>
    <t>B1800314</t>
  </si>
  <si>
    <t>B2000002</t>
  </si>
  <si>
    <t>(overstate revenue by RM68,490.84)</t>
  </si>
  <si>
    <t>B1800315</t>
  </si>
  <si>
    <t>B2000003</t>
  </si>
  <si>
    <t>B2000004</t>
  </si>
  <si>
    <t xml:space="preserve"> B1900001</t>
  </si>
  <si>
    <t>B2000005</t>
  </si>
  <si>
    <t>B2000006</t>
  </si>
  <si>
    <t>Revenue is only recognised when performance obligation is satisfied</t>
  </si>
  <si>
    <t>The event took place next year, so revenue should also be recognised next year</t>
  </si>
  <si>
    <t>Since the company has recognised the revenue in the current year, there is overstatement of revenue</t>
  </si>
  <si>
    <t>proposed adjustment</t>
  </si>
  <si>
    <t>transaction, that should have been recorded, was incorrectly not recorded.</t>
  </si>
  <si>
    <t>banquet and event sales</t>
  </si>
  <si>
    <t>Gaps and duplicates indicate mishandling, mistakes or sometimes frauds.</t>
  </si>
  <si>
    <t>Refund liability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</si>
</sst>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RM&quot;#,##0_);[Red]\(&quot;RM&quot;#,##0\)"/>
  </numFmts>
  <fonts count="32">
    <font>
      <sz val="12"/>
      <color theme="1"/>
      <name val="Calibri"/>
      <family val="2"/>
      <scheme val="minor"/>
    </font>
    <font>
      <b/>
      <sz val="12"/>
      <color theme="1"/>
      <name val="Calibri"/>
      <family val="2"/>
      <scheme val="minor"/>
    </font>
    <font>
      <b/>
      <sz val="12"/>
      <color rgb="FF000000"/>
      <name val="Calibri"/>
      <family val="2"/>
      <scheme val="minor"/>
    </font>
    <font>
      <b/>
      <u/>
      <sz val="12"/>
      <color theme="1"/>
      <name val="Calibri"/>
      <family val="2"/>
      <scheme val="minor"/>
    </font>
    <font>
      <b/>
      <sz val="11"/>
      <color rgb="FF000000"/>
      <name val="Calibri"/>
      <family val="2"/>
    </font>
    <font>
      <sz val="11"/>
      <color rgb="FF000000"/>
      <name val="Calibri"/>
      <family val="2"/>
    </font>
    <font>
      <b/>
      <sz val="12"/>
      <color rgb="FF000000"/>
      <name val="Calibri"/>
      <family val="2"/>
    </font>
    <font>
      <b/>
      <u/>
      <sz val="11"/>
      <color rgb="FF000000"/>
      <name val="Calibri"/>
      <family val="2"/>
    </font>
    <font>
      <sz val="10"/>
      <color rgb="FF000000"/>
      <name val="Arial"/>
      <family val="2"/>
    </font>
    <font>
      <b/>
      <sz val="11"/>
      <color rgb="FFFF0000"/>
      <name val="Calibri"/>
      <family val="2"/>
    </font>
    <font>
      <b/>
      <sz val="12"/>
      <color rgb="FF00B050"/>
      <name val="Calibri"/>
      <family val="2"/>
    </font>
    <font>
      <b/>
      <sz val="12"/>
      <color theme="1"/>
      <name val="Calibri"/>
      <family val="2"/>
    </font>
    <font>
      <b/>
      <sz val="12"/>
      <color rgb="FF00B050"/>
      <name val="Calibri"/>
      <family val="2"/>
      <scheme val="minor"/>
    </font>
    <font>
      <b/>
      <sz val="12"/>
      <color rgb="FF0070C0"/>
      <name val="Calibri"/>
      <family val="2"/>
      <scheme val="minor"/>
    </font>
    <font>
      <b/>
      <sz val="12"/>
      <color rgb="FF0070C0"/>
      <name val="Calibri"/>
      <family val="2"/>
    </font>
    <font>
      <b/>
      <sz val="12"/>
      <color rgb="FF7030A0"/>
      <name val="Calibri"/>
      <family val="2"/>
      <scheme val="minor"/>
    </font>
    <font>
      <b/>
      <sz val="12"/>
      <color rgb="FF7030A0"/>
      <name val="Calibri"/>
      <family val="2"/>
    </font>
    <font>
      <b/>
      <sz val="12"/>
      <color theme="5"/>
      <name val="Calibri"/>
      <family val="2"/>
    </font>
    <font>
      <b/>
      <sz val="12"/>
      <color theme="5"/>
      <name val="Calibri"/>
      <family val="2"/>
      <scheme val="minor"/>
    </font>
    <font>
      <sz val="12"/>
      <color rgb="FF000000"/>
      <name val="Calibri"/>
      <family val="2"/>
    </font>
    <font>
      <b/>
      <u/>
      <sz val="12"/>
      <color rgb="FF000000"/>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rgb="FF444444"/>
      <name val="Calibri"/>
      <family val="2"/>
    </font>
    <font>
      <b/>
      <sz val="11"/>
      <color rgb="FF444444"/>
      <name val="Calibri"/>
      <family val="2"/>
    </font>
    <font>
      <sz val="8"/>
      <name val="Calibri"/>
      <family val="2"/>
      <scheme val="minor"/>
    </font>
    <font>
      <u/>
      <sz val="12"/>
      <color theme="10"/>
      <name val="Calibri"/>
      <family val="2"/>
      <scheme val="minor"/>
    </font>
    <font>
      <b/>
      <u/>
      <sz val="12"/>
      <color rgb="FF000000"/>
      <name val="Calibri"/>
      <family val="2"/>
    </font>
    <font>
      <sz val="12"/>
      <color rgb="FF000000"/>
      <name val="Arial"/>
      <family val="2"/>
    </font>
    <font>
      <b/>
      <sz val="12"/>
      <color rgb="FF000000"/>
      <name val="Arial"/>
      <family val="2"/>
    </font>
    <font>
      <u/>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FFFFFF"/>
        <bgColor rgb="FFFFFFFF"/>
      </patternFill>
    </fill>
  </fills>
  <borders count="59">
    <border>
      <left/>
      <right/>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CCCCCC"/>
      </top>
      <bottom style="thin">
        <color rgb="FFCCCCCC"/>
      </bottom>
      <diagonal/>
    </border>
    <border>
      <left/>
      <right style="thin">
        <color rgb="FF000000"/>
      </right>
      <top style="thin">
        <color rgb="FFCCCCCC"/>
      </top>
      <bottom/>
      <diagonal/>
    </border>
    <border>
      <left style="medium">
        <color rgb="FF000000"/>
      </left>
      <right style="medium">
        <color rgb="FF000000"/>
      </right>
      <top/>
      <bottom style="thin">
        <color rgb="FF000000"/>
      </bottom>
      <diagonal/>
    </border>
    <border>
      <left style="medium">
        <color rgb="FF000000"/>
      </left>
      <right style="medium">
        <color rgb="FF000000"/>
      </right>
      <top style="medium">
        <color rgb="FF000000"/>
      </top>
      <bottom style="thin">
        <color rgb="FF000000"/>
      </bottom>
      <diagonal/>
    </border>
    <border>
      <left/>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diagonal/>
    </border>
    <border>
      <left style="thin">
        <color rgb="FF000000"/>
      </left>
      <right style="medium">
        <color rgb="FF000000"/>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rgb="FF000000"/>
      </right>
      <top style="thin">
        <color indexed="64"/>
      </top>
      <bottom/>
      <diagonal/>
    </border>
    <border>
      <left/>
      <right style="thin">
        <color rgb="FF000000"/>
      </right>
      <top style="thin">
        <color indexed="64"/>
      </top>
      <bottom/>
      <diagonal/>
    </border>
    <border>
      <left/>
      <right style="thin">
        <color indexed="64"/>
      </right>
      <top style="thin">
        <color indexed="64"/>
      </top>
      <bottom/>
      <diagonal/>
    </border>
    <border>
      <left style="thin">
        <color indexed="64"/>
      </left>
      <right style="thin">
        <color rgb="FF000000"/>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s>
  <cellStyleXfs count="2">
    <xf numFmtId="0" fontId="0" fillId="0" borderId="0"/>
    <xf numFmtId="0" fontId="27" fillId="0" borderId="0" applyNumberFormat="0" applyFill="0" applyBorder="0" applyAlignment="0" applyProtection="0"/>
  </cellStyleXfs>
  <cellXfs count="287">
    <xf numFmtId="0" fontId="0" fillId="0" borderId="0" xfId="0"/>
    <xf numFmtId="0" fontId="1" fillId="0" borderId="0" xfId="0" applyFont="1"/>
    <xf numFmtId="0" fontId="2" fillId="0" borderId="0" xfId="0" applyFont="1"/>
    <xf numFmtId="0" fontId="3"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2" xfId="0" applyBorder="1"/>
    <xf numFmtId="0" fontId="0" fillId="0" borderId="14" xfId="0" applyBorder="1"/>
    <xf numFmtId="0" fontId="0" fillId="0" borderId="15"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horizontal="center"/>
    </xf>
    <xf numFmtId="0" fontId="6" fillId="0" borderId="0" xfId="0" applyFont="1"/>
    <xf numFmtId="43" fontId="0" fillId="0" borderId="0" xfId="0" applyNumberFormat="1"/>
    <xf numFmtId="0" fontId="0" fillId="0" borderId="28" xfId="0" applyBorder="1"/>
    <xf numFmtId="0" fontId="0" fillId="0" borderId="29" xfId="0" applyBorder="1"/>
    <xf numFmtId="0" fontId="0" fillId="0" borderId="30" xfId="0" applyBorder="1"/>
    <xf numFmtId="0" fontId="0" fillId="0" borderId="31" xfId="0" applyBorder="1"/>
    <xf numFmtId="0" fontId="5" fillId="0" borderId="0" xfId="0" applyFont="1"/>
    <xf numFmtId="0" fontId="4" fillId="0" borderId="0" xfId="0" applyFont="1" applyAlignment="1">
      <alignment readingOrder="1"/>
    </xf>
    <xf numFmtId="0" fontId="7" fillId="0" borderId="0" xfId="0" applyFont="1"/>
    <xf numFmtId="0" fontId="4" fillId="0" borderId="1" xfId="0" applyFont="1" applyBorder="1" applyAlignment="1">
      <alignment readingOrder="1"/>
    </xf>
    <xf numFmtId="0" fontId="8" fillId="0" borderId="34" xfId="0" applyFont="1" applyBorder="1" applyAlignment="1">
      <alignment readingOrder="1"/>
    </xf>
    <xf numFmtId="0" fontId="8" fillId="0" borderId="7" xfId="0" applyFont="1" applyBorder="1" applyAlignment="1">
      <alignment readingOrder="1"/>
    </xf>
    <xf numFmtId="0" fontId="5" fillId="0" borderId="7" xfId="0" applyFont="1" applyBorder="1"/>
    <xf numFmtId="0" fontId="8" fillId="0" borderId="6" xfId="0" applyFont="1" applyBorder="1" applyAlignment="1">
      <alignment readingOrder="1"/>
    </xf>
    <xf numFmtId="0" fontId="5" fillId="0" borderId="6" xfId="0" applyFont="1" applyBorder="1" applyAlignment="1">
      <alignment readingOrder="1"/>
    </xf>
    <xf numFmtId="0" fontId="5" fillId="0" borderId="0" xfId="0" applyFont="1" applyAlignment="1">
      <alignment readingOrder="1"/>
    </xf>
    <xf numFmtId="0" fontId="5" fillId="0" borderId="8" xfId="0" applyFont="1" applyBorder="1"/>
    <xf numFmtId="0" fontId="5" fillId="0" borderId="2" xfId="0" applyFont="1" applyBorder="1"/>
    <xf numFmtId="0" fontId="4" fillId="0" borderId="33" xfId="0" applyFont="1" applyBorder="1" applyAlignment="1">
      <alignment readingOrder="1"/>
    </xf>
    <xf numFmtId="0" fontId="4" fillId="0" borderId="27" xfId="0" applyFont="1" applyBorder="1" applyAlignment="1">
      <alignment readingOrder="1"/>
    </xf>
    <xf numFmtId="0" fontId="8" fillId="0" borderId="27" xfId="0" applyFont="1" applyBorder="1" applyAlignment="1">
      <alignment readingOrder="1"/>
    </xf>
    <xf numFmtId="0" fontId="9" fillId="0" borderId="35" xfId="0" applyFont="1" applyBorder="1" applyAlignment="1">
      <alignment readingOrder="1"/>
    </xf>
    <xf numFmtId="0" fontId="9" fillId="0" borderId="0" xfId="0" applyFont="1" applyAlignment="1">
      <alignment readingOrder="1"/>
    </xf>
    <xf numFmtId="0" fontId="9" fillId="0" borderId="0" xfId="0" applyFont="1"/>
    <xf numFmtId="0" fontId="9" fillId="0" borderId="9" xfId="0" applyFont="1" applyBorder="1"/>
    <xf numFmtId="0" fontId="0" fillId="0" borderId="36" xfId="0" applyBorder="1"/>
    <xf numFmtId="0" fontId="0" fillId="0" borderId="33" xfId="0" applyBorder="1"/>
    <xf numFmtId="0" fontId="0" fillId="0" borderId="26" xfId="0" applyBorder="1"/>
    <xf numFmtId="0" fontId="0" fillId="0" borderId="24" xfId="0" applyBorder="1"/>
    <xf numFmtId="0" fontId="0" fillId="0" borderId="25" xfId="0" applyBorder="1"/>
    <xf numFmtId="0" fontId="3" fillId="0" borderId="16" xfId="0" applyFont="1" applyBorder="1"/>
    <xf numFmtId="0" fontId="1" fillId="0" borderId="0" xfId="0" applyFont="1" applyAlignment="1">
      <alignment horizontal="center" vertical="center" wrapText="1"/>
    </xf>
    <xf numFmtId="0" fontId="1" fillId="0" borderId="0" xfId="0" applyFont="1" applyAlignment="1">
      <alignment horizontal="center"/>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30" xfId="0" applyFont="1" applyBorder="1"/>
    <xf numFmtId="0" fontId="1" fillId="0" borderId="21" xfId="0" applyFont="1" applyBorder="1" applyAlignment="1">
      <alignment horizontal="center"/>
    </xf>
    <xf numFmtId="0" fontId="1" fillId="0" borderId="23" xfId="0" applyFont="1" applyBorder="1" applyAlignment="1">
      <alignment horizontal="center"/>
    </xf>
    <xf numFmtId="0" fontId="1" fillId="0" borderId="22" xfId="0" applyFont="1"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43" fontId="0" fillId="0" borderId="29" xfId="0" applyNumberFormat="1" applyBorder="1"/>
    <xf numFmtId="43" fontId="0" fillId="0" borderId="9" xfId="0" applyNumberFormat="1" applyBorder="1"/>
    <xf numFmtId="43" fontId="0" fillId="0" borderId="22" xfId="0" applyNumberFormat="1" applyBorder="1"/>
    <xf numFmtId="43" fontId="1" fillId="0" borderId="0" xfId="0" applyNumberFormat="1" applyFont="1" applyAlignment="1">
      <alignment horizontal="center" vertical="center" wrapText="1"/>
    </xf>
    <xf numFmtId="43" fontId="6" fillId="0" borderId="22" xfId="0" applyNumberFormat="1" applyFont="1" applyBorder="1" applyAlignment="1">
      <alignment horizontal="center"/>
    </xf>
    <xf numFmtId="43" fontId="1" fillId="0" borderId="17" xfId="0" applyNumberFormat="1" applyFont="1" applyBorder="1" applyAlignment="1">
      <alignment horizontal="center" vertical="center" wrapText="1"/>
    </xf>
    <xf numFmtId="43" fontId="6" fillId="0" borderId="23" xfId="0" applyNumberFormat="1" applyFont="1" applyBorder="1" applyAlignment="1">
      <alignment horizontal="center"/>
    </xf>
    <xf numFmtId="4" fontId="0" fillId="0" borderId="0" xfId="0" applyNumberFormat="1"/>
    <xf numFmtId="0" fontId="4" fillId="0" borderId="0" xfId="0" applyFont="1"/>
    <xf numFmtId="0" fontId="4" fillId="0" borderId="32" xfId="0" applyFont="1" applyBorder="1" applyAlignment="1">
      <alignment wrapText="1"/>
    </xf>
    <xf numFmtId="0" fontId="4" fillId="0" borderId="2" xfId="0" applyFont="1" applyBorder="1"/>
    <xf numFmtId="0" fontId="4" fillId="0" borderId="10" xfId="0" applyFont="1" applyBorder="1"/>
    <xf numFmtId="0" fontId="4" fillId="0" borderId="9" xfId="0" applyFont="1" applyBorder="1"/>
    <xf numFmtId="0" fontId="0" fillId="0" borderId="0" xfId="0" applyAlignment="1">
      <alignment horizontal="center"/>
    </xf>
    <xf numFmtId="0" fontId="0" fillId="0" borderId="29" xfId="0" applyBorder="1" applyAlignment="1">
      <alignment horizontal="center"/>
    </xf>
    <xf numFmtId="0" fontId="0" fillId="0" borderId="9" xfId="0" applyBorder="1" applyAlignment="1">
      <alignment horizontal="center"/>
    </xf>
    <xf numFmtId="43" fontId="0" fillId="0" borderId="38" xfId="0" applyNumberFormat="1" applyBorder="1"/>
    <xf numFmtId="0" fontId="4" fillId="0" borderId="33" xfId="0" applyFont="1" applyBorder="1"/>
    <xf numFmtId="15" fontId="0" fillId="0" borderId="0" xfId="0" applyNumberFormat="1"/>
    <xf numFmtId="0" fontId="4" fillId="0" borderId="7" xfId="0" applyFont="1" applyBorder="1"/>
    <xf numFmtId="0" fontId="5" fillId="0" borderId="32" xfId="0" applyFont="1" applyBorder="1"/>
    <xf numFmtId="0" fontId="5" fillId="0" borderId="27" xfId="0" applyFont="1" applyBorder="1"/>
    <xf numFmtId="0" fontId="5" fillId="0" borderId="10" xfId="0" applyFont="1" applyBorder="1"/>
    <xf numFmtId="0" fontId="12" fillId="0" borderId="21" xfId="0" applyFont="1" applyBorder="1"/>
    <xf numFmtId="0" fontId="13" fillId="0" borderId="16" xfId="0" applyFont="1" applyBorder="1"/>
    <xf numFmtId="0" fontId="15" fillId="0" borderId="19" xfId="0" applyFont="1" applyBorder="1"/>
    <xf numFmtId="0" fontId="18" fillId="0" borderId="19" xfId="0" applyFont="1" applyBorder="1"/>
    <xf numFmtId="43" fontId="17" fillId="0" borderId="0" xfId="0" applyNumberFormat="1" applyFont="1" applyAlignment="1">
      <alignment horizontal="center"/>
    </xf>
    <xf numFmtId="0" fontId="1" fillId="0" borderId="39" xfId="0" applyFont="1" applyBorder="1"/>
    <xf numFmtId="0" fontId="1" fillId="0" borderId="40" xfId="0" applyFont="1" applyBorder="1" applyAlignment="1">
      <alignment horizontal="center" vertical="center" wrapText="1"/>
    </xf>
    <xf numFmtId="0" fontId="1" fillId="0" borderId="41" xfId="0" applyFont="1" applyBorder="1" applyAlignment="1">
      <alignment horizontal="center"/>
    </xf>
    <xf numFmtId="43" fontId="0" fillId="0" borderId="7" xfId="0" applyNumberFormat="1" applyBorder="1"/>
    <xf numFmtId="43" fontId="0" fillId="0" borderId="10" xfId="0" applyNumberFormat="1" applyBorder="1"/>
    <xf numFmtId="0" fontId="0" fillId="3" borderId="24" xfId="0" applyFill="1" applyBorder="1"/>
    <xf numFmtId="0" fontId="0" fillId="3" borderId="37" xfId="0" applyFill="1" applyBorder="1"/>
    <xf numFmtId="0" fontId="0" fillId="3" borderId="9" xfId="0" applyFill="1" applyBorder="1"/>
    <xf numFmtId="43" fontId="0" fillId="3" borderId="9" xfId="0" applyNumberFormat="1" applyFill="1" applyBorder="1"/>
    <xf numFmtId="0" fontId="0" fillId="3" borderId="9" xfId="0" applyFill="1" applyBorder="1" applyAlignment="1">
      <alignment horizontal="center"/>
    </xf>
    <xf numFmtId="0" fontId="0" fillId="3" borderId="25" xfId="0" applyFill="1" applyBorder="1"/>
    <xf numFmtId="43" fontId="0" fillId="3" borderId="7" xfId="0" applyNumberFormat="1" applyFill="1" applyBorder="1"/>
    <xf numFmtId="0" fontId="7" fillId="0" borderId="33" xfId="0" applyFont="1" applyBorder="1"/>
    <xf numFmtId="0" fontId="4" fillId="0" borderId="4" xfId="0" applyFont="1" applyBorder="1"/>
    <xf numFmtId="0" fontId="4" fillId="0" borderId="11" xfId="0" applyFont="1" applyBorder="1"/>
    <xf numFmtId="0" fontId="5" fillId="0" borderId="26" xfId="0" applyFont="1" applyBorder="1"/>
    <xf numFmtId="0" fontId="4" fillId="0" borderId="32" xfId="0" applyFont="1" applyBorder="1"/>
    <xf numFmtId="0" fontId="5" fillId="0" borderId="33" xfId="0" applyFont="1" applyBorder="1"/>
    <xf numFmtId="0" fontId="7" fillId="0" borderId="32" xfId="0" applyFont="1" applyBorder="1"/>
    <xf numFmtId="14" fontId="5" fillId="0" borderId="10" xfId="0" applyNumberFormat="1" applyFont="1" applyBorder="1" applyAlignment="1">
      <alignment horizontal="left"/>
    </xf>
    <xf numFmtId="15" fontId="19" fillId="0" borderId="0" xfId="0" applyNumberFormat="1" applyFont="1"/>
    <xf numFmtId="0" fontId="4" fillId="0" borderId="3" xfId="0" applyFont="1" applyBorder="1"/>
    <xf numFmtId="0" fontId="20" fillId="0" borderId="0" xfId="0" applyFont="1"/>
    <xf numFmtId="4" fontId="5" fillId="0" borderId="7" xfId="0" applyNumberFormat="1" applyFont="1" applyBorder="1" applyAlignment="1">
      <alignment readingOrder="1"/>
    </xf>
    <xf numFmtId="0" fontId="0" fillId="0" borderId="32" xfId="0" applyBorder="1"/>
    <xf numFmtId="0" fontId="0" fillId="0" borderId="32" xfId="0" applyBorder="1" applyAlignment="1">
      <alignment horizontal="center" vertical="top"/>
    </xf>
    <xf numFmtId="0" fontId="0" fillId="0" borderId="27" xfId="0" applyBorder="1" applyAlignment="1">
      <alignment horizontal="center" vertical="top"/>
    </xf>
    <xf numFmtId="0" fontId="0" fillId="0" borderId="40" xfId="0" applyBorder="1"/>
    <xf numFmtId="0" fontId="0" fillId="0" borderId="42" xfId="0" applyBorder="1"/>
    <xf numFmtId="0" fontId="0" fillId="0" borderId="41" xfId="0" applyBorder="1"/>
    <xf numFmtId="43" fontId="0" fillId="0" borderId="31" xfId="0" applyNumberFormat="1" applyBorder="1"/>
    <xf numFmtId="0" fontId="4" fillId="0" borderId="32" xfId="0" applyFont="1" applyBorder="1" applyAlignment="1">
      <alignment wrapText="1" readingOrder="1"/>
    </xf>
    <xf numFmtId="0" fontId="4" fillId="0" borderId="12" xfId="0" applyFont="1" applyBorder="1"/>
    <xf numFmtId="0" fontId="5" fillId="0" borderId="9" xfId="0" applyFont="1" applyBorder="1"/>
    <xf numFmtId="4" fontId="5" fillId="0" borderId="32" xfId="0" applyNumberFormat="1" applyFont="1" applyBorder="1" applyAlignment="1">
      <alignment readingOrder="1"/>
    </xf>
    <xf numFmtId="4" fontId="5" fillId="0" borderId="32" xfId="0" applyNumberFormat="1" applyFont="1" applyBorder="1" applyAlignment="1">
      <alignment horizontal="left" readingOrder="1"/>
    </xf>
    <xf numFmtId="0" fontId="4" fillId="0" borderId="32" xfId="0" applyFont="1" applyBorder="1" applyAlignment="1">
      <alignment horizontal="center" wrapText="1"/>
    </xf>
    <xf numFmtId="4" fontId="0" fillId="0" borderId="12" xfId="0" applyNumberFormat="1" applyBorder="1"/>
    <xf numFmtId="4" fontId="0" fillId="0" borderId="2" xfId="0" applyNumberFormat="1" applyBorder="1"/>
    <xf numFmtId="15" fontId="0" fillId="5" borderId="0" xfId="0" applyNumberFormat="1" applyFill="1"/>
    <xf numFmtId="43" fontId="0" fillId="5" borderId="7" xfId="0" applyNumberFormat="1" applyFill="1" applyBorder="1"/>
    <xf numFmtId="14" fontId="5" fillId="0" borderId="0" xfId="0" applyNumberFormat="1" applyFont="1"/>
    <xf numFmtId="3" fontId="11" fillId="0" borderId="0" xfId="0" applyNumberFormat="1" applyFont="1"/>
    <xf numFmtId="0" fontId="0" fillId="0" borderId="8" xfId="0" applyBorder="1"/>
    <xf numFmtId="0" fontId="21" fillId="0" borderId="32" xfId="0" applyFont="1" applyBorder="1"/>
    <xf numFmtId="2" fontId="21" fillId="0" borderId="32" xfId="0" applyNumberFormat="1" applyFont="1" applyBorder="1"/>
    <xf numFmtId="2" fontId="5" fillId="0" borderId="32" xfId="0" applyNumberFormat="1" applyFont="1" applyBorder="1" applyAlignment="1">
      <alignment readingOrder="1"/>
    </xf>
    <xf numFmtId="16" fontId="5" fillId="0" borderId="0" xfId="0" applyNumberFormat="1" applyFont="1" applyAlignment="1">
      <alignment readingOrder="1"/>
    </xf>
    <xf numFmtId="0" fontId="21" fillId="0" borderId="33" xfId="0" applyFont="1" applyBorder="1"/>
    <xf numFmtId="0" fontId="21" fillId="0" borderId="27" xfId="0" applyFont="1" applyBorder="1"/>
    <xf numFmtId="0" fontId="21" fillId="0" borderId="0" xfId="0" applyFont="1"/>
    <xf numFmtId="0" fontId="22" fillId="0" borderId="6" xfId="0" applyFont="1" applyBorder="1" applyAlignment="1">
      <alignment horizontal="center"/>
    </xf>
    <xf numFmtId="0" fontId="21" fillId="0" borderId="12" xfId="0" applyFont="1" applyBorder="1"/>
    <xf numFmtId="0" fontId="21" fillId="0" borderId="7" xfId="0" applyFont="1" applyBorder="1"/>
    <xf numFmtId="0" fontId="22" fillId="0" borderId="12" xfId="0" applyFont="1" applyBorder="1" applyAlignment="1">
      <alignment horizontal="center"/>
    </xf>
    <xf numFmtId="0" fontId="22" fillId="0" borderId="2" xfId="0" applyFont="1" applyBorder="1" applyAlignment="1">
      <alignment horizontal="center"/>
    </xf>
    <xf numFmtId="0" fontId="21" fillId="0" borderId="10" xfId="0" applyFont="1" applyBorder="1"/>
    <xf numFmtId="0" fontId="21" fillId="0" borderId="9" xfId="0" applyFont="1" applyBorder="1"/>
    <xf numFmtId="14" fontId="21" fillId="0" borderId="32" xfId="0" applyNumberFormat="1" applyFont="1" applyBorder="1" applyAlignment="1">
      <alignment horizontal="right"/>
    </xf>
    <xf numFmtId="0" fontId="21" fillId="4" borderId="32" xfId="0" applyFont="1" applyFill="1" applyBorder="1"/>
    <xf numFmtId="0" fontId="21" fillId="0" borderId="32" xfId="0" applyFont="1" applyBorder="1" applyAlignment="1">
      <alignment horizontal="right"/>
    </xf>
    <xf numFmtId="0" fontId="23" fillId="4" borderId="32" xfId="0" applyFont="1" applyFill="1" applyBorder="1"/>
    <xf numFmtId="0" fontId="21" fillId="0" borderId="32" xfId="0" applyFont="1" applyBorder="1" applyAlignment="1">
      <alignment horizontal="left"/>
    </xf>
    <xf numFmtId="0" fontId="23" fillId="0" borderId="32" xfId="0" applyFont="1" applyBorder="1"/>
    <xf numFmtId="0" fontId="23" fillId="6" borderId="32" xfId="0" applyFont="1" applyFill="1" applyBorder="1"/>
    <xf numFmtId="0" fontId="21" fillId="6" borderId="32" xfId="0" applyFont="1" applyFill="1" applyBorder="1"/>
    <xf numFmtId="14" fontId="0" fillId="0" borderId="0" xfId="0" applyNumberFormat="1"/>
    <xf numFmtId="0" fontId="5" fillId="0" borderId="12" xfId="0" applyFont="1" applyBorder="1"/>
    <xf numFmtId="4" fontId="5" fillId="0" borderId="7" xfId="0" applyNumberFormat="1" applyFont="1" applyBorder="1"/>
    <xf numFmtId="4" fontId="5" fillId="0" borderId="12" xfId="0" applyNumberFormat="1" applyFont="1" applyBorder="1"/>
    <xf numFmtId="4" fontId="5" fillId="0" borderId="0" xfId="0" applyNumberFormat="1" applyFont="1"/>
    <xf numFmtId="10" fontId="5" fillId="0" borderId="7" xfId="0" applyNumberFormat="1" applyFont="1" applyBorder="1"/>
    <xf numFmtId="3" fontId="5" fillId="0" borderId="0" xfId="0" applyNumberFormat="1" applyFont="1"/>
    <xf numFmtId="4" fontId="4" fillId="0" borderId="32" xfId="0" applyNumberFormat="1" applyFont="1" applyBorder="1"/>
    <xf numFmtId="10" fontId="4" fillId="0" borderId="27" xfId="0" applyNumberFormat="1" applyFont="1" applyBorder="1"/>
    <xf numFmtId="0" fontId="4" fillId="2" borderId="2" xfId="0" applyFont="1" applyFill="1" applyBorder="1"/>
    <xf numFmtId="0" fontId="5" fillId="2" borderId="9" xfId="0" applyFont="1" applyFill="1" applyBorder="1"/>
    <xf numFmtId="0" fontId="0" fillId="0" borderId="7" xfId="0" applyBorder="1" applyAlignment="1">
      <alignment horizontal="center"/>
    </xf>
    <xf numFmtId="0" fontId="0" fillId="0" borderId="3" xfId="0" applyBorder="1"/>
    <xf numFmtId="14" fontId="0" fillId="0" borderId="6" xfId="0" applyNumberFormat="1" applyBorder="1" applyAlignment="1">
      <alignment horizontal="left"/>
    </xf>
    <xf numFmtId="0" fontId="0" fillId="0" borderId="6" xfId="0" applyBorder="1" applyAlignment="1">
      <alignment horizontal="left"/>
    </xf>
    <xf numFmtId="0" fontId="25" fillId="0" borderId="32" xfId="0" applyFont="1" applyBorder="1"/>
    <xf numFmtId="0" fontId="1" fillId="0" borderId="33" xfId="0" applyFont="1" applyBorder="1"/>
    <xf numFmtId="0" fontId="0" fillId="0" borderId="12" xfId="0" applyBorder="1" applyAlignment="1">
      <alignment horizontal="center"/>
    </xf>
    <xf numFmtId="0" fontId="1" fillId="0" borderId="4" xfId="0" applyFont="1" applyBorder="1"/>
    <xf numFmtId="0" fontId="0" fillId="0" borderId="2" xfId="0" applyBorder="1" applyAlignment="1">
      <alignment horizontal="center"/>
    </xf>
    <xf numFmtId="0" fontId="0" fillId="0" borderId="10" xfId="0" applyBorder="1" applyAlignment="1">
      <alignment horizontal="center"/>
    </xf>
    <xf numFmtId="4" fontId="4" fillId="0" borderId="33" xfId="0" applyNumberFormat="1" applyFont="1" applyBorder="1"/>
    <xf numFmtId="2" fontId="24" fillId="0" borderId="0" xfId="0" applyNumberFormat="1" applyFont="1"/>
    <xf numFmtId="2" fontId="5" fillId="0" borderId="7" xfId="0" applyNumberFormat="1" applyFont="1" applyBorder="1"/>
    <xf numFmtId="0" fontId="0" fillId="0" borderId="46" xfId="0" applyBorder="1"/>
    <xf numFmtId="0" fontId="0" fillId="0" borderId="48" xfId="0" applyBorder="1"/>
    <xf numFmtId="0" fontId="0" fillId="0" borderId="48" xfId="0" applyBorder="1" applyAlignment="1">
      <alignment horizontal="left" indent="1"/>
    </xf>
    <xf numFmtId="0" fontId="1" fillId="0" borderId="48" xfId="0" applyFont="1" applyBorder="1" applyAlignment="1">
      <alignment horizontal="left" indent="1"/>
    </xf>
    <xf numFmtId="0" fontId="0" fillId="0" borderId="48" xfId="0" applyBorder="1" applyAlignment="1">
      <alignment horizontal="center"/>
    </xf>
    <xf numFmtId="14" fontId="0" fillId="0" borderId="47" xfId="0" applyNumberFormat="1" applyBorder="1" applyAlignment="1">
      <alignment horizontal="center"/>
    </xf>
    <xf numFmtId="14" fontId="0" fillId="0" borderId="48" xfId="0" applyNumberFormat="1" applyBorder="1" applyAlignment="1">
      <alignment horizontal="center"/>
    </xf>
    <xf numFmtId="0" fontId="0" fillId="0" borderId="50" xfId="0" applyBorder="1" applyAlignment="1">
      <alignment horizontal="center"/>
    </xf>
    <xf numFmtId="14" fontId="1" fillId="0" borderId="51" xfId="0" applyNumberFormat="1" applyFont="1" applyBorder="1" applyAlignment="1">
      <alignment horizontal="center"/>
    </xf>
    <xf numFmtId="14" fontId="0" fillId="0" borderId="50" xfId="0" applyNumberFormat="1" applyBorder="1" applyAlignment="1">
      <alignment horizontal="center"/>
    </xf>
    <xf numFmtId="14" fontId="1" fillId="0" borderId="50" xfId="0" applyNumberFormat="1" applyFont="1" applyBorder="1" applyAlignment="1">
      <alignment horizontal="center"/>
    </xf>
    <xf numFmtId="4" fontId="0" fillId="0" borderId="48" xfId="0" applyNumberFormat="1" applyBorder="1"/>
    <xf numFmtId="4" fontId="0" fillId="0" borderId="47" xfId="0" applyNumberFormat="1" applyBorder="1"/>
    <xf numFmtId="0" fontId="19" fillId="0" borderId="0" xfId="0" applyFont="1"/>
    <xf numFmtId="2" fontId="5" fillId="0" borderId="12" xfId="0" applyNumberFormat="1" applyFont="1" applyBorder="1"/>
    <xf numFmtId="2" fontId="0" fillId="0" borderId="32" xfId="0" applyNumberFormat="1" applyBorder="1"/>
    <xf numFmtId="0" fontId="5" fillId="0" borderId="0" xfId="0" applyFont="1" applyAlignment="1">
      <alignment wrapText="1"/>
    </xf>
    <xf numFmtId="0" fontId="19" fillId="0" borderId="26" xfId="0" applyFont="1" applyBorder="1"/>
    <xf numFmtId="0" fontId="28" fillId="0" borderId="26" xfId="0" applyFont="1" applyBorder="1"/>
    <xf numFmtId="0" fontId="6" fillId="0" borderId="33" xfId="0" applyFont="1" applyBorder="1"/>
    <xf numFmtId="0" fontId="0" fillId="0" borderId="27" xfId="0" applyBorder="1"/>
    <xf numFmtId="0" fontId="1" fillId="0" borderId="6" xfId="0" applyFont="1" applyBorder="1" applyAlignment="1">
      <alignment horizontal="center"/>
    </xf>
    <xf numFmtId="0" fontId="1" fillId="0" borderId="2" xfId="0" applyFont="1" applyBorder="1" applyAlignment="1">
      <alignment horizontal="center"/>
    </xf>
    <xf numFmtId="0" fontId="19" fillId="0" borderId="9" xfId="0" applyFont="1" applyBorder="1"/>
    <xf numFmtId="0" fontId="6" fillId="0" borderId="32" xfId="0" applyFont="1" applyBorder="1" applyAlignment="1">
      <alignment wrapText="1"/>
    </xf>
    <xf numFmtId="0" fontId="6" fillId="0" borderId="27" xfId="0" applyFont="1" applyBorder="1" applyAlignment="1">
      <alignment wrapText="1"/>
    </xf>
    <xf numFmtId="0" fontId="6" fillId="0" borderId="12" xfId="0" applyFont="1" applyBorder="1"/>
    <xf numFmtId="0" fontId="6" fillId="0" borderId="7" xfId="0" applyFont="1" applyBorder="1"/>
    <xf numFmtId="0" fontId="6" fillId="0" borderId="7" xfId="0" applyFont="1" applyBorder="1" applyAlignment="1">
      <alignment horizontal="center" vertical="center" wrapText="1"/>
    </xf>
    <xf numFmtId="0" fontId="0" fillId="0" borderId="32" xfId="0" applyBorder="1" applyAlignment="1">
      <alignment horizontal="right"/>
    </xf>
    <xf numFmtId="0" fontId="0" fillId="0" borderId="0" xfId="0" applyAlignment="1">
      <alignment horizontal="right"/>
    </xf>
    <xf numFmtId="0" fontId="0" fillId="0" borderId="0" xfId="0" applyAlignment="1">
      <alignment horizontal="left"/>
    </xf>
    <xf numFmtId="2" fontId="0" fillId="0" borderId="0" xfId="0" applyNumberFormat="1"/>
    <xf numFmtId="0" fontId="19" fillId="0" borderId="0" xfId="0" applyFont="1" applyAlignment="1">
      <alignment wrapText="1"/>
    </xf>
    <xf numFmtId="0" fontId="29" fillId="0" borderId="0" xfId="0" applyFont="1"/>
    <xf numFmtId="0" fontId="0" fillId="0" borderId="0" xfId="0" applyAlignment="1">
      <alignment horizontal="center" vertical="top"/>
    </xf>
    <xf numFmtId="0" fontId="27" fillId="0" borderId="0" xfId="1"/>
    <xf numFmtId="4" fontId="19" fillId="0" borderId="0" xfId="0" applyNumberFormat="1" applyFont="1" applyAlignment="1">
      <alignment readingOrder="1"/>
    </xf>
    <xf numFmtId="0" fontId="19" fillId="7" borderId="0" xfId="0" applyFont="1" applyFill="1"/>
    <xf numFmtId="0" fontId="29" fillId="0" borderId="11" xfId="0" applyFont="1" applyBorder="1"/>
    <xf numFmtId="0" fontId="29" fillId="0" borderId="5" xfId="0" applyFont="1" applyBorder="1"/>
    <xf numFmtId="0" fontId="30" fillId="0" borderId="27" xfId="0" applyFont="1" applyBorder="1"/>
    <xf numFmtId="4" fontId="0" fillId="0" borderId="46" xfId="0" applyNumberFormat="1" applyBorder="1"/>
    <xf numFmtId="4" fontId="1" fillId="0" borderId="52" xfId="0" applyNumberFormat="1" applyFont="1" applyBorder="1"/>
    <xf numFmtId="14" fontId="0" fillId="0" borderId="32" xfId="0" applyNumberFormat="1" applyBorder="1"/>
    <xf numFmtId="0" fontId="6" fillId="0" borderId="12" xfId="0" applyFont="1" applyBorder="1" applyAlignment="1">
      <alignment wrapText="1"/>
    </xf>
    <xf numFmtId="0" fontId="6" fillId="0" borderId="7" xfId="0" applyFont="1" applyBorder="1" applyAlignment="1">
      <alignment wrapText="1"/>
    </xf>
    <xf numFmtId="0" fontId="30" fillId="0" borderId="7" xfId="0" applyFont="1" applyBorder="1"/>
    <xf numFmtId="2" fontId="21" fillId="0" borderId="0" xfId="0" applyNumberFormat="1" applyFont="1"/>
    <xf numFmtId="0" fontId="24" fillId="0" borderId="0" xfId="0" applyFont="1"/>
    <xf numFmtId="0" fontId="0" fillId="0" borderId="32" xfId="0" applyBorder="1" applyAlignment="1">
      <alignment horizontal="center"/>
    </xf>
    <xf numFmtId="0" fontId="6" fillId="0" borderId="3" xfId="0" applyFont="1" applyBorder="1"/>
    <xf numFmtId="0" fontId="6" fillId="0" borderId="11" xfId="0" applyFont="1" applyBorder="1"/>
    <xf numFmtId="0" fontId="6" fillId="0" borderId="5" xfId="0" applyFont="1" applyBorder="1"/>
    <xf numFmtId="0" fontId="19" fillId="0" borderId="53" xfId="0" applyFont="1" applyBorder="1"/>
    <xf numFmtId="4" fontId="19" fillId="0" borderId="54" xfId="0" applyNumberFormat="1" applyFont="1" applyBorder="1"/>
    <xf numFmtId="0" fontId="29" fillId="0" borderId="55" xfId="0" applyFont="1" applyBorder="1"/>
    <xf numFmtId="0" fontId="19" fillId="0" borderId="56" xfId="0" applyFont="1" applyBorder="1"/>
    <xf numFmtId="0" fontId="19" fillId="0" borderId="57" xfId="0" applyFont="1" applyBorder="1"/>
    <xf numFmtId="4" fontId="19" fillId="0" borderId="58" xfId="0" applyNumberFormat="1" applyFont="1" applyBorder="1"/>
    <xf numFmtId="164" fontId="0" fillId="0" borderId="0" xfId="0" applyNumberFormat="1" applyAlignment="1">
      <alignment horizontal="left"/>
    </xf>
    <xf numFmtId="14" fontId="5" fillId="0" borderId="0" xfId="0" applyNumberFormat="1" applyFont="1" applyAlignment="1">
      <alignment horizontal="left"/>
    </xf>
    <xf numFmtId="0" fontId="31" fillId="0" borderId="0" xfId="0" applyFont="1"/>
    <xf numFmtId="43" fontId="1" fillId="0" borderId="20" xfId="0" applyNumberFormat="1" applyFont="1" applyBorder="1" applyAlignment="1">
      <alignment horizontal="center" vertical="center" wrapText="1"/>
    </xf>
    <xf numFmtId="0" fontId="4" fillId="0" borderId="11" xfId="0" applyFont="1" applyBorder="1" applyAlignment="1">
      <alignment wrapText="1"/>
    </xf>
    <xf numFmtId="0" fontId="0" fillId="0" borderId="7" xfId="0" applyBorder="1" applyAlignment="1">
      <alignment horizontal="center"/>
    </xf>
    <xf numFmtId="0" fontId="4" fillId="0" borderId="33" xfId="0" applyFont="1" applyBorder="1" applyAlignment="1">
      <alignment wrapText="1" readingOrder="1"/>
    </xf>
    <xf numFmtId="0" fontId="4" fillId="0" borderId="27" xfId="0" applyFont="1" applyBorder="1" applyAlignment="1">
      <alignment wrapText="1" readingOrder="1"/>
    </xf>
    <xf numFmtId="0" fontId="0" fillId="0" borderId="32" xfId="0" applyBorder="1" applyAlignment="1">
      <alignment horizontal="center" vertical="center"/>
    </xf>
    <xf numFmtId="0" fontId="4" fillId="0" borderId="5" xfId="0" applyFont="1" applyBorder="1" applyAlignment="1">
      <alignment readingOrder="1"/>
    </xf>
    <xf numFmtId="0" fontId="4" fillId="0" borderId="7" xfId="0" applyFont="1" applyBorder="1" applyAlignment="1">
      <alignment readingOrder="1"/>
    </xf>
    <xf numFmtId="0" fontId="4" fillId="0" borderId="11" xfId="0" applyFont="1" applyBorder="1" applyAlignment="1">
      <alignment wrapText="1" readingOrder="1"/>
    </xf>
    <xf numFmtId="0" fontId="4" fillId="0" borderId="12" xfId="0" applyFont="1" applyBorder="1" applyAlignment="1">
      <alignment wrapText="1" readingOrder="1"/>
    </xf>
    <xf numFmtId="0" fontId="4" fillId="0" borderId="3" xfId="0" applyFont="1" applyBorder="1" applyAlignment="1">
      <alignment wrapText="1" readingOrder="1"/>
    </xf>
    <xf numFmtId="0" fontId="4" fillId="0" borderId="6" xfId="0" applyFont="1" applyBorder="1" applyAlignment="1">
      <alignment wrapText="1" readingOrder="1"/>
    </xf>
    <xf numFmtId="0" fontId="4" fillId="0" borderId="11" xfId="0" applyFont="1" applyBorder="1" applyAlignment="1">
      <alignment readingOrder="1"/>
    </xf>
    <xf numFmtId="0" fontId="4" fillId="0" borderId="12" xfId="0" applyFont="1" applyBorder="1" applyAlignment="1">
      <alignment readingOrder="1"/>
    </xf>
    <xf numFmtId="0" fontId="0" fillId="0" borderId="46" xfId="0" applyBorder="1" applyAlignment="1">
      <alignment horizontal="center" wrapText="1"/>
    </xf>
    <xf numFmtId="0" fontId="0" fillId="0" borderId="47" xfId="0" applyBorder="1" applyAlignment="1">
      <alignment horizontal="center" wrapText="1"/>
    </xf>
    <xf numFmtId="0" fontId="0" fillId="0" borderId="44" xfId="0" applyBorder="1" applyAlignment="1">
      <alignment horizontal="left" vertical="center" wrapText="1"/>
    </xf>
    <xf numFmtId="0" fontId="0" fillId="0" borderId="43" xfId="0" applyBorder="1" applyAlignment="1">
      <alignment horizontal="left" wrapText="1"/>
    </xf>
    <xf numFmtId="0" fontId="0" fillId="0" borderId="44" xfId="0" applyBorder="1" applyAlignment="1">
      <alignment horizontal="left" wrapText="1"/>
    </xf>
    <xf numFmtId="0" fontId="0" fillId="0" borderId="49" xfId="0" applyBorder="1" applyAlignment="1">
      <alignment horizont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0" fillId="0" borderId="45" xfId="0" applyBorder="1" applyAlignment="1">
      <alignment horizontal="left" wrapText="1"/>
    </xf>
    <xf numFmtId="0" fontId="1" fillId="0" borderId="17" xfId="0" applyFont="1" applyBorder="1" applyAlignment="1">
      <alignment horizontal="center" vertical="center" wrapText="1"/>
    </xf>
    <xf numFmtId="0" fontId="11" fillId="0" borderId="29" xfId="0" applyFont="1" applyBorder="1" applyAlignment="1">
      <alignment horizontal="center"/>
    </xf>
    <xf numFmtId="0" fontId="1" fillId="0" borderId="29" xfId="0" applyFont="1" applyBorder="1" applyAlignment="1">
      <alignment horizontal="center"/>
    </xf>
    <xf numFmtId="0" fontId="11" fillId="0" borderId="16" xfId="0" applyFont="1" applyBorder="1" applyAlignment="1">
      <alignment horizontal="center"/>
    </xf>
    <xf numFmtId="0" fontId="1" fillId="0" borderId="17" xfId="0" applyFont="1" applyBorder="1" applyAlignment="1">
      <alignment horizontal="center"/>
    </xf>
    <xf numFmtId="0" fontId="11" fillId="0" borderId="28" xfId="0" applyFont="1" applyBorder="1" applyAlignment="1">
      <alignment horizontal="center"/>
    </xf>
    <xf numFmtId="0" fontId="1" fillId="0" borderId="30" xfId="0" applyFont="1" applyBorder="1" applyAlignment="1">
      <alignment horizontal="center"/>
    </xf>
    <xf numFmtId="0" fontId="0" fillId="0" borderId="0" xfId="0" applyAlignment="1">
      <alignment horizontal="left" wrapText="1"/>
    </xf>
    <xf numFmtId="0" fontId="4" fillId="2" borderId="11" xfId="0" applyFont="1" applyFill="1" applyBorder="1" applyAlignment="1"/>
    <xf numFmtId="0" fontId="4" fillId="2" borderId="4" xfId="0" applyFont="1" applyFill="1" applyBorder="1" applyAlignment="1"/>
    <xf numFmtId="0" fontId="4" fillId="0" borderId="3" xfId="0" applyFont="1" applyBorder="1" applyAlignment="1"/>
    <xf numFmtId="0" fontId="4" fillId="0" borderId="5" xfId="0" applyFont="1" applyBorder="1" applyAlignment="1"/>
    <xf numFmtId="0" fontId="4" fillId="2" borderId="12" xfId="0" applyFont="1" applyFill="1" applyBorder="1" applyAlignment="1"/>
    <xf numFmtId="0" fontId="4" fillId="2" borderId="0" xfId="0" applyFont="1" applyFill="1" applyAlignment="1"/>
    <xf numFmtId="0" fontId="4" fillId="0" borderId="2" xfId="0" applyFont="1" applyBorder="1" applyAlignment="1"/>
    <xf numFmtId="0" fontId="4" fillId="0" borderId="8" xfId="0" applyFont="1" applyBorder="1" applyAlignment="1"/>
    <xf numFmtId="0" fontId="4" fillId="0" borderId="10" xfId="0" applyFont="1" applyBorder="1" applyAlignment="1"/>
    <xf numFmtId="0" fontId="4" fillId="0" borderId="6" xfId="0" applyFont="1" applyBorder="1" applyAlignment="1"/>
  </cellXfs>
  <cellStyles count="2">
    <cellStyle name="Hyperlink" xfId="1" builtinId="8"/>
    <cellStyle name="Normal" xfId="0" builtinId="0"/>
  </cellStyles>
  <dxfs count="12">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000000"/>
        </right>
        <top/>
        <bottom/>
        <vertical/>
        <horizontal/>
      </border>
    </dxf>
    <dxf>
      <font>
        <b/>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1"/>
      <border diagonalUp="0" diagonalDown="0" outline="0">
        <left/>
        <right style="thin">
          <color rgb="FF000000"/>
        </right>
        <top/>
        <bottom style="thin">
          <color rgb="FF000000"/>
        </bottom>
      </border>
    </dxf>
    <dxf>
      <font>
        <b/>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1"/>
      <border diagonalUp="0" diagonalDown="0" outline="0">
        <left/>
        <right/>
        <top/>
        <bottom style="thin">
          <color rgb="FF000000"/>
        </bottom>
      </border>
    </dxf>
    <dxf>
      <font>
        <b/>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1"/>
      <border diagonalUp="0" diagonalDown="0" outline="0">
        <left/>
        <right/>
        <top/>
        <bottom style="thin">
          <color rgb="FF000000"/>
        </bottom>
      </border>
    </dxf>
    <dxf>
      <font>
        <b/>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1"/>
      <border diagonalUp="0" diagonalDown="0" outline="0">
        <left/>
        <right/>
        <top/>
        <bottom style="thin">
          <color rgb="FF000000"/>
        </bottom>
      </border>
    </dxf>
    <dxf>
      <font>
        <b/>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1"/>
      <border diagonalUp="0" diagonalDown="0" outline="0">
        <left style="thin">
          <color rgb="FFCCCCCC"/>
        </left>
        <right style="thin">
          <color rgb="FF000000"/>
        </right>
        <top/>
        <bottom style="thin">
          <color rgb="FF000000"/>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1"/>
      <border diagonalUp="0" diagonalDown="0" outline="0">
        <left/>
        <right style="thin">
          <color rgb="FF000000"/>
        </right>
        <top/>
        <bottom style="thin">
          <color rgb="FF000000"/>
        </bottom>
      </border>
    </dxf>
    <dxf>
      <border outline="0">
        <bottom style="thin">
          <color rgb="FF000000"/>
        </bottom>
      </border>
    </dxf>
    <dxf>
      <border outline="0">
        <left style="thin">
          <color rgb="FF000000"/>
        </left>
        <top style="thin">
          <color rgb="FF000000"/>
        </top>
      </border>
    </dxf>
    <dxf>
      <font>
        <b/>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117</xdr:row>
      <xdr:rowOff>0</xdr:rowOff>
    </xdr:from>
    <xdr:to>
      <xdr:col>13</xdr:col>
      <xdr:colOff>70981</xdr:colOff>
      <xdr:row>131</xdr:row>
      <xdr:rowOff>133621</xdr:rowOff>
    </xdr:to>
    <xdr:pic>
      <xdr:nvPicPr>
        <xdr:cNvPr id="2" name="Picture 1">
          <a:extLst>
            <a:ext uri="{FF2B5EF4-FFF2-40B4-BE49-F238E27FC236}">
              <a16:creationId xmlns:a16="http://schemas.microsoft.com/office/drawing/2014/main" id="{C382CC62-F740-208C-0063-9515AE5378D6}"/>
            </a:ext>
          </a:extLst>
        </xdr:cNvPr>
        <xdr:cNvPicPr>
          <a:picLocks noChangeAspect="1"/>
        </xdr:cNvPicPr>
      </xdr:nvPicPr>
      <xdr:blipFill>
        <a:blip xmlns:r="http://schemas.openxmlformats.org/officeDocument/2006/relationships" r:embed="rId1"/>
        <a:stretch>
          <a:fillRect/>
        </a:stretch>
      </xdr:blipFill>
      <xdr:spPr>
        <a:xfrm>
          <a:off x="8859520" y="17261840"/>
          <a:ext cx="3452159" cy="3124471"/>
        </a:xfrm>
        <a:prstGeom prst="rect">
          <a:avLst/>
        </a:prstGeom>
      </xdr:spPr>
    </xdr:pic>
    <xdr:clientData/>
  </xdr:twoCellAnchor>
  <xdr:twoCellAnchor editAs="oneCell">
    <xdr:from>
      <xdr:col>14</xdr:col>
      <xdr:colOff>0</xdr:colOff>
      <xdr:row>137</xdr:row>
      <xdr:rowOff>193040</xdr:rowOff>
    </xdr:from>
    <xdr:to>
      <xdr:col>16</xdr:col>
      <xdr:colOff>890913</xdr:colOff>
      <xdr:row>139</xdr:row>
      <xdr:rowOff>76225</xdr:rowOff>
    </xdr:to>
    <xdr:pic>
      <xdr:nvPicPr>
        <xdr:cNvPr id="4" name="Picture 3">
          <a:extLst>
            <a:ext uri="{FF2B5EF4-FFF2-40B4-BE49-F238E27FC236}">
              <a16:creationId xmlns:a16="http://schemas.microsoft.com/office/drawing/2014/main" id="{C01B470D-D950-2E6B-7F97-0B0589D0F418}"/>
            </a:ext>
          </a:extLst>
        </xdr:cNvPr>
        <xdr:cNvPicPr>
          <a:picLocks noChangeAspect="1"/>
        </xdr:cNvPicPr>
      </xdr:nvPicPr>
      <xdr:blipFill>
        <a:blip xmlns:r="http://schemas.openxmlformats.org/officeDocument/2006/relationships" r:embed="rId2"/>
        <a:stretch>
          <a:fillRect/>
        </a:stretch>
      </xdr:blipFill>
      <xdr:spPr>
        <a:xfrm>
          <a:off x="12517120" y="21518880"/>
          <a:ext cx="2530059" cy="289585"/>
        </a:xfrm>
        <a:prstGeom prst="rect">
          <a:avLst/>
        </a:prstGeom>
      </xdr:spPr>
    </xdr:pic>
    <xdr:clientData/>
  </xdr:twoCellAnchor>
  <xdr:twoCellAnchor editAs="oneCell">
    <xdr:from>
      <xdr:col>14</xdr:col>
      <xdr:colOff>10160</xdr:colOff>
      <xdr:row>135</xdr:row>
      <xdr:rowOff>172720</xdr:rowOff>
    </xdr:from>
    <xdr:to>
      <xdr:col>16</xdr:col>
      <xdr:colOff>931334</xdr:colOff>
      <xdr:row>137</xdr:row>
      <xdr:rowOff>132080</xdr:rowOff>
    </xdr:to>
    <xdr:pic>
      <xdr:nvPicPr>
        <xdr:cNvPr id="5" name="Picture 4">
          <a:extLst>
            <a:ext uri="{FF2B5EF4-FFF2-40B4-BE49-F238E27FC236}">
              <a16:creationId xmlns:a16="http://schemas.microsoft.com/office/drawing/2014/main" id="{EE6EA266-F32D-048E-0251-3B443D33CD46}"/>
            </a:ext>
          </a:extLst>
        </xdr:cNvPr>
        <xdr:cNvPicPr>
          <a:picLocks noChangeAspect="1"/>
        </xdr:cNvPicPr>
      </xdr:nvPicPr>
      <xdr:blipFill rotWithShape="1">
        <a:blip xmlns:r="http://schemas.openxmlformats.org/officeDocument/2006/relationships" r:embed="rId3"/>
        <a:srcRect r="27593" b="-14275"/>
        <a:stretch/>
      </xdr:blipFill>
      <xdr:spPr>
        <a:xfrm>
          <a:off x="12527280" y="21092160"/>
          <a:ext cx="2560320" cy="3657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CA96BB-AAA7-44E9-B246-8CAD9FA04A23}" name="Table1" displayName="Table1" ref="C12:H16" headerRowCount="0" totalsRowShown="0" headerRowDxfId="11" headerRowBorderDxfId="9" tableBorderDxfId="10">
  <tableColumns count="6">
    <tableColumn id="1" xr3:uid="{F13C5D17-FB54-4B3D-9574-C053E3EBC75A}" name="Column1" headerRowDxfId="8"/>
    <tableColumn id="2" xr3:uid="{4461873F-DA74-42CC-8CD6-4BBA68E44712}" name="Column2" headerRowDxfId="7"/>
    <tableColumn id="3" xr3:uid="{DA68D43F-72BC-4259-A173-BAA9655F74D9}" name="Column3" headerRowDxfId="6"/>
    <tableColumn id="4" xr3:uid="{99DAAD96-CBF0-4B63-8194-56E8B454E832}" name="Column4" headerRowDxfId="5"/>
    <tableColumn id="5" xr3:uid="{4458F225-264C-407D-A6B7-056F709F6515}" name="Column5" headerRowDxfId="4"/>
    <tableColumn id="6" xr3:uid="{94BDCA33-D681-4048-9E33-36D74C7E3A19}" name="Column6" headerRowDxfId="3" dataDxfId="2"/>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C9AE4-186D-44AC-9295-020D34CB195F}">
  <dimension ref="A1:H29"/>
  <sheetViews>
    <sheetView topLeftCell="B1" zoomScale="180" workbookViewId="0">
      <selection activeCell="F5" sqref="F5"/>
    </sheetView>
  </sheetViews>
  <sheetFormatPr defaultColWidth="8.875" defaultRowHeight="15.75" customHeight="1"/>
  <cols>
    <col min="1" max="1" width="10.375" customWidth="1"/>
    <col min="2" max="2" width="17.5" customWidth="1"/>
    <col min="3" max="3" width="20.625" bestFit="1" customWidth="1"/>
    <col min="4" max="4" width="21.125" customWidth="1"/>
    <col min="5" max="5" width="19.375" customWidth="1"/>
    <col min="6" max="6" width="21.5" customWidth="1"/>
    <col min="7" max="7" width="16.125" customWidth="1"/>
    <col min="8" max="8" width="14" customWidth="1"/>
  </cols>
  <sheetData>
    <row r="1" spans="1:8">
      <c r="A1" s="3" t="s">
        <v>0</v>
      </c>
      <c r="F1" s="1" t="s">
        <v>1</v>
      </c>
      <c r="G1" t="s">
        <v>2</v>
      </c>
    </row>
    <row r="2" spans="1:8">
      <c r="A2" s="114" t="s">
        <v>3</v>
      </c>
      <c r="F2" s="1" t="s">
        <v>4</v>
      </c>
      <c r="G2" t="s">
        <v>5</v>
      </c>
    </row>
    <row r="3" spans="1:8">
      <c r="A3" s="3" t="s">
        <v>6</v>
      </c>
      <c r="F3" s="1" t="s">
        <v>7</v>
      </c>
      <c r="G3" t="s">
        <v>8</v>
      </c>
    </row>
    <row r="4" spans="1:8">
      <c r="A4" s="3"/>
      <c r="F4" s="1"/>
    </row>
    <row r="5" spans="1:8">
      <c r="A5" s="3"/>
      <c r="F5" s="1"/>
    </row>
    <row r="6" spans="1:8">
      <c r="A6" s="3"/>
      <c r="F6" s="1"/>
    </row>
    <row r="7" spans="1:8">
      <c r="A7" s="1" t="s">
        <v>9</v>
      </c>
      <c r="B7" s="1"/>
      <c r="C7" s="1"/>
      <c r="D7" s="134">
        <v>169432</v>
      </c>
    </row>
    <row r="9" spans="1:8">
      <c r="B9" s="277" t="s">
        <v>10</v>
      </c>
      <c r="C9" s="278" t="s">
        <v>11</v>
      </c>
      <c r="D9" s="246" t="s">
        <v>12</v>
      </c>
      <c r="E9" s="246" t="s">
        <v>13</v>
      </c>
      <c r="F9" s="246" t="s">
        <v>14</v>
      </c>
      <c r="G9" s="279" t="s">
        <v>15</v>
      </c>
      <c r="H9" s="280"/>
    </row>
    <row r="10" spans="1:8">
      <c r="B10" s="281"/>
      <c r="C10" s="282"/>
      <c r="D10" s="283"/>
      <c r="E10" s="283"/>
      <c r="F10" s="283"/>
      <c r="G10" s="284"/>
      <c r="H10" s="285"/>
    </row>
    <row r="11" spans="1:8">
      <c r="B11" s="167" t="s">
        <v>16</v>
      </c>
      <c r="C11" s="168" t="s">
        <v>16</v>
      </c>
      <c r="D11" s="74" t="s">
        <v>17</v>
      </c>
      <c r="E11" s="74" t="s">
        <v>17</v>
      </c>
      <c r="F11" s="76" t="s">
        <v>17</v>
      </c>
      <c r="G11" s="74" t="s">
        <v>17</v>
      </c>
      <c r="H11" s="75" t="s">
        <v>18</v>
      </c>
    </row>
    <row r="12" spans="1:8">
      <c r="B12" s="159" t="s">
        <v>19</v>
      </c>
      <c r="C12" s="29" t="s">
        <v>20</v>
      </c>
      <c r="D12" s="161">
        <v>1176835.5</v>
      </c>
      <c r="E12" s="160">
        <v>1176835.5</v>
      </c>
      <c r="F12" s="164">
        <v>2007595</v>
      </c>
      <c r="G12" s="161">
        <f t="shared" ref="G12:G19" si="0">E12-F12</f>
        <v>-830759.5</v>
      </c>
      <c r="H12" s="163">
        <f t="shared" ref="H12:H19" si="1">G12/F12</f>
        <v>-0.41380831293164211</v>
      </c>
    </row>
    <row r="13" spans="1:8">
      <c r="B13" s="159" t="s">
        <v>21</v>
      </c>
      <c r="C13" s="29" t="s">
        <v>22</v>
      </c>
      <c r="D13" s="161">
        <v>2413136</v>
      </c>
      <c r="E13" s="160">
        <v>2413136</v>
      </c>
      <c r="F13" s="162">
        <v>3196409</v>
      </c>
      <c r="G13" s="161">
        <f t="shared" si="0"/>
        <v>-783273</v>
      </c>
      <c r="H13" s="163">
        <f t="shared" si="1"/>
        <v>-0.24504780208039709</v>
      </c>
    </row>
    <row r="14" spans="1:8">
      <c r="B14" s="159" t="s">
        <v>23</v>
      </c>
      <c r="C14" s="29" t="s">
        <v>24</v>
      </c>
      <c r="D14" s="161">
        <v>147160</v>
      </c>
      <c r="E14" s="160">
        <v>147160</v>
      </c>
      <c r="F14" s="162">
        <v>139260</v>
      </c>
      <c r="G14" s="161">
        <f t="shared" si="0"/>
        <v>7900</v>
      </c>
      <c r="H14" s="163">
        <f t="shared" si="1"/>
        <v>5.6728421657331607E-2</v>
      </c>
    </row>
    <row r="15" spans="1:8">
      <c r="B15" s="159" t="s">
        <v>25</v>
      </c>
      <c r="C15" s="29" t="s">
        <v>26</v>
      </c>
      <c r="D15" s="161">
        <v>117683.55</v>
      </c>
      <c r="E15" s="160">
        <v>117683.55</v>
      </c>
      <c r="F15" s="162">
        <v>200760</v>
      </c>
      <c r="G15" s="161">
        <f t="shared" si="0"/>
        <v>-83076.45</v>
      </c>
      <c r="H15" s="163">
        <f t="shared" si="1"/>
        <v>-0.41380977286312015</v>
      </c>
    </row>
    <row r="16" spans="1:8">
      <c r="B16" s="159" t="s">
        <v>27</v>
      </c>
      <c r="C16" s="29" t="s">
        <v>28</v>
      </c>
      <c r="D16" s="196">
        <v>456000</v>
      </c>
      <c r="E16" s="181">
        <v>456000</v>
      </c>
      <c r="F16" s="180">
        <v>426000</v>
      </c>
      <c r="G16" s="161">
        <f t="shared" si="0"/>
        <v>30000</v>
      </c>
      <c r="H16" s="163">
        <f t="shared" si="1"/>
        <v>7.0422535211267609E-2</v>
      </c>
    </row>
    <row r="17" spans="1:8">
      <c r="B17" s="159" t="s">
        <v>29</v>
      </c>
      <c r="C17" s="29" t="s">
        <v>30</v>
      </c>
      <c r="D17" s="161">
        <v>11378372</v>
      </c>
      <c r="E17" s="160">
        <v>11378372</v>
      </c>
      <c r="F17" s="162">
        <v>12145366</v>
      </c>
      <c r="G17" s="161">
        <f t="shared" si="0"/>
        <v>-766994</v>
      </c>
      <c r="H17" s="163">
        <f t="shared" si="1"/>
        <v>-6.3151163991270409E-2</v>
      </c>
    </row>
    <row r="18" spans="1:8">
      <c r="B18" s="159" t="s">
        <v>31</v>
      </c>
      <c r="C18" s="29" t="s">
        <v>32</v>
      </c>
      <c r="D18" s="161">
        <v>101485</v>
      </c>
      <c r="E18" s="160">
        <v>101485</v>
      </c>
      <c r="F18" s="162">
        <v>99890</v>
      </c>
      <c r="G18" s="161">
        <f t="shared" si="0"/>
        <v>1595</v>
      </c>
      <c r="H18" s="163">
        <f t="shared" si="1"/>
        <v>1.5967564320752827E-2</v>
      </c>
    </row>
    <row r="19" spans="1:8">
      <c r="B19" s="159" t="s">
        <v>33</v>
      </c>
      <c r="C19" s="125" t="s">
        <v>34</v>
      </c>
      <c r="D19" s="161">
        <v>1152553.2</v>
      </c>
      <c r="E19" s="160">
        <v>1152553.2</v>
      </c>
      <c r="F19" s="162">
        <v>1238452</v>
      </c>
      <c r="G19" s="161">
        <f t="shared" si="0"/>
        <v>-85898.800000000047</v>
      </c>
      <c r="H19" s="163">
        <f t="shared" si="1"/>
        <v>-6.9359813702913026E-2</v>
      </c>
    </row>
    <row r="20" spans="1:8">
      <c r="B20" s="74" t="s">
        <v>16</v>
      </c>
      <c r="C20" s="76" t="s">
        <v>35</v>
      </c>
      <c r="D20" s="165">
        <f>SUM(D12:D19)</f>
        <v>16943225.25</v>
      </c>
      <c r="E20" s="165">
        <f>SUM(E12:E19)</f>
        <v>16943225.25</v>
      </c>
      <c r="F20" s="179">
        <f>SUM(F12:F19)</f>
        <v>19453732</v>
      </c>
      <c r="G20" s="165">
        <f>SUM(G12:G19)</f>
        <v>-2510506.75</v>
      </c>
      <c r="H20" s="166"/>
    </row>
    <row r="21" spans="1:8">
      <c r="D21" s="77" t="s">
        <v>36</v>
      </c>
      <c r="H21" s="1"/>
    </row>
    <row r="22" spans="1:8">
      <c r="B22" s="29"/>
    </row>
    <row r="23" spans="1:8">
      <c r="A23" s="23" t="s">
        <v>37</v>
      </c>
      <c r="B23" s="29" t="s">
        <v>38</v>
      </c>
    </row>
    <row r="24" spans="1:8">
      <c r="B24" s="29" t="s">
        <v>39</v>
      </c>
    </row>
    <row r="25" spans="1:8"/>
    <row r="26" spans="1:8">
      <c r="B26" s="29"/>
    </row>
    <row r="27" spans="1:8">
      <c r="A27" s="1"/>
      <c r="B27" s="29"/>
    </row>
    <row r="28" spans="1:8">
      <c r="B28" s="29"/>
    </row>
    <row r="29" spans="1:8"/>
  </sheetData>
  <mergeCells count="6">
    <mergeCell ref="G9:H10"/>
    <mergeCell ref="B9:B10"/>
    <mergeCell ref="C9:C10"/>
    <mergeCell ref="D9:D10"/>
    <mergeCell ref="E9:E10"/>
    <mergeCell ref="F9:F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7BC81-73AA-AF49-BCD1-B36A737A4DF2}">
  <dimension ref="A1:S76"/>
  <sheetViews>
    <sheetView topLeftCell="B1" zoomScale="174" workbookViewId="0">
      <selection activeCell="G6" sqref="G6"/>
    </sheetView>
  </sheetViews>
  <sheetFormatPr defaultColWidth="11" defaultRowHeight="15.75" customHeight="1"/>
  <cols>
    <col min="1" max="2" width="14.5" customWidth="1"/>
    <col min="3" max="3" width="3.625" customWidth="1"/>
    <col min="4" max="4" width="13.125" customWidth="1"/>
    <col min="5" max="5" width="15.625" customWidth="1"/>
    <col min="6" max="6" width="30.375" bestFit="1" customWidth="1"/>
    <col min="7" max="7" width="24.125" customWidth="1"/>
    <col min="8" max="8" width="19.875" customWidth="1"/>
    <col min="9" max="9" width="17.625" customWidth="1"/>
    <col min="10" max="10" width="13.125" bestFit="1" customWidth="1"/>
    <col min="11" max="11" width="20.375" bestFit="1" customWidth="1"/>
    <col min="12" max="12" width="21.625" bestFit="1" customWidth="1"/>
    <col min="13" max="13" width="15.5" bestFit="1" customWidth="1"/>
    <col min="14" max="14" width="13.375" bestFit="1" customWidth="1"/>
    <col min="15" max="15" width="19.625" bestFit="1" customWidth="1"/>
    <col min="16" max="16" width="15.625" bestFit="1" customWidth="1"/>
    <col min="18" max="18" width="28.625" customWidth="1"/>
  </cols>
  <sheetData>
    <row r="1" spans="1:19" ht="15.95">
      <c r="A1" s="3" t="s">
        <v>0</v>
      </c>
      <c r="B1" s="3"/>
      <c r="G1" s="1" t="s">
        <v>1</v>
      </c>
      <c r="H1" s="195" t="s">
        <v>40</v>
      </c>
    </row>
    <row r="2" spans="1:19" ht="15.95">
      <c r="A2" s="114" t="s">
        <v>3</v>
      </c>
      <c r="B2" s="114"/>
      <c r="G2" s="1" t="s">
        <v>4</v>
      </c>
      <c r="H2" t="s">
        <v>5</v>
      </c>
    </row>
    <row r="3" spans="1:19" ht="15.95">
      <c r="A3" s="3" t="s">
        <v>41</v>
      </c>
      <c r="B3" s="3"/>
      <c r="G3" s="1" t="s">
        <v>7</v>
      </c>
      <c r="H3" t="s">
        <v>8</v>
      </c>
    </row>
    <row r="4" spans="1:19" ht="15.95">
      <c r="A4" s="3"/>
      <c r="B4" s="3"/>
      <c r="G4" s="1"/>
    </row>
    <row r="5" spans="1:19" ht="15.95">
      <c r="A5" s="3"/>
      <c r="B5" s="3"/>
      <c r="G5" s="1"/>
    </row>
    <row r="6" spans="1:19" ht="15.95">
      <c r="A6" s="3"/>
      <c r="B6" s="3"/>
      <c r="G6" s="1"/>
    </row>
    <row r="7" spans="1:19" ht="15.95">
      <c r="A7" s="3"/>
      <c r="B7" s="3"/>
    </row>
    <row r="8" spans="1:19" ht="15.95">
      <c r="A8" s="3"/>
      <c r="B8" s="3"/>
      <c r="G8" s="23"/>
    </row>
    <row r="9" spans="1:19" ht="15.95">
      <c r="A9" s="3"/>
      <c r="B9" s="3"/>
      <c r="C9" s="107"/>
      <c r="D9" s="110" t="s">
        <v>42</v>
      </c>
      <c r="E9" s="104" t="s">
        <v>43</v>
      </c>
      <c r="F9" s="81"/>
      <c r="G9" s="109"/>
      <c r="H9" s="140"/>
      <c r="I9" s="140"/>
      <c r="J9" s="140"/>
      <c r="K9" s="140"/>
      <c r="L9" s="141"/>
      <c r="M9" s="142"/>
      <c r="N9" s="142"/>
      <c r="O9" s="142"/>
      <c r="P9" s="142"/>
      <c r="Q9" s="142"/>
      <c r="R9" s="142"/>
      <c r="S9" s="142"/>
    </row>
    <row r="10" spans="1:19" ht="15.95">
      <c r="A10" s="3"/>
      <c r="B10" s="3"/>
      <c r="C10" s="143" t="s">
        <v>44</v>
      </c>
      <c r="D10" s="144" t="s">
        <v>45</v>
      </c>
      <c r="E10" s="142" t="s">
        <v>46</v>
      </c>
      <c r="F10" s="142"/>
      <c r="G10" s="142"/>
      <c r="H10" s="142"/>
      <c r="I10" s="142"/>
      <c r="J10" s="142"/>
      <c r="K10" s="142"/>
      <c r="L10" s="145"/>
      <c r="M10" s="142"/>
      <c r="N10" s="142"/>
      <c r="O10" s="142"/>
      <c r="P10" s="142"/>
      <c r="Q10" s="142"/>
      <c r="R10" s="142"/>
      <c r="S10" s="142"/>
    </row>
    <row r="11" spans="1:19" ht="15.95">
      <c r="A11" s="3"/>
      <c r="B11" s="3"/>
      <c r="C11" s="143" t="s">
        <v>47</v>
      </c>
      <c r="D11" s="144" t="s">
        <v>48</v>
      </c>
      <c r="E11" s="142" t="s">
        <v>49</v>
      </c>
      <c r="F11" s="142"/>
      <c r="G11" s="142"/>
      <c r="H11" s="142"/>
      <c r="I11" s="142"/>
      <c r="J11" s="142"/>
      <c r="K11" s="142"/>
      <c r="L11" s="145"/>
      <c r="M11" s="142"/>
      <c r="N11" s="142"/>
      <c r="O11" s="142"/>
      <c r="P11" s="142"/>
      <c r="Q11" s="142"/>
      <c r="R11" s="142"/>
      <c r="S11" s="142"/>
    </row>
    <row r="12" spans="1:19" ht="15.95">
      <c r="A12" s="3"/>
      <c r="B12" s="3"/>
      <c r="C12" s="143" t="s">
        <v>50</v>
      </c>
      <c r="D12" s="144" t="s">
        <v>51</v>
      </c>
      <c r="E12" s="142" t="s">
        <v>52</v>
      </c>
      <c r="F12" s="142"/>
      <c r="G12" s="142"/>
      <c r="H12" s="142"/>
      <c r="I12" s="142"/>
      <c r="J12" s="142"/>
      <c r="K12" s="142"/>
      <c r="L12" s="145"/>
      <c r="M12" s="142"/>
      <c r="N12" s="142"/>
      <c r="O12" s="142"/>
      <c r="P12" s="142"/>
      <c r="Q12" s="142"/>
      <c r="R12" s="142"/>
      <c r="S12" s="142"/>
    </row>
    <row r="13" spans="1:19" ht="15.95">
      <c r="A13" s="3"/>
      <c r="B13" s="3"/>
      <c r="C13" s="146" t="s">
        <v>53</v>
      </c>
      <c r="D13" s="145" t="s">
        <v>54</v>
      </c>
      <c r="E13" s="142" t="s">
        <v>55</v>
      </c>
      <c r="F13" s="142"/>
      <c r="G13" s="142"/>
      <c r="H13" s="142"/>
      <c r="I13" s="142"/>
      <c r="J13" s="142"/>
      <c r="K13" s="142"/>
      <c r="L13" s="145"/>
      <c r="M13" s="142"/>
      <c r="N13" s="142"/>
      <c r="O13" s="142"/>
      <c r="P13" s="142"/>
      <c r="Q13" s="142"/>
      <c r="R13" s="142"/>
      <c r="S13" s="142"/>
    </row>
    <row r="14" spans="1:19" ht="15.95">
      <c r="A14" s="3"/>
      <c r="B14" s="3"/>
      <c r="C14" s="147" t="s">
        <v>56</v>
      </c>
      <c r="D14" s="148" t="s">
        <v>45</v>
      </c>
      <c r="E14" s="149" t="s">
        <v>57</v>
      </c>
      <c r="F14" s="149"/>
      <c r="G14" s="149"/>
      <c r="H14" s="149"/>
      <c r="I14" s="149"/>
      <c r="J14" s="149"/>
      <c r="K14" s="149"/>
      <c r="L14" s="148"/>
      <c r="M14" s="142"/>
      <c r="N14" s="142"/>
      <c r="O14" s="142"/>
      <c r="P14" s="142"/>
      <c r="Q14" s="142"/>
      <c r="R14" s="142"/>
      <c r="S14" s="142"/>
    </row>
    <row r="15" spans="1:19" ht="15.95">
      <c r="A15" s="23"/>
      <c r="B15" s="23"/>
      <c r="C15" s="142"/>
      <c r="D15" s="142"/>
      <c r="E15" s="142"/>
      <c r="F15" s="142"/>
      <c r="G15" s="142"/>
      <c r="H15" s="142"/>
      <c r="I15" s="142"/>
      <c r="J15" s="142"/>
      <c r="K15" s="142"/>
      <c r="L15" s="142"/>
      <c r="M15" s="142"/>
      <c r="N15" s="142"/>
      <c r="O15" s="142"/>
      <c r="P15" s="142"/>
      <c r="Q15" s="142"/>
      <c r="R15" s="142"/>
      <c r="S15" s="142"/>
    </row>
    <row r="16" spans="1:19" ht="15.95">
      <c r="A16" s="29"/>
      <c r="B16" s="29"/>
      <c r="C16" s="29"/>
      <c r="D16" s="29"/>
      <c r="E16" s="29"/>
      <c r="F16" s="29"/>
      <c r="G16" s="29"/>
      <c r="H16" s="29"/>
      <c r="I16" s="29"/>
      <c r="J16" s="29"/>
      <c r="K16" s="29"/>
      <c r="L16" s="72"/>
      <c r="M16" s="29"/>
      <c r="N16" s="29"/>
      <c r="O16" s="29"/>
      <c r="P16" s="29"/>
      <c r="Q16" s="29"/>
      <c r="R16" s="29"/>
      <c r="S16" s="29"/>
    </row>
    <row r="17" spans="1:19" ht="15.75" customHeight="1">
      <c r="B17" s="247" t="s">
        <v>58</v>
      </c>
      <c r="C17" s="73" t="s">
        <v>59</v>
      </c>
      <c r="D17" s="73" t="s">
        <v>60</v>
      </c>
      <c r="E17" s="73" t="s">
        <v>61</v>
      </c>
      <c r="F17" s="73" t="s">
        <v>62</v>
      </c>
      <c r="G17" s="73" t="s">
        <v>63</v>
      </c>
      <c r="H17" s="73" t="s">
        <v>64</v>
      </c>
      <c r="I17" s="73" t="s">
        <v>65</v>
      </c>
      <c r="J17" s="73" t="s">
        <v>66</v>
      </c>
      <c r="K17" s="73" t="s">
        <v>67</v>
      </c>
      <c r="L17" s="73" t="s">
        <v>35</v>
      </c>
      <c r="M17" s="106"/>
      <c r="N17" s="113"/>
      <c r="O17" s="105" t="s">
        <v>43</v>
      </c>
      <c r="P17" s="105"/>
      <c r="Q17" s="105"/>
      <c r="R17" s="128" t="s">
        <v>68</v>
      </c>
      <c r="S17" s="142"/>
    </row>
    <row r="18" spans="1:19" ht="15.95">
      <c r="B18" s="247"/>
      <c r="C18" s="108" t="s">
        <v>16</v>
      </c>
      <c r="D18" s="108" t="s">
        <v>16</v>
      </c>
      <c r="E18" s="108" t="s">
        <v>16</v>
      </c>
      <c r="F18" s="108" t="s">
        <v>16</v>
      </c>
      <c r="G18" s="108" t="s">
        <v>16</v>
      </c>
      <c r="H18" s="108" t="s">
        <v>17</v>
      </c>
      <c r="I18" s="108" t="s">
        <v>17</v>
      </c>
      <c r="J18" s="108"/>
      <c r="K18" s="108"/>
      <c r="L18" s="108" t="s">
        <v>17</v>
      </c>
      <c r="M18" s="128" t="s">
        <v>44</v>
      </c>
      <c r="N18" s="128" t="s">
        <v>47</v>
      </c>
      <c r="O18" s="128" t="s">
        <v>50</v>
      </c>
      <c r="P18" s="128" t="s">
        <v>53</v>
      </c>
      <c r="Q18" s="128" t="s">
        <v>56</v>
      </c>
      <c r="R18" s="108" t="s">
        <v>16</v>
      </c>
      <c r="S18" s="142"/>
    </row>
    <row r="19" spans="1:19" ht="15.95">
      <c r="A19" s="38"/>
      <c r="B19" s="38" t="s">
        <v>69</v>
      </c>
      <c r="C19" s="136">
        <v>1</v>
      </c>
      <c r="D19" s="150">
        <v>44562</v>
      </c>
      <c r="E19" s="136">
        <v>19309306</v>
      </c>
      <c r="F19" s="136" t="s">
        <v>70</v>
      </c>
      <c r="G19" s="136" t="s">
        <v>71</v>
      </c>
      <c r="H19" s="137">
        <f>(774+522+270+180)*1.1</f>
        <v>1920.6000000000001</v>
      </c>
      <c r="I19" s="137">
        <f>H19*0.06</f>
        <v>115.236</v>
      </c>
      <c r="J19" s="137">
        <v>55</v>
      </c>
      <c r="K19" s="137">
        <v>0</v>
      </c>
      <c r="L19" s="137">
        <f>SUM(H19:K19)</f>
        <v>2090.8360000000002</v>
      </c>
      <c r="M19" s="136" t="s">
        <v>72</v>
      </c>
      <c r="N19" s="136" t="s">
        <v>72</v>
      </c>
      <c r="O19" s="136" t="s">
        <v>72</v>
      </c>
      <c r="P19" s="151" t="s">
        <v>73</v>
      </c>
      <c r="Q19" s="136" t="s">
        <v>72</v>
      </c>
      <c r="R19" s="136" t="s">
        <v>74</v>
      </c>
      <c r="S19" s="142"/>
    </row>
    <row r="20" spans="1:19" ht="15.95">
      <c r="A20" s="38"/>
      <c r="B20" s="38"/>
      <c r="C20" s="136">
        <v>2</v>
      </c>
      <c r="D20" s="150">
        <v>44562</v>
      </c>
      <c r="E20" s="152">
        <v>19309312</v>
      </c>
      <c r="F20" s="126" t="s">
        <v>75</v>
      </c>
      <c r="G20" s="127" t="s">
        <v>76</v>
      </c>
      <c r="H20" s="138">
        <f>((225*2)+153+(594*2)+405)*1.1</f>
        <v>2415.6000000000004</v>
      </c>
      <c r="I20" s="137">
        <f t="shared" ref="I20:I23" si="0">H20*0.06</f>
        <v>144.93600000000001</v>
      </c>
      <c r="J20" s="138">
        <v>0</v>
      </c>
      <c r="K20" s="138">
        <v>0</v>
      </c>
      <c r="L20" s="137">
        <f t="shared" ref="L20:L34" si="1">SUM(H20:K20)</f>
        <v>2560.5360000000005</v>
      </c>
      <c r="M20" s="136" t="s">
        <v>72</v>
      </c>
      <c r="N20" s="136" t="s">
        <v>72</v>
      </c>
      <c r="O20" s="136" t="s">
        <v>72</v>
      </c>
      <c r="P20" s="153" t="s">
        <v>73</v>
      </c>
      <c r="Q20" s="136" t="s">
        <v>72</v>
      </c>
      <c r="R20" s="136" t="s">
        <v>74</v>
      </c>
      <c r="S20" s="142"/>
    </row>
    <row r="21" spans="1:19" ht="15.95">
      <c r="A21" s="38"/>
      <c r="B21" s="38"/>
      <c r="C21" s="136">
        <v>3</v>
      </c>
      <c r="D21" s="150">
        <v>44593</v>
      </c>
      <c r="E21" s="152">
        <v>19309354</v>
      </c>
      <c r="F21" s="126" t="s">
        <v>77</v>
      </c>
      <c r="G21" s="154" t="s">
        <v>78</v>
      </c>
      <c r="H21" s="138">
        <f>((250*2)+170+250+(300*2)+200+300)*1.1</f>
        <v>2222</v>
      </c>
      <c r="I21" s="137">
        <f t="shared" si="0"/>
        <v>133.32</v>
      </c>
      <c r="J21" s="138">
        <v>0</v>
      </c>
      <c r="K21" s="138">
        <v>0</v>
      </c>
      <c r="L21" s="137">
        <f>SUM(H21:K21)</f>
        <v>2355.3200000000002</v>
      </c>
      <c r="M21" s="136" t="s">
        <v>72</v>
      </c>
      <c r="N21" s="136" t="s">
        <v>72</v>
      </c>
      <c r="O21" s="136" t="s">
        <v>72</v>
      </c>
      <c r="P21" s="153" t="s">
        <v>73</v>
      </c>
      <c r="Q21" s="136" t="s">
        <v>72</v>
      </c>
      <c r="R21" s="136" t="s">
        <v>74</v>
      </c>
      <c r="S21" s="142"/>
    </row>
    <row r="22" spans="1:19" ht="15.95">
      <c r="A22" s="38"/>
      <c r="B22" s="38"/>
      <c r="C22" s="136">
        <v>4</v>
      </c>
      <c r="D22" s="150">
        <v>44593</v>
      </c>
      <c r="E22" s="152">
        <v>19309383</v>
      </c>
      <c r="F22" s="126" t="s">
        <v>79</v>
      </c>
      <c r="G22" s="154" t="s">
        <v>80</v>
      </c>
      <c r="H22" s="138">
        <f>(225+153+225+225+153+225+30)*1.1</f>
        <v>1359.6000000000001</v>
      </c>
      <c r="I22" s="137">
        <f t="shared" si="0"/>
        <v>81.576000000000008</v>
      </c>
      <c r="J22" s="138">
        <v>0</v>
      </c>
      <c r="K22" s="138">
        <v>0</v>
      </c>
      <c r="L22" s="137">
        <f>SUM(H22:K22)</f>
        <v>1441.1760000000002</v>
      </c>
      <c r="M22" s="136" t="s">
        <v>72</v>
      </c>
      <c r="N22" s="136" t="s">
        <v>72</v>
      </c>
      <c r="O22" s="136" t="s">
        <v>72</v>
      </c>
      <c r="P22" s="155" t="s">
        <v>73</v>
      </c>
      <c r="Q22" s="136" t="s">
        <v>72</v>
      </c>
      <c r="R22" s="136" t="s">
        <v>74</v>
      </c>
      <c r="S22" s="142"/>
    </row>
    <row r="23" spans="1:19" ht="15.95">
      <c r="A23" s="38"/>
      <c r="B23" s="38"/>
      <c r="C23" s="136">
        <v>5</v>
      </c>
      <c r="D23" s="150">
        <v>44621</v>
      </c>
      <c r="E23" s="152">
        <v>19309403</v>
      </c>
      <c r="F23" s="126" t="s">
        <v>81</v>
      </c>
      <c r="G23" s="142" t="s">
        <v>82</v>
      </c>
      <c r="H23" s="138">
        <f>(270+180+270+180)*1.1</f>
        <v>990.00000000000011</v>
      </c>
      <c r="I23" s="137">
        <f t="shared" si="0"/>
        <v>59.400000000000006</v>
      </c>
      <c r="J23" s="138">
        <v>0</v>
      </c>
      <c r="K23" s="138">
        <v>0</v>
      </c>
      <c r="L23" s="137">
        <f t="shared" si="1"/>
        <v>1049.4000000000001</v>
      </c>
      <c r="M23" s="136" t="s">
        <v>72</v>
      </c>
      <c r="N23" s="136" t="s">
        <v>72</v>
      </c>
      <c r="O23" s="136" t="s">
        <v>72</v>
      </c>
      <c r="P23" s="155" t="s">
        <v>72</v>
      </c>
      <c r="Q23" s="136" t="s">
        <v>72</v>
      </c>
      <c r="R23" s="136"/>
      <c r="S23" s="142"/>
    </row>
    <row r="24" spans="1:19" ht="15.95">
      <c r="A24" s="38"/>
      <c r="B24" s="38"/>
      <c r="C24" s="136">
        <v>6</v>
      </c>
      <c r="D24" s="150">
        <v>44622</v>
      </c>
      <c r="E24" s="152">
        <v>19310397</v>
      </c>
      <c r="F24" s="126" t="s">
        <v>83</v>
      </c>
      <c r="G24" s="154" t="s">
        <v>84</v>
      </c>
      <c r="H24" s="138">
        <f>(405*2)+594+140.4</f>
        <v>1544.4</v>
      </c>
      <c r="I24" s="138">
        <f>H24*0.06</f>
        <v>92.664000000000001</v>
      </c>
      <c r="J24" s="138">
        <v>55</v>
      </c>
      <c r="K24" s="138">
        <v>0</v>
      </c>
      <c r="L24" s="137">
        <f t="shared" si="1"/>
        <v>1692.0640000000001</v>
      </c>
      <c r="M24" s="136" t="s">
        <v>72</v>
      </c>
      <c r="N24" s="136" t="s">
        <v>72</v>
      </c>
      <c r="O24" s="136" t="s">
        <v>72</v>
      </c>
      <c r="P24" s="156" t="s">
        <v>85</v>
      </c>
      <c r="Q24" s="136" t="s">
        <v>72</v>
      </c>
      <c r="R24" s="157" t="s">
        <v>86</v>
      </c>
      <c r="S24" s="142"/>
    </row>
    <row r="25" spans="1:19" ht="15.95">
      <c r="A25" s="139"/>
      <c r="B25" s="139"/>
      <c r="C25" s="136">
        <v>7</v>
      </c>
      <c r="D25" s="150">
        <v>44684</v>
      </c>
      <c r="E25" s="152">
        <v>19311358</v>
      </c>
      <c r="F25" s="126" t="s">
        <v>87</v>
      </c>
      <c r="G25" s="127" t="s">
        <v>88</v>
      </c>
      <c r="H25" s="138">
        <f>(660+450)*1.1</f>
        <v>1221</v>
      </c>
      <c r="I25" s="138">
        <f t="shared" ref="I25:I34" si="2">H25*0.06</f>
        <v>73.259999999999991</v>
      </c>
      <c r="J25" s="138">
        <v>0</v>
      </c>
      <c r="K25" s="138">
        <v>0</v>
      </c>
      <c r="L25" s="137">
        <f t="shared" si="1"/>
        <v>1294.26</v>
      </c>
      <c r="M25" s="136" t="s">
        <v>72</v>
      </c>
      <c r="N25" s="136" t="s">
        <v>72</v>
      </c>
      <c r="O25" s="136" t="s">
        <v>72</v>
      </c>
      <c r="P25" s="136" t="s">
        <v>72</v>
      </c>
      <c r="Q25" s="136" t="s">
        <v>72</v>
      </c>
      <c r="R25" s="136"/>
      <c r="S25" s="142"/>
    </row>
    <row r="26" spans="1:19" ht="15.95">
      <c r="A26" s="38"/>
      <c r="B26" s="38"/>
      <c r="C26" s="136">
        <v>8</v>
      </c>
      <c r="D26" s="150">
        <v>44838</v>
      </c>
      <c r="E26" s="152">
        <v>19312589</v>
      </c>
      <c r="F26" s="126" t="s">
        <v>89</v>
      </c>
      <c r="G26" s="127" t="s">
        <v>90</v>
      </c>
      <c r="H26" s="138">
        <f>(170*2*8)*1.1</f>
        <v>2992.0000000000005</v>
      </c>
      <c r="I26" s="138">
        <f t="shared" si="2"/>
        <v>179.52</v>
      </c>
      <c r="J26" s="138">
        <v>0</v>
      </c>
      <c r="K26" s="138">
        <v>0</v>
      </c>
      <c r="L26" s="137">
        <f t="shared" si="1"/>
        <v>3171.5200000000004</v>
      </c>
      <c r="M26" s="136" t="s">
        <v>72</v>
      </c>
      <c r="N26" s="136" t="s">
        <v>72</v>
      </c>
      <c r="O26" s="136" t="s">
        <v>72</v>
      </c>
      <c r="P26" s="136" t="s">
        <v>72</v>
      </c>
      <c r="Q26" s="136" t="s">
        <v>72</v>
      </c>
      <c r="R26" s="136"/>
      <c r="S26" s="142"/>
    </row>
    <row r="27" spans="1:19" ht="15.95">
      <c r="A27" s="38"/>
      <c r="B27" s="38"/>
      <c r="C27" s="136">
        <v>9</v>
      </c>
      <c r="D27" s="152" t="s">
        <v>91</v>
      </c>
      <c r="E27" s="152">
        <v>19314077</v>
      </c>
      <c r="F27" s="126" t="s">
        <v>92</v>
      </c>
      <c r="G27" s="127" t="s">
        <v>93</v>
      </c>
      <c r="H27" s="138">
        <f>(170*7*3)*1.1</f>
        <v>3927.0000000000005</v>
      </c>
      <c r="I27" s="138">
        <f t="shared" si="2"/>
        <v>235.62</v>
      </c>
      <c r="J27" s="138">
        <v>0</v>
      </c>
      <c r="K27" s="138">
        <v>0</v>
      </c>
      <c r="L27" s="137">
        <f>SUM(H27:K27)</f>
        <v>4162.6200000000008</v>
      </c>
      <c r="M27" s="136" t="s">
        <v>72</v>
      </c>
      <c r="N27" s="136" t="s">
        <v>72</v>
      </c>
      <c r="O27" s="136" t="s">
        <v>72</v>
      </c>
      <c r="P27" s="136" t="s">
        <v>72</v>
      </c>
      <c r="Q27" s="136" t="s">
        <v>72</v>
      </c>
      <c r="R27" s="136"/>
      <c r="S27" s="142"/>
    </row>
    <row r="28" spans="1:19" ht="15.95">
      <c r="A28" s="38"/>
      <c r="B28" s="38"/>
      <c r="C28" s="136">
        <v>10</v>
      </c>
      <c r="D28" s="150">
        <v>44719</v>
      </c>
      <c r="E28" s="152">
        <v>19315761</v>
      </c>
      <c r="F28" s="126" t="s">
        <v>94</v>
      </c>
      <c r="G28" s="127" t="s">
        <v>95</v>
      </c>
      <c r="H28" s="138">
        <f>(522*4)+(153*4)+(180*4)+(153*4)+80+411.2</f>
        <v>4523.2</v>
      </c>
      <c r="I28" s="138">
        <f t="shared" si="2"/>
        <v>271.392</v>
      </c>
      <c r="J28" s="138">
        <v>25</v>
      </c>
      <c r="K28" s="138">
        <v>0</v>
      </c>
      <c r="L28" s="137">
        <f t="shared" si="1"/>
        <v>4819.5919999999996</v>
      </c>
      <c r="M28" s="136" t="s">
        <v>72</v>
      </c>
      <c r="N28" s="136" t="s">
        <v>72</v>
      </c>
      <c r="O28" s="136" t="s">
        <v>72</v>
      </c>
      <c r="P28" s="136" t="s">
        <v>72</v>
      </c>
      <c r="Q28" s="136" t="s">
        <v>72</v>
      </c>
      <c r="R28" s="136"/>
      <c r="S28" s="142"/>
    </row>
    <row r="29" spans="1:19" ht="15.95">
      <c r="A29" s="38"/>
      <c r="B29" s="38"/>
      <c r="C29" s="136">
        <v>11</v>
      </c>
      <c r="D29" s="150">
        <v>44659</v>
      </c>
      <c r="E29" s="152">
        <v>19316998</v>
      </c>
      <c r="F29" s="126" t="s">
        <v>96</v>
      </c>
      <c r="G29" s="127" t="s">
        <v>97</v>
      </c>
      <c r="H29" s="138">
        <f>(225+225)*1.1</f>
        <v>495.00000000000006</v>
      </c>
      <c r="I29" s="138">
        <f t="shared" si="2"/>
        <v>29.700000000000003</v>
      </c>
      <c r="J29" s="138">
        <v>45</v>
      </c>
      <c r="K29" s="138">
        <v>0</v>
      </c>
      <c r="L29" s="137">
        <f t="shared" si="1"/>
        <v>569.70000000000005</v>
      </c>
      <c r="M29" s="136" t="s">
        <v>72</v>
      </c>
      <c r="N29" s="136" t="s">
        <v>72</v>
      </c>
      <c r="O29" s="136" t="s">
        <v>72</v>
      </c>
      <c r="P29" s="136" t="s">
        <v>72</v>
      </c>
      <c r="Q29" s="136" t="s">
        <v>72</v>
      </c>
      <c r="R29" s="136"/>
      <c r="S29" s="142"/>
    </row>
    <row r="30" spans="1:19" ht="15.95">
      <c r="A30" s="38"/>
      <c r="B30" s="38"/>
      <c r="C30" s="136">
        <v>12</v>
      </c>
      <c r="D30" s="152" t="s">
        <v>98</v>
      </c>
      <c r="E30" s="152">
        <v>19318844</v>
      </c>
      <c r="F30" s="126" t="s">
        <v>99</v>
      </c>
      <c r="G30" s="127" t="s">
        <v>100</v>
      </c>
      <c r="H30" s="138">
        <f>(170*8*2)*1.1</f>
        <v>2992.0000000000005</v>
      </c>
      <c r="I30" s="138">
        <f t="shared" si="2"/>
        <v>179.52</v>
      </c>
      <c r="J30" s="138">
        <v>0</v>
      </c>
      <c r="K30" s="138">
        <v>0</v>
      </c>
      <c r="L30" s="137">
        <f t="shared" si="1"/>
        <v>3171.5200000000004</v>
      </c>
      <c r="M30" s="136" t="s">
        <v>72</v>
      </c>
      <c r="N30" s="136" t="s">
        <v>72</v>
      </c>
      <c r="O30" s="136" t="s">
        <v>72</v>
      </c>
      <c r="P30" s="136" t="s">
        <v>72</v>
      </c>
      <c r="Q30" s="136" t="s">
        <v>72</v>
      </c>
      <c r="R30" s="136"/>
      <c r="S30" s="142"/>
    </row>
    <row r="31" spans="1:19" ht="15.95">
      <c r="A31" s="38"/>
      <c r="B31" s="38"/>
      <c r="C31" s="136">
        <v>13</v>
      </c>
      <c r="D31" s="152" t="s">
        <v>101</v>
      </c>
      <c r="E31" s="152">
        <v>19320957</v>
      </c>
      <c r="F31" s="126" t="s">
        <v>102</v>
      </c>
      <c r="G31" s="127" t="s">
        <v>103</v>
      </c>
      <c r="H31" s="138">
        <f>(550+210)*1.1</f>
        <v>836.00000000000011</v>
      </c>
      <c r="I31" s="138">
        <f t="shared" si="2"/>
        <v>50.160000000000004</v>
      </c>
      <c r="J31" s="138">
        <v>0</v>
      </c>
      <c r="K31" s="138">
        <v>0</v>
      </c>
      <c r="L31" s="137">
        <f t="shared" si="1"/>
        <v>886.16000000000008</v>
      </c>
      <c r="M31" s="136" t="s">
        <v>72</v>
      </c>
      <c r="N31" s="136" t="s">
        <v>72</v>
      </c>
      <c r="O31" s="136" t="s">
        <v>72</v>
      </c>
      <c r="P31" s="136" t="s">
        <v>72</v>
      </c>
      <c r="Q31" s="136" t="s">
        <v>72</v>
      </c>
      <c r="R31" s="136"/>
      <c r="S31" s="142"/>
    </row>
    <row r="32" spans="1:19" ht="15.95">
      <c r="A32" s="38"/>
      <c r="B32" s="38"/>
      <c r="C32" s="136">
        <v>14</v>
      </c>
      <c r="D32" s="152" t="s">
        <v>104</v>
      </c>
      <c r="E32" s="152">
        <v>19321742</v>
      </c>
      <c r="F32" s="126" t="s">
        <v>105</v>
      </c>
      <c r="G32" s="127" t="s">
        <v>106</v>
      </c>
      <c r="H32" s="138">
        <f>(170*4*4)*1.1</f>
        <v>2992.0000000000005</v>
      </c>
      <c r="I32" s="138">
        <f t="shared" si="2"/>
        <v>179.52</v>
      </c>
      <c r="J32" s="138">
        <v>0</v>
      </c>
      <c r="K32" s="138">
        <v>0</v>
      </c>
      <c r="L32" s="137">
        <f t="shared" si="1"/>
        <v>3171.5200000000004</v>
      </c>
      <c r="M32" s="136" t="s">
        <v>72</v>
      </c>
      <c r="N32" s="136" t="s">
        <v>72</v>
      </c>
      <c r="O32" s="136" t="s">
        <v>72</v>
      </c>
      <c r="P32" s="136" t="s">
        <v>72</v>
      </c>
      <c r="Q32" s="136" t="s">
        <v>72</v>
      </c>
      <c r="R32" s="136"/>
      <c r="S32" s="142"/>
    </row>
    <row r="33" spans="1:19" ht="15.95">
      <c r="C33" s="136">
        <v>15</v>
      </c>
      <c r="D33" s="150">
        <v>44632</v>
      </c>
      <c r="E33" s="136">
        <v>19322578</v>
      </c>
      <c r="F33" s="136" t="s">
        <v>107</v>
      </c>
      <c r="G33" s="136" t="s">
        <v>108</v>
      </c>
      <c r="H33" s="137">
        <f>((594*2)+405+(225*2)+153)*1.1</f>
        <v>2415.6000000000004</v>
      </c>
      <c r="I33" s="138">
        <f t="shared" si="2"/>
        <v>144.93600000000001</v>
      </c>
      <c r="J33" s="137">
        <v>40</v>
      </c>
      <c r="K33" s="137">
        <f>6*10</f>
        <v>60</v>
      </c>
      <c r="L33" s="137">
        <f>SUM(H33:K33)</f>
        <v>2660.5360000000005</v>
      </c>
      <c r="M33" s="136" t="s">
        <v>72</v>
      </c>
      <c r="N33" s="136" t="s">
        <v>72</v>
      </c>
      <c r="O33" s="136" t="s">
        <v>72</v>
      </c>
      <c r="P33" s="157" t="s">
        <v>85</v>
      </c>
      <c r="Q33" s="136" t="s">
        <v>72</v>
      </c>
      <c r="R33" s="157" t="s">
        <v>86</v>
      </c>
      <c r="S33" s="142"/>
    </row>
    <row r="34" spans="1:19" ht="15.95">
      <c r="C34" s="136">
        <v>16</v>
      </c>
      <c r="D34" s="152" t="s">
        <v>109</v>
      </c>
      <c r="E34" s="136">
        <v>19323273</v>
      </c>
      <c r="F34" s="136" t="s">
        <v>110</v>
      </c>
      <c r="G34" s="136" t="s">
        <v>111</v>
      </c>
      <c r="H34" s="137">
        <f>(170*7*2)*1.1</f>
        <v>2618</v>
      </c>
      <c r="I34" s="138">
        <f t="shared" si="2"/>
        <v>157.07999999999998</v>
      </c>
      <c r="J34" s="137">
        <v>0</v>
      </c>
      <c r="K34" s="137">
        <v>0</v>
      </c>
      <c r="L34" s="137">
        <f t="shared" si="1"/>
        <v>2775.08</v>
      </c>
      <c r="M34" s="136" t="s">
        <v>72</v>
      </c>
      <c r="N34" s="136" t="s">
        <v>72</v>
      </c>
      <c r="O34" s="136" t="s">
        <v>72</v>
      </c>
      <c r="P34" s="136" t="s">
        <v>72</v>
      </c>
      <c r="Q34" s="136" t="s">
        <v>72</v>
      </c>
      <c r="R34" s="136"/>
      <c r="S34" s="142"/>
    </row>
    <row r="35" spans="1:19" ht="15.95">
      <c r="C35" s="142"/>
      <c r="D35" s="142"/>
      <c r="E35" s="142"/>
      <c r="F35" s="142"/>
      <c r="G35" s="142"/>
      <c r="H35" s="142"/>
      <c r="I35" s="142"/>
      <c r="J35" s="142"/>
      <c r="K35" s="142"/>
      <c r="L35" s="230"/>
      <c r="M35" s="142"/>
      <c r="N35" s="142"/>
      <c r="O35" s="142"/>
      <c r="P35" s="142"/>
      <c r="Q35" s="142"/>
      <c r="R35" s="142"/>
      <c r="S35" s="142"/>
    </row>
    <row r="36" spans="1:19" ht="15.95"/>
    <row r="37" spans="1:19" ht="15.95">
      <c r="C37" s="3" t="s">
        <v>112</v>
      </c>
    </row>
    <row r="38" spans="1:19" ht="15.95">
      <c r="C38">
        <v>1</v>
      </c>
      <c r="D38" s="29" t="s">
        <v>113</v>
      </c>
      <c r="F38" s="198"/>
      <c r="G38" s="198"/>
    </row>
    <row r="39" spans="1:19" ht="15.95">
      <c r="D39" t="s">
        <v>114</v>
      </c>
      <c r="F39" s="198"/>
      <c r="G39" s="198"/>
    </row>
    <row r="40" spans="1:19" ht="15.95">
      <c r="F40" s="198"/>
      <c r="G40" s="198"/>
    </row>
    <row r="41" spans="1:19" ht="15.95">
      <c r="D41" t="s">
        <v>115</v>
      </c>
      <c r="E41" t="s">
        <v>116</v>
      </c>
    </row>
    <row r="42" spans="1:19" ht="15.95">
      <c r="D42" s="50"/>
      <c r="E42" s="117" t="s">
        <v>117</v>
      </c>
      <c r="F42" s="118" t="s">
        <v>118</v>
      </c>
    </row>
    <row r="43" spans="1:19" ht="15.95">
      <c r="D43" s="6" t="s">
        <v>119</v>
      </c>
      <c r="E43" s="11"/>
      <c r="F43" s="115">
        <f>1920.6+2415.6+2222</f>
        <v>6558.2</v>
      </c>
    </row>
    <row r="44" spans="1:19" ht="15.95">
      <c r="D44" s="6" t="s">
        <v>120</v>
      </c>
      <c r="E44" s="129"/>
      <c r="F44" s="7">
        <f>F43*6%</f>
        <v>393.49199999999996</v>
      </c>
    </row>
    <row r="45" spans="1:19" ht="15.95">
      <c r="D45" s="6" t="s">
        <v>121</v>
      </c>
      <c r="E45" s="129"/>
      <c r="F45" s="7">
        <v>55</v>
      </c>
    </row>
    <row r="46" spans="1:19" ht="15.95">
      <c r="D46" s="135" t="s">
        <v>122</v>
      </c>
      <c r="E46" s="130">
        <f>SUM(F43:F45)</f>
        <v>7006.692</v>
      </c>
      <c r="F46" s="9"/>
    </row>
    <row r="47" spans="1:19" ht="15.95">
      <c r="F47" s="71"/>
    </row>
    <row r="48" spans="1:19" ht="15.95">
      <c r="A48" s="1" t="s">
        <v>123</v>
      </c>
      <c r="B48" s="1"/>
      <c r="D48" t="s">
        <v>124</v>
      </c>
      <c r="F48" s="71"/>
    </row>
    <row r="49" spans="1:15" ht="15.95"/>
    <row r="50" spans="1:15" ht="15.95">
      <c r="A50" s="3" t="s">
        <v>125</v>
      </c>
      <c r="B50" s="3"/>
    </row>
    <row r="51" spans="1:15" ht="15.95"/>
    <row r="52" spans="1:15" ht="15.95">
      <c r="A52" t="s">
        <v>126</v>
      </c>
      <c r="D52" t="s">
        <v>127</v>
      </c>
    </row>
    <row r="53" spans="1:15" ht="15.95">
      <c r="A53" t="s">
        <v>128</v>
      </c>
      <c r="D53" s="29" t="s">
        <v>129</v>
      </c>
    </row>
    <row r="54" spans="1:15" ht="15.95">
      <c r="A54" t="s">
        <v>130</v>
      </c>
      <c r="D54" s="29" t="s">
        <v>131</v>
      </c>
    </row>
    <row r="58" spans="1:15" ht="15.95">
      <c r="C58" s="50"/>
      <c r="D58" s="50"/>
      <c r="E58" s="116"/>
      <c r="F58" s="49"/>
      <c r="G58" s="173" t="s">
        <v>132</v>
      </c>
      <c r="H58" s="4"/>
      <c r="I58" s="4"/>
      <c r="J58" s="170"/>
      <c r="K58" s="174"/>
      <c r="L58" s="4"/>
      <c r="M58" s="176" t="s">
        <v>133</v>
      </c>
      <c r="N58" s="4"/>
      <c r="O58" s="5"/>
    </row>
    <row r="59" spans="1:15" ht="15.95">
      <c r="C59" s="6" t="s">
        <v>134</v>
      </c>
      <c r="D59" s="6" t="s">
        <v>135</v>
      </c>
      <c r="E59" s="11" t="s">
        <v>136</v>
      </c>
      <c r="F59" s="7" t="s">
        <v>137</v>
      </c>
      <c r="G59" s="6" t="s">
        <v>138</v>
      </c>
      <c r="H59" s="170" t="s">
        <v>139</v>
      </c>
      <c r="I59" s="170" t="s">
        <v>140</v>
      </c>
      <c r="J59" s="10" t="s">
        <v>141</v>
      </c>
      <c r="K59" s="170" t="s">
        <v>142</v>
      </c>
      <c r="L59" s="170" t="s">
        <v>138</v>
      </c>
      <c r="M59" s="170" t="s">
        <v>140</v>
      </c>
      <c r="N59" s="10" t="s">
        <v>143</v>
      </c>
      <c r="O59" s="5" t="s">
        <v>144</v>
      </c>
    </row>
    <row r="60" spans="1:15" ht="15.95">
      <c r="C60" s="135"/>
      <c r="D60" s="135"/>
      <c r="E60" s="12"/>
      <c r="F60" s="9"/>
      <c r="G60" s="135"/>
      <c r="H60" s="135"/>
      <c r="I60" s="135"/>
      <c r="J60" s="12"/>
      <c r="K60" s="135"/>
      <c r="L60" s="135"/>
      <c r="M60" s="135"/>
      <c r="N60" s="12" t="s">
        <v>145</v>
      </c>
      <c r="O60" s="9" t="s">
        <v>145</v>
      </c>
    </row>
    <row r="61" spans="1:15" ht="15.95">
      <c r="A61" t="s">
        <v>146</v>
      </c>
      <c r="C61" s="6">
        <v>1</v>
      </c>
      <c r="D61" s="6" t="s">
        <v>147</v>
      </c>
      <c r="E61" s="11" t="s">
        <v>148</v>
      </c>
      <c r="F61" t="s">
        <v>149</v>
      </c>
      <c r="G61" s="6" t="s">
        <v>150</v>
      </c>
      <c r="H61" s="6" t="s">
        <v>151</v>
      </c>
      <c r="I61" s="6" t="s">
        <v>152</v>
      </c>
      <c r="J61" s="11">
        <v>19309305</v>
      </c>
      <c r="K61" s="6" t="s">
        <v>153</v>
      </c>
      <c r="L61" s="6" t="s">
        <v>150</v>
      </c>
      <c r="M61" s="6" t="s">
        <v>152</v>
      </c>
      <c r="N61" s="175" t="s">
        <v>72</v>
      </c>
      <c r="O61" s="169" t="s">
        <v>73</v>
      </c>
    </row>
    <row r="62" spans="1:15" ht="15.95">
      <c r="C62" s="6"/>
      <c r="D62" s="6"/>
      <c r="E62" s="11"/>
      <c r="G62" s="6"/>
      <c r="H62" s="6"/>
      <c r="I62" s="6"/>
      <c r="J62" s="11"/>
      <c r="K62" s="6"/>
      <c r="L62" s="6"/>
      <c r="M62" s="6"/>
      <c r="N62" s="175"/>
      <c r="O62" s="169"/>
    </row>
    <row r="63" spans="1:15" ht="15.95">
      <c r="C63" s="6">
        <v>2</v>
      </c>
      <c r="D63" s="6" t="s">
        <v>147</v>
      </c>
      <c r="E63" s="11" t="s">
        <v>154</v>
      </c>
      <c r="F63" t="s">
        <v>155</v>
      </c>
      <c r="G63" s="6" t="s">
        <v>156</v>
      </c>
      <c r="H63" s="6" t="s">
        <v>157</v>
      </c>
      <c r="I63" s="6" t="s">
        <v>152</v>
      </c>
      <c r="J63" s="6">
        <v>19323810</v>
      </c>
      <c r="K63" s="6" t="s">
        <v>147</v>
      </c>
      <c r="L63" s="6" t="s">
        <v>158</v>
      </c>
      <c r="M63" s="6" t="s">
        <v>152</v>
      </c>
      <c r="N63" s="175" t="s">
        <v>72</v>
      </c>
      <c r="O63" s="169" t="s">
        <v>73</v>
      </c>
    </row>
    <row r="64" spans="1:15" ht="15.95">
      <c r="C64" s="6"/>
      <c r="D64" s="6"/>
      <c r="E64" s="11"/>
      <c r="G64" s="6"/>
      <c r="H64" s="6"/>
      <c r="I64" s="6"/>
      <c r="J64" s="11"/>
      <c r="K64" s="6"/>
      <c r="L64" s="6"/>
      <c r="M64" s="6"/>
      <c r="N64" s="175"/>
      <c r="O64" s="169"/>
    </row>
    <row r="65" spans="1:15" ht="15.95">
      <c r="C65" s="6">
        <v>3</v>
      </c>
      <c r="D65" s="6" t="s">
        <v>147</v>
      </c>
      <c r="E65" s="11" t="s">
        <v>159</v>
      </c>
      <c r="F65" s="231" t="s">
        <v>160</v>
      </c>
      <c r="G65" s="6" t="s">
        <v>161</v>
      </c>
      <c r="H65" s="6" t="s">
        <v>162</v>
      </c>
      <c r="I65" s="6" t="s">
        <v>152</v>
      </c>
      <c r="J65" s="11">
        <v>19323813</v>
      </c>
      <c r="K65" s="6" t="s">
        <v>147</v>
      </c>
      <c r="L65" s="6" t="s">
        <v>161</v>
      </c>
      <c r="M65" s="6" t="s">
        <v>152</v>
      </c>
      <c r="N65" s="175" t="s">
        <v>72</v>
      </c>
      <c r="O65" s="169" t="s">
        <v>73</v>
      </c>
    </row>
    <row r="66" spans="1:15" ht="15.95">
      <c r="C66" s="135"/>
      <c r="D66" s="135"/>
      <c r="E66" s="12"/>
      <c r="F66" s="8"/>
      <c r="G66" s="135"/>
      <c r="H66" s="135"/>
      <c r="I66" s="135"/>
      <c r="J66" s="12"/>
      <c r="K66" s="135"/>
      <c r="L66" s="135"/>
      <c r="M66" s="135"/>
      <c r="N66" s="177"/>
      <c r="O66" s="178"/>
    </row>
    <row r="67" spans="1:15" ht="15.95">
      <c r="C67" s="6"/>
      <c r="D67" s="6"/>
      <c r="E67" s="11"/>
      <c r="G67" s="6"/>
      <c r="H67" s="6"/>
      <c r="I67" s="6"/>
      <c r="J67" s="11"/>
      <c r="K67" s="6"/>
      <c r="L67" s="6"/>
      <c r="M67" s="6"/>
      <c r="N67" s="175"/>
      <c r="O67" s="169"/>
    </row>
    <row r="68" spans="1:15" ht="15.95">
      <c r="A68" t="s">
        <v>163</v>
      </c>
      <c r="C68" s="6">
        <v>1</v>
      </c>
      <c r="D68" s="171">
        <v>45231</v>
      </c>
      <c r="E68" s="11" t="s">
        <v>164</v>
      </c>
      <c r="F68" t="s">
        <v>165</v>
      </c>
      <c r="G68" s="6" t="s">
        <v>166</v>
      </c>
      <c r="H68" s="6" t="s">
        <v>151</v>
      </c>
      <c r="I68" s="171">
        <v>45261</v>
      </c>
      <c r="J68" s="11">
        <v>19324304</v>
      </c>
      <c r="K68" s="171">
        <v>45231</v>
      </c>
      <c r="L68" s="6" t="s">
        <v>166</v>
      </c>
      <c r="M68" s="171">
        <v>45261</v>
      </c>
      <c r="N68" s="175" t="s">
        <v>73</v>
      </c>
      <c r="O68" s="169" t="s">
        <v>72</v>
      </c>
    </row>
    <row r="69" spans="1:15" ht="15.95">
      <c r="C69" s="6"/>
      <c r="D69" s="172"/>
      <c r="E69" s="11"/>
      <c r="G69" s="6"/>
      <c r="H69" s="6"/>
      <c r="I69" s="172"/>
      <c r="J69" s="11"/>
      <c r="K69" s="172"/>
      <c r="L69" s="6"/>
      <c r="M69" s="172"/>
      <c r="N69" s="175"/>
      <c r="O69" s="169"/>
    </row>
    <row r="70" spans="1:15" ht="15.95">
      <c r="C70" s="6">
        <v>2</v>
      </c>
      <c r="D70" s="171">
        <v>45231</v>
      </c>
      <c r="E70" s="11" t="s">
        <v>167</v>
      </c>
      <c r="F70" t="s">
        <v>168</v>
      </c>
      <c r="G70" s="6" t="s">
        <v>169</v>
      </c>
      <c r="H70" s="6" t="s">
        <v>157</v>
      </c>
      <c r="I70" s="171">
        <v>45261</v>
      </c>
      <c r="J70" s="11">
        <v>1932307</v>
      </c>
      <c r="K70" s="171">
        <v>45231</v>
      </c>
      <c r="L70" s="6" t="s">
        <v>169</v>
      </c>
      <c r="M70" s="171">
        <v>45261</v>
      </c>
      <c r="N70" s="175" t="s">
        <v>73</v>
      </c>
      <c r="O70" s="169" t="s">
        <v>72</v>
      </c>
    </row>
    <row r="71" spans="1:15" ht="15.95">
      <c r="C71" s="6"/>
      <c r="D71" s="172"/>
      <c r="E71" s="11"/>
      <c r="G71" s="6" t="s">
        <v>150</v>
      </c>
      <c r="H71" s="6"/>
      <c r="I71" s="172"/>
      <c r="J71" s="11"/>
      <c r="K71" s="172"/>
      <c r="L71" s="6" t="s">
        <v>150</v>
      </c>
      <c r="M71" s="172"/>
      <c r="N71" s="175"/>
      <c r="O71" s="169"/>
    </row>
    <row r="72" spans="1:15" ht="15.95">
      <c r="C72" s="6"/>
      <c r="D72" s="172"/>
      <c r="E72" s="11"/>
      <c r="G72" s="6"/>
      <c r="H72" s="6"/>
      <c r="I72" s="172"/>
      <c r="J72" s="11"/>
      <c r="K72" s="172"/>
      <c r="L72" s="6"/>
      <c r="M72" s="172"/>
      <c r="N72" s="175"/>
      <c r="O72" s="169"/>
    </row>
    <row r="73" spans="1:15" ht="15.95">
      <c r="C73" s="6">
        <v>3</v>
      </c>
      <c r="D73" s="171">
        <v>45231</v>
      </c>
      <c r="E73" s="11" t="s">
        <v>170</v>
      </c>
      <c r="F73" t="s">
        <v>171</v>
      </c>
      <c r="G73" s="6" t="s">
        <v>158</v>
      </c>
      <c r="H73" s="6" t="s">
        <v>157</v>
      </c>
      <c r="I73" s="171">
        <v>45261</v>
      </c>
      <c r="J73" s="11">
        <v>19324312</v>
      </c>
      <c r="K73" s="171">
        <v>45231</v>
      </c>
      <c r="L73" s="6" t="s">
        <v>158</v>
      </c>
      <c r="M73" s="171">
        <v>45261</v>
      </c>
      <c r="N73" s="175" t="s">
        <v>73</v>
      </c>
      <c r="O73" s="169" t="s">
        <v>72</v>
      </c>
    </row>
    <row r="74" spans="1:15" ht="15.95">
      <c r="C74" s="135"/>
      <c r="D74" s="135"/>
      <c r="E74" s="12"/>
      <c r="F74" s="8"/>
      <c r="G74" s="135"/>
      <c r="H74" s="135"/>
      <c r="I74" s="135"/>
      <c r="J74" s="12"/>
      <c r="K74" s="135"/>
      <c r="L74" s="135"/>
      <c r="M74" s="135"/>
      <c r="N74" s="12"/>
      <c r="O74" s="9"/>
    </row>
    <row r="76" spans="1:15" ht="15.95">
      <c r="A76" s="72" t="s">
        <v>123</v>
      </c>
      <c r="B76" s="72"/>
      <c r="D76" s="29" t="s">
        <v>172</v>
      </c>
    </row>
  </sheetData>
  <mergeCells count="1">
    <mergeCell ref="B17: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7B8E8-8719-514F-BA90-F18260363101}">
  <dimension ref="A1:N30"/>
  <sheetViews>
    <sheetView zoomScale="176" workbookViewId="0">
      <selection activeCell="G5" sqref="G5"/>
    </sheetView>
  </sheetViews>
  <sheetFormatPr defaultColWidth="8.875" defaultRowHeight="15.95"/>
  <cols>
    <col min="3" max="3" width="10" bestFit="1" customWidth="1"/>
    <col min="4" max="4" width="11.375" bestFit="1" customWidth="1"/>
    <col min="5" max="5" width="26.875" bestFit="1" customWidth="1"/>
    <col min="6" max="6" width="21.125" customWidth="1"/>
    <col min="7" max="7" width="13.125" customWidth="1"/>
    <col min="8" max="8" width="12.625" customWidth="1"/>
    <col min="9" max="9" width="18.375" customWidth="1"/>
  </cols>
  <sheetData>
    <row r="1" spans="1:8">
      <c r="A1" s="1" t="s">
        <v>0</v>
      </c>
      <c r="B1" s="1"/>
      <c r="E1" s="29"/>
      <c r="F1" s="29"/>
      <c r="G1" s="1" t="s">
        <v>1</v>
      </c>
      <c r="H1" s="29" t="s">
        <v>173</v>
      </c>
    </row>
    <row r="2" spans="1:8">
      <c r="A2" s="2" t="s">
        <v>3</v>
      </c>
      <c r="B2" s="2"/>
      <c r="E2" s="29"/>
      <c r="F2" s="29"/>
      <c r="G2" s="1" t="s">
        <v>4</v>
      </c>
      <c r="H2" s="29" t="s">
        <v>174</v>
      </c>
    </row>
    <row r="3" spans="1:8">
      <c r="A3" s="1" t="s">
        <v>175</v>
      </c>
      <c r="B3" s="1"/>
      <c r="C3" s="30"/>
      <c r="D3" s="29"/>
      <c r="E3" s="29"/>
      <c r="F3" s="29"/>
      <c r="G3" s="1" t="s">
        <v>7</v>
      </c>
      <c r="H3" s="133" t="s">
        <v>176</v>
      </c>
    </row>
    <row r="4" spans="1:8">
      <c r="A4" s="29"/>
      <c r="B4" s="29"/>
      <c r="C4" s="29"/>
      <c r="D4" s="29"/>
      <c r="E4" s="29"/>
      <c r="F4" s="29"/>
      <c r="G4" s="1"/>
    </row>
    <row r="5" spans="1:8">
      <c r="A5" s="72" t="s">
        <v>177</v>
      </c>
      <c r="B5" s="72"/>
      <c r="C5" s="29"/>
      <c r="D5" s="29" t="s">
        <v>178</v>
      </c>
      <c r="E5" s="29"/>
      <c r="F5" s="29"/>
      <c r="G5" s="1"/>
    </row>
    <row r="6" spans="1:8">
      <c r="A6" s="29"/>
      <c r="B6" s="29"/>
      <c r="C6" s="29"/>
      <c r="D6" s="29"/>
      <c r="E6" s="29"/>
      <c r="F6" s="29"/>
      <c r="G6" s="1"/>
    </row>
    <row r="7" spans="1:8">
      <c r="A7" s="29"/>
      <c r="B7" s="29"/>
      <c r="C7" s="29"/>
      <c r="D7" s="29"/>
      <c r="E7" s="29"/>
      <c r="F7" s="29"/>
    </row>
    <row r="8" spans="1:8">
      <c r="A8" s="29"/>
      <c r="B8" s="29"/>
      <c r="C8" s="29"/>
      <c r="D8" s="29"/>
      <c r="E8" s="29"/>
      <c r="F8" s="29"/>
    </row>
    <row r="9" spans="1:8">
      <c r="A9" s="31" t="s">
        <v>179</v>
      </c>
      <c r="B9" s="31"/>
      <c r="C9" s="31"/>
      <c r="D9" s="29"/>
      <c r="E9" s="29"/>
      <c r="F9" s="29"/>
    </row>
    <row r="11" spans="1:8" hidden="1"/>
    <row r="12" spans="1:8">
      <c r="C12" s="43" t="s">
        <v>16</v>
      </c>
      <c r="D12" s="32" t="s">
        <v>42</v>
      </c>
      <c r="E12" s="41" t="s">
        <v>180</v>
      </c>
      <c r="F12" s="41"/>
      <c r="G12" s="41"/>
      <c r="H12" s="42"/>
    </row>
    <row r="13" spans="1:8">
      <c r="C13" s="44" t="s">
        <v>44</v>
      </c>
      <c r="D13" s="33" t="s">
        <v>45</v>
      </c>
      <c r="E13" s="34" t="s">
        <v>181</v>
      </c>
      <c r="F13" s="29"/>
      <c r="G13" s="29"/>
      <c r="H13" s="35" t="s">
        <v>16</v>
      </c>
    </row>
    <row r="14" spans="1:8">
      <c r="C14" s="45" t="s">
        <v>47</v>
      </c>
      <c r="D14" s="36" t="s">
        <v>51</v>
      </c>
      <c r="E14" s="37" t="s">
        <v>182</v>
      </c>
      <c r="F14" s="38"/>
      <c r="G14" s="38"/>
      <c r="H14" s="35" t="s">
        <v>16</v>
      </c>
    </row>
    <row r="15" spans="1:8">
      <c r="C15" s="46" t="s">
        <v>50</v>
      </c>
      <c r="D15" s="36" t="s">
        <v>48</v>
      </c>
      <c r="E15" s="37" t="s">
        <v>183</v>
      </c>
      <c r="F15" s="38"/>
      <c r="G15" s="38"/>
      <c r="H15" s="35" t="s">
        <v>16</v>
      </c>
    </row>
    <row r="16" spans="1:8">
      <c r="C16" s="47" t="s">
        <v>53</v>
      </c>
      <c r="D16" s="39" t="s">
        <v>45</v>
      </c>
      <c r="E16" s="40" t="s">
        <v>184</v>
      </c>
      <c r="F16" s="29"/>
      <c r="G16" s="29"/>
      <c r="H16" s="29"/>
    </row>
    <row r="18" spans="2:14">
      <c r="B18" s="279" t="s">
        <v>185</v>
      </c>
      <c r="C18" s="259" t="s">
        <v>186</v>
      </c>
      <c r="D18" s="251" t="s">
        <v>187</v>
      </c>
      <c r="E18" s="253" t="s">
        <v>61</v>
      </c>
      <c r="F18" s="255" t="s">
        <v>62</v>
      </c>
      <c r="G18" s="123" t="s">
        <v>188</v>
      </c>
      <c r="H18" s="42" t="s">
        <v>189</v>
      </c>
      <c r="I18" s="42" t="s">
        <v>190</v>
      </c>
      <c r="J18" s="257" t="s">
        <v>68</v>
      </c>
      <c r="K18" s="248" t="s">
        <v>191</v>
      </c>
      <c r="L18" s="248"/>
      <c r="M18" s="248"/>
      <c r="N18" s="249"/>
    </row>
    <row r="19" spans="2:14">
      <c r="B19" s="286"/>
      <c r="C19" s="260"/>
      <c r="D19" s="252"/>
      <c r="E19" s="254"/>
      <c r="F19" s="256"/>
      <c r="G19" s="124" t="s">
        <v>17</v>
      </c>
      <c r="H19" s="83" t="s">
        <v>17</v>
      </c>
      <c r="I19" s="83" t="s">
        <v>17</v>
      </c>
      <c r="J19" s="258"/>
      <c r="K19" s="83" t="s">
        <v>44</v>
      </c>
      <c r="L19" s="83" t="s">
        <v>47</v>
      </c>
      <c r="M19" s="83" t="s">
        <v>50</v>
      </c>
      <c r="N19" s="83" t="s">
        <v>53</v>
      </c>
    </row>
    <row r="20" spans="2:14">
      <c r="B20" s="84">
        <v>1</v>
      </c>
      <c r="C20" t="s">
        <v>192</v>
      </c>
      <c r="D20" s="85" t="s">
        <v>193</v>
      </c>
      <c r="E20" s="84" t="s">
        <v>194</v>
      </c>
      <c r="F20" s="107" t="s">
        <v>195</v>
      </c>
      <c r="G20" s="116">
        <v>1304.76</v>
      </c>
      <c r="H20" s="116">
        <v>1304.75</v>
      </c>
      <c r="I20" s="116">
        <v>1304.75</v>
      </c>
      <c r="J20" s="250" t="s">
        <v>196</v>
      </c>
      <c r="K20" s="116" t="s">
        <v>197</v>
      </c>
      <c r="L20" s="116" t="s">
        <v>197</v>
      </c>
      <c r="M20" s="116" t="s">
        <v>197</v>
      </c>
      <c r="N20" s="116" t="s">
        <v>197</v>
      </c>
    </row>
    <row r="21" spans="2:14">
      <c r="B21" s="40">
        <v>2</v>
      </c>
      <c r="D21" s="111">
        <v>44565</v>
      </c>
      <c r="E21" s="84" t="s">
        <v>198</v>
      </c>
      <c r="F21" s="109" t="s">
        <v>199</v>
      </c>
      <c r="G21" s="116">
        <v>1586.92</v>
      </c>
      <c r="H21" s="116">
        <v>1586.93</v>
      </c>
      <c r="I21" s="116">
        <v>1586.93</v>
      </c>
      <c r="J21" s="250"/>
      <c r="K21" s="116" t="s">
        <v>197</v>
      </c>
      <c r="L21" s="116" t="s">
        <v>197</v>
      </c>
      <c r="M21" s="116" t="s">
        <v>197</v>
      </c>
      <c r="N21" s="116" t="s">
        <v>197</v>
      </c>
    </row>
    <row r="22" spans="2:14">
      <c r="B22" s="40">
        <v>3</v>
      </c>
      <c r="D22" s="84" t="s">
        <v>200</v>
      </c>
      <c r="E22" s="85" t="s">
        <v>201</v>
      </c>
      <c r="F22" s="109" t="s">
        <v>195</v>
      </c>
      <c r="G22" s="116">
        <v>1420.29</v>
      </c>
      <c r="H22" s="116">
        <v>1420.19</v>
      </c>
      <c r="I22" s="116">
        <v>1420.19</v>
      </c>
      <c r="J22" s="250"/>
      <c r="K22" s="116" t="s">
        <v>197</v>
      </c>
      <c r="L22" s="116" t="s">
        <v>197</v>
      </c>
      <c r="M22" s="116" t="s">
        <v>197</v>
      </c>
      <c r="N22" s="116" t="s">
        <v>197</v>
      </c>
    </row>
    <row r="23" spans="2:14">
      <c r="B23" s="40">
        <v>4</v>
      </c>
      <c r="D23" s="40" t="s">
        <v>202</v>
      </c>
      <c r="E23" s="86" t="s">
        <v>203</v>
      </c>
      <c r="F23" s="125" t="s">
        <v>199</v>
      </c>
      <c r="G23" s="116">
        <v>1336.25</v>
      </c>
      <c r="H23" s="116">
        <v>1336.24</v>
      </c>
      <c r="I23" s="116">
        <v>1336.24</v>
      </c>
      <c r="J23" s="250"/>
      <c r="K23" s="116" t="s">
        <v>197</v>
      </c>
      <c r="L23" s="116" t="s">
        <v>197</v>
      </c>
      <c r="M23" s="116" t="s">
        <v>197</v>
      </c>
      <c r="N23" s="116" t="s">
        <v>197</v>
      </c>
    </row>
    <row r="24" spans="2:14">
      <c r="B24" s="40">
        <v>5</v>
      </c>
      <c r="D24" s="40" t="s">
        <v>204</v>
      </c>
      <c r="E24" s="86" t="s">
        <v>205</v>
      </c>
      <c r="F24" s="125" t="s">
        <v>195</v>
      </c>
      <c r="G24" s="116">
        <v>3658.89</v>
      </c>
      <c r="H24" s="116">
        <v>3658.91</v>
      </c>
      <c r="I24" s="116">
        <v>3658.91</v>
      </c>
      <c r="J24" s="250"/>
      <c r="K24" s="116" t="s">
        <v>197</v>
      </c>
      <c r="L24" s="116" t="s">
        <v>197</v>
      </c>
      <c r="M24" s="116" t="s">
        <v>197</v>
      </c>
      <c r="N24" s="116" t="s">
        <v>197</v>
      </c>
    </row>
    <row r="25" spans="2:14">
      <c r="B25" s="40">
        <v>6</v>
      </c>
      <c r="D25" s="40" t="s">
        <v>206</v>
      </c>
      <c r="E25" s="86" t="s">
        <v>207</v>
      </c>
      <c r="F25" s="125" t="s">
        <v>199</v>
      </c>
      <c r="G25" s="116">
        <v>1736.75</v>
      </c>
      <c r="H25" s="116">
        <v>1736.76</v>
      </c>
      <c r="I25" s="116">
        <v>1736.76</v>
      </c>
      <c r="J25" s="250"/>
      <c r="K25" s="116" t="s">
        <v>197</v>
      </c>
      <c r="L25" s="116" t="s">
        <v>197</v>
      </c>
      <c r="M25" s="116" t="s">
        <v>197</v>
      </c>
      <c r="N25" s="116" t="s">
        <v>197</v>
      </c>
    </row>
    <row r="28" spans="2:14">
      <c r="C28" t="s">
        <v>208</v>
      </c>
    </row>
    <row r="30" spans="2:14">
      <c r="C30" s="1" t="s">
        <v>209</v>
      </c>
    </row>
  </sheetData>
  <mergeCells count="8">
    <mergeCell ref="K18:N18"/>
    <mergeCell ref="J20:J25"/>
    <mergeCell ref="B18:B19"/>
    <mergeCell ref="D18:D19"/>
    <mergeCell ref="E18:E19"/>
    <mergeCell ref="F18:F19"/>
    <mergeCell ref="J18:J19"/>
    <mergeCell ref="C18:C19"/>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CAAF4-B9EC-CA4B-BB19-AD324C730B26}">
  <dimension ref="A1:M48"/>
  <sheetViews>
    <sheetView zoomScale="189" workbookViewId="0">
      <selection activeCell="E5" sqref="E5"/>
    </sheetView>
  </sheetViews>
  <sheetFormatPr defaultColWidth="8.875" defaultRowHeight="15.75" customHeight="1"/>
  <cols>
    <col min="1" max="1" width="11" customWidth="1"/>
    <col min="2" max="2" width="16.125" customWidth="1"/>
    <col min="3" max="3" width="21.875" customWidth="1"/>
    <col min="4" max="4" width="28.625" bestFit="1" customWidth="1"/>
    <col min="5" max="5" width="20.125" customWidth="1"/>
    <col min="6" max="6" width="28.125" bestFit="1" customWidth="1"/>
    <col min="7" max="7" width="15.125" customWidth="1"/>
    <col min="8" max="9" width="16.125" customWidth="1"/>
  </cols>
  <sheetData>
    <row r="1" spans="1:13" ht="15.95">
      <c r="A1" s="1" t="s">
        <v>0</v>
      </c>
      <c r="E1" s="1" t="s">
        <v>1</v>
      </c>
      <c r="F1" t="s">
        <v>210</v>
      </c>
    </row>
    <row r="2" spans="1:13" ht="15.95">
      <c r="A2" s="2" t="s">
        <v>3</v>
      </c>
      <c r="E2" s="1" t="s">
        <v>4</v>
      </c>
      <c r="F2" t="s">
        <v>5</v>
      </c>
    </row>
    <row r="3" spans="1:13" ht="15.95">
      <c r="A3" s="1" t="s">
        <v>211</v>
      </c>
      <c r="E3" s="1" t="s">
        <v>7</v>
      </c>
      <c r="F3" t="s">
        <v>176</v>
      </c>
    </row>
    <row r="4" spans="1:13" ht="15.95">
      <c r="E4" s="1"/>
    </row>
    <row r="5" spans="1:13" ht="15.95">
      <c r="A5" s="23" t="s">
        <v>9</v>
      </c>
      <c r="D5" s="242">
        <v>169432</v>
      </c>
      <c r="E5" s="1"/>
    </row>
    <row r="6" spans="1:13" ht="15.95">
      <c r="A6" s="23"/>
      <c r="E6" s="1"/>
    </row>
    <row r="7" spans="1:13" ht="15.95">
      <c r="A7" s="23"/>
    </row>
    <row r="8" spans="1:13" ht="15.95">
      <c r="A8" s="23"/>
    </row>
    <row r="9" spans="1:13" ht="15.95">
      <c r="A9" s="23"/>
      <c r="B9" s="199"/>
      <c r="C9" s="200" t="s">
        <v>43</v>
      </c>
      <c r="D9" s="201"/>
      <c r="E9" s="202"/>
    </row>
    <row r="10" spans="1:13" ht="15.95">
      <c r="A10" s="23"/>
      <c r="B10" s="203" t="s">
        <v>44</v>
      </c>
      <c r="C10" s="6" t="s">
        <v>212</v>
      </c>
      <c r="E10" s="7"/>
    </row>
    <row r="11" spans="1:13" ht="15.95">
      <c r="A11" s="23"/>
      <c r="B11" s="203" t="s">
        <v>47</v>
      </c>
      <c r="C11" s="6" t="s">
        <v>49</v>
      </c>
      <c r="E11" s="7"/>
    </row>
    <row r="12" spans="1:13" ht="15.95">
      <c r="A12" s="23"/>
      <c r="B12" s="203" t="s">
        <v>50</v>
      </c>
      <c r="C12" s="6" t="s">
        <v>213</v>
      </c>
      <c r="E12" s="7"/>
    </row>
    <row r="13" spans="1:13" ht="15.95">
      <c r="A13" s="23"/>
      <c r="B13" s="204" t="s">
        <v>53</v>
      </c>
      <c r="C13" s="205" t="s">
        <v>214</v>
      </c>
      <c r="D13" s="8"/>
      <c r="E13" s="9"/>
    </row>
    <row r="14" spans="1:13" ht="15.95">
      <c r="A14" s="23"/>
    </row>
    <row r="15" spans="1:13" ht="17.100000000000001">
      <c r="B15" s="206" t="s">
        <v>59</v>
      </c>
      <c r="C15" s="207" t="s">
        <v>61</v>
      </c>
      <c r="D15" s="207" t="s">
        <v>62</v>
      </c>
      <c r="E15" s="207" t="s">
        <v>63</v>
      </c>
      <c r="F15" s="207" t="s">
        <v>215</v>
      </c>
      <c r="G15" s="207" t="s">
        <v>216</v>
      </c>
      <c r="H15" s="207" t="s">
        <v>35</v>
      </c>
      <c r="I15" s="201" t="s">
        <v>43</v>
      </c>
      <c r="J15" s="201"/>
      <c r="K15" s="201"/>
      <c r="L15" s="201"/>
      <c r="M15" s="206" t="s">
        <v>68</v>
      </c>
    </row>
    <row r="16" spans="1:13" ht="17.100000000000001">
      <c r="B16" s="208" t="s">
        <v>16</v>
      </c>
      <c r="C16" s="23" t="s">
        <v>16</v>
      </c>
      <c r="D16" s="208" t="s">
        <v>16</v>
      </c>
      <c r="E16" s="23" t="s">
        <v>16</v>
      </c>
      <c r="F16" s="209" t="s">
        <v>17</v>
      </c>
      <c r="G16" s="209" t="s">
        <v>17</v>
      </c>
      <c r="H16" s="209" t="s">
        <v>17</v>
      </c>
      <c r="I16" s="210" t="s">
        <v>44</v>
      </c>
      <c r="J16" s="210" t="s">
        <v>47</v>
      </c>
      <c r="K16" s="210" t="s">
        <v>50</v>
      </c>
      <c r="L16" s="210" t="s">
        <v>53</v>
      </c>
      <c r="M16" s="209" t="s">
        <v>16</v>
      </c>
    </row>
    <row r="17" spans="1:13" ht="15.95">
      <c r="B17" s="116">
        <v>1</v>
      </c>
      <c r="C17" s="211" t="s">
        <v>217</v>
      </c>
      <c r="D17" s="116" t="s">
        <v>218</v>
      </c>
      <c r="E17" s="232" t="s">
        <v>219</v>
      </c>
      <c r="F17" s="197">
        <v>6000</v>
      </c>
      <c r="G17" s="197">
        <v>0</v>
      </c>
      <c r="H17" s="197">
        <f>F17+G17</f>
        <v>6000</v>
      </c>
      <c r="I17" s="116" t="s">
        <v>72</v>
      </c>
      <c r="J17" s="116" t="s">
        <v>72</v>
      </c>
      <c r="K17" s="116" t="s">
        <v>72</v>
      </c>
      <c r="L17" s="116" t="s">
        <v>72</v>
      </c>
      <c r="M17" s="5" t="s">
        <v>74</v>
      </c>
    </row>
    <row r="18" spans="1:13" ht="15.95">
      <c r="B18" s="116">
        <v>2</v>
      </c>
      <c r="C18" s="211" t="s">
        <v>220</v>
      </c>
      <c r="D18" s="116" t="s">
        <v>221</v>
      </c>
      <c r="E18" s="232" t="s">
        <v>222</v>
      </c>
      <c r="F18" s="197">
        <v>2000</v>
      </c>
      <c r="G18" s="197">
        <f>F18*0.06</f>
        <v>120</v>
      </c>
      <c r="H18" s="197">
        <f>F18+G18</f>
        <v>2120</v>
      </c>
      <c r="I18" s="116" t="s">
        <v>72</v>
      </c>
      <c r="J18" s="116" t="s">
        <v>72</v>
      </c>
      <c r="K18" s="116" t="s">
        <v>72</v>
      </c>
      <c r="L18" s="116" t="s">
        <v>72</v>
      </c>
      <c r="M18" s="9"/>
    </row>
    <row r="19" spans="1:13" ht="15.95">
      <c r="C19" s="212"/>
      <c r="E19" s="213"/>
      <c r="F19" s="214"/>
      <c r="G19" s="214"/>
      <c r="H19" s="214"/>
    </row>
    <row r="20" spans="1:13" ht="15.95">
      <c r="B20" s="3" t="s">
        <v>223</v>
      </c>
      <c r="F20" s="3"/>
    </row>
    <row r="21" spans="1:13" ht="15.95">
      <c r="A21">
        <v>1</v>
      </c>
      <c r="B21" t="s">
        <v>224</v>
      </c>
      <c r="D21" s="195"/>
      <c r="E21" s="195"/>
    </row>
    <row r="22" spans="1:13" ht="15.95">
      <c r="B22" t="s">
        <v>225</v>
      </c>
      <c r="D22" s="195"/>
      <c r="E22" s="195"/>
    </row>
    <row r="23" spans="1:13" ht="15.95">
      <c r="B23" t="s">
        <v>226</v>
      </c>
      <c r="D23" s="195"/>
      <c r="E23" s="195"/>
    </row>
    <row r="24" spans="1:13" ht="15.95">
      <c r="B24" s="195"/>
      <c r="D24" s="195"/>
      <c r="E24" s="195"/>
    </row>
    <row r="25" spans="1:13" ht="15.95">
      <c r="B25" s="195" t="s">
        <v>115</v>
      </c>
      <c r="C25" t="s">
        <v>227</v>
      </c>
      <c r="D25" s="195"/>
      <c r="E25" s="195"/>
    </row>
    <row r="26" spans="1:13" ht="15.95">
      <c r="B26" s="233"/>
      <c r="C26" s="234" t="s">
        <v>228</v>
      </c>
      <c r="D26" s="235" t="s">
        <v>229</v>
      </c>
      <c r="E26" s="195"/>
    </row>
    <row r="27" spans="1:13" ht="15.6" customHeight="1">
      <c r="B27" s="236" t="s">
        <v>28</v>
      </c>
      <c r="C27" s="237">
        <v>6000</v>
      </c>
      <c r="D27" s="238" t="s">
        <v>16</v>
      </c>
      <c r="E27" s="195"/>
      <c r="G27" s="195"/>
      <c r="H27" s="215"/>
      <c r="I27" s="215"/>
    </row>
    <row r="28" spans="1:13" ht="15.95">
      <c r="B28" s="239" t="s">
        <v>230</v>
      </c>
      <c r="C28" s="240" t="s">
        <v>16</v>
      </c>
      <c r="D28" s="241">
        <v>6000</v>
      </c>
      <c r="E28" s="216"/>
      <c r="H28" s="215"/>
      <c r="I28" s="215"/>
    </row>
    <row r="29" spans="1:13" ht="15.95">
      <c r="H29" s="217"/>
      <c r="I29" s="217"/>
    </row>
    <row r="30" spans="1:13" ht="15.95">
      <c r="D30" s="218"/>
      <c r="I30" s="219"/>
    </row>
    <row r="31" spans="1:13" ht="15.75" customHeight="1">
      <c r="A31" s="3" t="s">
        <v>125</v>
      </c>
      <c r="H31" s="71"/>
    </row>
    <row r="32" spans="1:13" ht="15.75" customHeight="1">
      <c r="H32" s="71"/>
    </row>
    <row r="33" spans="1:9" ht="15.75" customHeight="1">
      <c r="A33" t="s">
        <v>126</v>
      </c>
      <c r="C33" t="s">
        <v>231</v>
      </c>
      <c r="H33" s="71"/>
    </row>
    <row r="34" spans="1:9" ht="15.75" customHeight="1">
      <c r="A34" t="s">
        <v>128</v>
      </c>
      <c r="C34" s="220" t="s">
        <v>129</v>
      </c>
    </row>
    <row r="35" spans="1:9" ht="15.75" customHeight="1">
      <c r="A35" t="s">
        <v>130</v>
      </c>
      <c r="C35" s="195" t="s">
        <v>232</v>
      </c>
    </row>
    <row r="37" spans="1:9" ht="15.75" customHeight="1">
      <c r="C37" s="221" t="s">
        <v>16</v>
      </c>
      <c r="D37" s="222" t="s">
        <v>16</v>
      </c>
      <c r="E37" s="222" t="s">
        <v>16</v>
      </c>
      <c r="F37" s="222" t="s">
        <v>16</v>
      </c>
      <c r="G37" s="222" t="s">
        <v>16</v>
      </c>
      <c r="H37" s="223" t="s">
        <v>143</v>
      </c>
      <c r="I37" s="223" t="s">
        <v>144</v>
      </c>
    </row>
    <row r="38" spans="1:9" ht="15.75" customHeight="1">
      <c r="C38" s="227" t="s">
        <v>59</v>
      </c>
      <c r="D38" s="228" t="s">
        <v>233</v>
      </c>
      <c r="E38" s="228" t="s">
        <v>61</v>
      </c>
      <c r="F38" s="228" t="s">
        <v>62</v>
      </c>
      <c r="G38" s="229" t="s">
        <v>234</v>
      </c>
      <c r="H38" s="229" t="s">
        <v>235</v>
      </c>
      <c r="I38" s="229" t="s">
        <v>235</v>
      </c>
    </row>
    <row r="39" spans="1:9" ht="15.75" customHeight="1">
      <c r="C39" s="116">
        <v>1</v>
      </c>
      <c r="D39" s="226">
        <v>44573</v>
      </c>
      <c r="E39" s="116" t="s">
        <v>236</v>
      </c>
      <c r="F39" s="116" t="s">
        <v>237</v>
      </c>
      <c r="G39" s="197">
        <v>21200</v>
      </c>
      <c r="H39" s="116" t="s">
        <v>72</v>
      </c>
      <c r="I39" s="116" t="s">
        <v>73</v>
      </c>
    </row>
    <row r="40" spans="1:9" ht="15.75" customHeight="1">
      <c r="B40" t="s">
        <v>238</v>
      </c>
      <c r="C40" s="116">
        <v>2</v>
      </c>
      <c r="D40" s="226">
        <v>44573</v>
      </c>
      <c r="E40" s="116" t="s">
        <v>239</v>
      </c>
      <c r="F40" s="116" t="s">
        <v>240</v>
      </c>
      <c r="G40" s="197">
        <v>2120</v>
      </c>
      <c r="H40" s="116" t="s">
        <v>72</v>
      </c>
      <c r="I40" s="116" t="s">
        <v>73</v>
      </c>
    </row>
    <row r="41" spans="1:9" ht="15.75" customHeight="1">
      <c r="C41" s="116">
        <v>3</v>
      </c>
      <c r="D41" s="226">
        <v>44573</v>
      </c>
      <c r="E41" s="116" t="s">
        <v>241</v>
      </c>
      <c r="F41" s="116" t="s">
        <v>242</v>
      </c>
      <c r="G41" s="197">
        <v>10600</v>
      </c>
      <c r="H41" s="116" t="s">
        <v>72</v>
      </c>
      <c r="I41" s="116" t="s">
        <v>73</v>
      </c>
    </row>
    <row r="42" spans="1:9" ht="15.75" customHeight="1">
      <c r="C42" s="116"/>
      <c r="D42" s="116"/>
      <c r="E42" s="116"/>
      <c r="F42" s="116"/>
      <c r="G42" s="116"/>
      <c r="H42" s="116"/>
      <c r="I42" s="116"/>
    </row>
    <row r="43" spans="1:9" ht="15.75" customHeight="1">
      <c r="B43" t="s">
        <v>243</v>
      </c>
      <c r="C43" s="116">
        <v>1</v>
      </c>
      <c r="D43" s="226">
        <v>44927</v>
      </c>
      <c r="E43" s="116" t="s">
        <v>244</v>
      </c>
      <c r="F43" s="116" t="s">
        <v>218</v>
      </c>
      <c r="G43" s="197">
        <v>3180</v>
      </c>
      <c r="H43" s="116" t="s">
        <v>73</v>
      </c>
      <c r="I43" s="116" t="s">
        <v>72</v>
      </c>
    </row>
    <row r="44" spans="1:9" ht="15.75" customHeight="1">
      <c r="C44" s="116">
        <v>2</v>
      </c>
      <c r="D44" s="226">
        <v>44928</v>
      </c>
      <c r="E44" s="116" t="s">
        <v>245</v>
      </c>
      <c r="F44" s="116" t="s">
        <v>237</v>
      </c>
      <c r="G44" s="197">
        <v>21200</v>
      </c>
      <c r="H44" s="116" t="s">
        <v>73</v>
      </c>
      <c r="I44" s="116" t="s">
        <v>72</v>
      </c>
    </row>
    <row r="45" spans="1:9" ht="15.75" customHeight="1">
      <c r="C45" s="116">
        <v>3</v>
      </c>
      <c r="D45" s="226">
        <v>44929</v>
      </c>
      <c r="E45" s="116" t="s">
        <v>246</v>
      </c>
      <c r="F45" s="116" t="s">
        <v>240</v>
      </c>
      <c r="G45" s="197">
        <v>2120</v>
      </c>
      <c r="H45" s="116" t="s">
        <v>73</v>
      </c>
      <c r="I45" s="116" t="s">
        <v>72</v>
      </c>
    </row>
    <row r="46" spans="1:9" ht="15.75" customHeight="1">
      <c r="C46" s="116"/>
      <c r="D46" s="116"/>
      <c r="E46" s="116"/>
      <c r="F46" s="116"/>
      <c r="G46" s="116"/>
      <c r="H46" s="116"/>
      <c r="I46" s="116"/>
    </row>
    <row r="48" spans="1:9" ht="15.75" customHeight="1">
      <c r="A48" s="1" t="s">
        <v>123</v>
      </c>
      <c r="B48" t="s">
        <v>247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655D-AF0E-4A43-B7D0-1B30A730707E}">
  <dimension ref="B1:AA159"/>
  <sheetViews>
    <sheetView tabSelected="1" topLeftCell="K48" zoomScale="167" zoomScaleNormal="70" workbookViewId="0">
      <selection activeCell="AA84" sqref="AA84"/>
    </sheetView>
  </sheetViews>
  <sheetFormatPr defaultColWidth="8.875" defaultRowHeight="15.75" customHeight="1"/>
  <cols>
    <col min="1" max="1" width="4.375" customWidth="1"/>
    <col min="2" max="2" width="3.875" customWidth="1"/>
    <col min="3" max="3" width="35.625" customWidth="1"/>
    <col min="4" max="5" width="10.625" customWidth="1"/>
    <col min="6" max="6" width="27.125" customWidth="1"/>
    <col min="7" max="7" width="12.875" style="24" customWidth="1"/>
    <col min="8" max="8" width="11" style="77" customWidth="1"/>
    <col min="9" max="9" width="9.125" style="24" customWidth="1"/>
    <col min="10" max="10" width="11.5" style="24" customWidth="1"/>
    <col min="11" max="11" width="13.875" style="24" customWidth="1"/>
    <col min="12" max="12" width="8.625" style="24" customWidth="1"/>
    <col min="13" max="13" width="10.125" style="24" customWidth="1"/>
    <col min="14" max="14" width="8.625" customWidth="1"/>
    <col min="15" max="15" width="9.5" customWidth="1"/>
    <col min="16" max="16" width="11.625" customWidth="1"/>
    <col min="17" max="17" width="13.375" customWidth="1"/>
    <col min="18" max="18" width="21.5" customWidth="1"/>
    <col min="19" max="19" width="10.125" style="24" customWidth="1"/>
    <col min="20" max="20" width="12" customWidth="1"/>
    <col min="21" max="21" width="9.875" customWidth="1"/>
    <col min="22" max="22" width="10.375" style="24" customWidth="1"/>
    <col min="23" max="25" width="6.5" customWidth="1"/>
    <col min="26" max="26" width="5.5" customWidth="1"/>
    <col min="27" max="27" width="53.625" customWidth="1"/>
  </cols>
  <sheetData>
    <row r="1" spans="2:15">
      <c r="B1" s="1" t="s">
        <v>0</v>
      </c>
      <c r="G1" s="1" t="s">
        <v>1</v>
      </c>
      <c r="H1" s="213" t="s">
        <v>248</v>
      </c>
    </row>
    <row r="2" spans="2:15">
      <c r="B2" s="2" t="s">
        <v>3</v>
      </c>
      <c r="G2" s="1" t="s">
        <v>4</v>
      </c>
      <c r="H2" s="213" t="s">
        <v>249</v>
      </c>
    </row>
    <row r="3" spans="2:15">
      <c r="B3" s="1" t="s">
        <v>250</v>
      </c>
      <c r="G3" s="1" t="s">
        <v>7</v>
      </c>
      <c r="H3" s="243" t="s">
        <v>176</v>
      </c>
    </row>
    <row r="4" spans="2:15">
      <c r="B4" s="23" t="s">
        <v>9</v>
      </c>
      <c r="F4" s="24">
        <v>0</v>
      </c>
      <c r="G4" s="1"/>
    </row>
    <row r="5" spans="2:15">
      <c r="B5" s="23"/>
      <c r="F5" s="24"/>
      <c r="G5" s="1"/>
    </row>
    <row r="6" spans="2:15">
      <c r="B6" s="23"/>
      <c r="F6" s="24"/>
      <c r="G6" s="1"/>
    </row>
    <row r="7" spans="2:15">
      <c r="B7" s="23"/>
      <c r="F7" s="24"/>
    </row>
    <row r="8" spans="2:15"/>
    <row r="9" spans="2:15">
      <c r="B9" s="25"/>
      <c r="C9" s="15" t="s">
        <v>251</v>
      </c>
      <c r="D9" s="25" t="s">
        <v>180</v>
      </c>
      <c r="E9" s="26"/>
      <c r="F9" s="26"/>
      <c r="G9" s="64"/>
      <c r="H9" s="78"/>
      <c r="I9" s="64"/>
      <c r="J9" s="64"/>
      <c r="K9" s="64"/>
      <c r="L9" s="64"/>
      <c r="M9" s="64"/>
      <c r="N9" s="26"/>
      <c r="O9" s="27"/>
    </row>
    <row r="10" spans="2:15">
      <c r="B10" s="97" t="s">
        <v>44</v>
      </c>
      <c r="C10" s="98" t="s">
        <v>48</v>
      </c>
      <c r="D10" s="99" t="s">
        <v>252</v>
      </c>
      <c r="E10" s="99"/>
      <c r="F10" s="99"/>
      <c r="G10" s="100"/>
      <c r="H10" s="101"/>
      <c r="I10" s="100"/>
      <c r="J10" s="100"/>
      <c r="K10" s="100"/>
      <c r="L10" s="100"/>
      <c r="M10" s="100"/>
      <c r="N10" s="99"/>
      <c r="O10" s="102"/>
    </row>
    <row r="11" spans="2:15">
      <c r="B11" s="17" t="s">
        <v>47</v>
      </c>
      <c r="C11" s="13" t="s">
        <v>45</v>
      </c>
      <c r="D11" t="s">
        <v>253</v>
      </c>
      <c r="O11" s="18"/>
    </row>
    <row r="12" spans="2:15">
      <c r="B12" s="51" t="s">
        <v>50</v>
      </c>
      <c r="C12" s="48" t="s">
        <v>45</v>
      </c>
      <c r="D12" s="8" t="s">
        <v>254</v>
      </c>
      <c r="E12" s="8"/>
      <c r="F12" s="8"/>
      <c r="G12" s="65"/>
      <c r="H12" s="79"/>
      <c r="I12" s="65"/>
      <c r="J12" s="65"/>
      <c r="K12" s="65"/>
      <c r="L12" s="65"/>
      <c r="M12" s="65"/>
      <c r="N12" s="8"/>
      <c r="O12" s="52"/>
    </row>
    <row r="13" spans="2:15">
      <c r="B13" s="19" t="s">
        <v>53</v>
      </c>
      <c r="C13" s="14" t="s">
        <v>255</v>
      </c>
      <c r="D13" s="20" t="s">
        <v>256</v>
      </c>
      <c r="E13" s="20"/>
      <c r="F13" s="20"/>
      <c r="G13" s="66"/>
      <c r="H13" s="22"/>
      <c r="I13" s="66"/>
      <c r="J13" s="66"/>
      <c r="K13" s="66"/>
      <c r="L13" s="66"/>
      <c r="M13" s="66"/>
      <c r="N13" s="20"/>
      <c r="O13" s="21"/>
    </row>
    <row r="15" spans="2:15">
      <c r="B15" s="15"/>
      <c r="C15" s="53" t="s">
        <v>257</v>
      </c>
      <c r="D15" s="16"/>
    </row>
    <row r="16" spans="2:15">
      <c r="B16" s="88" t="s">
        <v>258</v>
      </c>
      <c r="C16" s="15" t="s">
        <v>259</v>
      </c>
      <c r="D16" s="16"/>
    </row>
    <row r="17" spans="2:27">
      <c r="B17" s="89" t="s">
        <v>260</v>
      </c>
      <c r="C17" s="17" t="s">
        <v>261</v>
      </c>
      <c r="D17" s="18"/>
    </row>
    <row r="18" spans="2:27">
      <c r="B18" s="90" t="s">
        <v>262</v>
      </c>
      <c r="C18" s="17" t="s">
        <v>263</v>
      </c>
      <c r="D18" s="18"/>
    </row>
    <row r="19" spans="2:27">
      <c r="B19" s="87" t="s">
        <v>264</v>
      </c>
      <c r="C19" s="19" t="s">
        <v>265</v>
      </c>
      <c r="D19" s="21"/>
    </row>
    <row r="20" spans="2:27"/>
    <row r="21" spans="2:27" s="1" customFormat="1" ht="15.95" customHeight="1">
      <c r="B21" s="92" t="s">
        <v>59</v>
      </c>
      <c r="C21" s="58" t="s">
        <v>266</v>
      </c>
      <c r="D21" s="270" t="s">
        <v>267</v>
      </c>
      <c r="E21" s="271"/>
      <c r="F21" s="271"/>
      <c r="G21" s="271"/>
      <c r="H21" s="271"/>
      <c r="I21" s="271"/>
      <c r="J21" s="271"/>
      <c r="K21" s="271"/>
      <c r="L21" s="271"/>
      <c r="M21" s="271"/>
      <c r="N21" s="272" t="s">
        <v>268</v>
      </c>
      <c r="O21" s="273"/>
      <c r="P21" s="273"/>
      <c r="Q21" s="273"/>
      <c r="R21" s="273"/>
      <c r="S21" s="273"/>
      <c r="T21" s="274" t="s">
        <v>269</v>
      </c>
      <c r="U21" s="271"/>
      <c r="V21" s="275"/>
      <c r="W21" s="271" t="s">
        <v>191</v>
      </c>
      <c r="X21" s="271"/>
      <c r="Y21" s="271"/>
      <c r="Z21" s="271"/>
      <c r="AA21" s="265" t="s">
        <v>112</v>
      </c>
    </row>
    <row r="22" spans="2:27" s="54" customFormat="1" ht="47.25" customHeight="1">
      <c r="B22" s="93"/>
      <c r="C22" s="57"/>
      <c r="D22" s="54" t="s">
        <v>270</v>
      </c>
      <c r="E22" s="54" t="s">
        <v>271</v>
      </c>
      <c r="F22" s="54" t="s">
        <v>272</v>
      </c>
      <c r="G22" s="67" t="s">
        <v>273</v>
      </c>
      <c r="H22" s="54" t="s">
        <v>274</v>
      </c>
      <c r="I22" s="67" t="s">
        <v>275</v>
      </c>
      <c r="J22" s="67" t="s">
        <v>276</v>
      </c>
      <c r="K22" s="67" t="s">
        <v>277</v>
      </c>
      <c r="L22" s="67" t="s">
        <v>278</v>
      </c>
      <c r="M22" s="67" t="s">
        <v>35</v>
      </c>
      <c r="N22" s="62" t="s">
        <v>279</v>
      </c>
      <c r="O22" s="63" t="s">
        <v>280</v>
      </c>
      <c r="P22" s="269" t="s">
        <v>281</v>
      </c>
      <c r="Q22" s="269"/>
      <c r="R22" s="63" t="s">
        <v>282</v>
      </c>
      <c r="S22" s="69" t="s">
        <v>283</v>
      </c>
      <c r="T22" s="56" t="s">
        <v>284</v>
      </c>
      <c r="U22" s="54" t="s">
        <v>285</v>
      </c>
      <c r="V22" s="245" t="s">
        <v>277</v>
      </c>
      <c r="W22" s="54" t="s">
        <v>44</v>
      </c>
      <c r="X22" s="54" t="s">
        <v>47</v>
      </c>
      <c r="Y22" s="54" t="s">
        <v>50</v>
      </c>
      <c r="Z22" s="54" t="s">
        <v>53</v>
      </c>
      <c r="AA22" s="266"/>
    </row>
    <row r="23" spans="2:27" s="55" customFormat="1">
      <c r="B23" s="94"/>
      <c r="C23" s="60"/>
      <c r="D23" s="61"/>
      <c r="E23" s="61"/>
      <c r="F23" s="61"/>
      <c r="G23" s="68" t="s">
        <v>286</v>
      </c>
      <c r="H23" s="61"/>
      <c r="I23" s="68" t="s">
        <v>286</v>
      </c>
      <c r="J23" s="68" t="s">
        <v>286</v>
      </c>
      <c r="K23" s="68" t="s">
        <v>286</v>
      </c>
      <c r="L23" s="68" t="s">
        <v>286</v>
      </c>
      <c r="M23" s="68" t="s">
        <v>286</v>
      </c>
      <c r="N23" s="59"/>
      <c r="O23" s="61"/>
      <c r="P23" s="61" t="s">
        <v>287</v>
      </c>
      <c r="Q23" s="61" t="s">
        <v>288</v>
      </c>
      <c r="R23" s="61"/>
      <c r="S23" s="68" t="s">
        <v>286</v>
      </c>
      <c r="T23" s="59"/>
      <c r="U23" s="61"/>
      <c r="V23" s="70" t="s">
        <v>286</v>
      </c>
      <c r="W23" s="61"/>
      <c r="X23" s="61"/>
      <c r="Y23" s="61"/>
      <c r="Z23" s="61"/>
      <c r="AA23" s="267"/>
    </row>
    <row r="24" spans="2:27">
      <c r="B24" s="119">
        <v>1</v>
      </c>
      <c r="C24" s="7" t="s">
        <v>289</v>
      </c>
      <c r="D24" s="82">
        <v>44530</v>
      </c>
      <c r="E24" t="s">
        <v>290</v>
      </c>
      <c r="F24" t="s">
        <v>291</v>
      </c>
      <c r="G24" s="24">
        <v>80</v>
      </c>
      <c r="H24" s="77">
        <v>58</v>
      </c>
      <c r="I24" s="24">
        <f>H24*G24</f>
        <v>4640</v>
      </c>
      <c r="M24" s="95"/>
      <c r="N24">
        <v>4346073</v>
      </c>
      <c r="O24" s="82">
        <v>44528</v>
      </c>
      <c r="P24" s="82">
        <v>44564</v>
      </c>
      <c r="Q24" s="82">
        <v>44564</v>
      </c>
      <c r="R24" t="s">
        <v>292</v>
      </c>
      <c r="S24" s="103">
        <v>9467.92</v>
      </c>
      <c r="T24" s="82">
        <v>44564</v>
      </c>
      <c r="U24" s="82" t="s">
        <v>290</v>
      </c>
      <c r="V24" s="95">
        <v>4733.96</v>
      </c>
      <c r="W24" t="s">
        <v>72</v>
      </c>
      <c r="X24" t="s">
        <v>72</v>
      </c>
      <c r="Y24" t="s">
        <v>72</v>
      </c>
      <c r="Z24" s="7" t="s">
        <v>72</v>
      </c>
      <c r="AA24" s="268" t="s">
        <v>293</v>
      </c>
    </row>
    <row r="25" spans="2:27">
      <c r="B25" s="119"/>
      <c r="C25" s="7"/>
      <c r="F25" t="s">
        <v>294</v>
      </c>
      <c r="G25" s="24">
        <v>0</v>
      </c>
      <c r="H25" s="77">
        <v>58</v>
      </c>
      <c r="I25" s="24">
        <f>H25*G25</f>
        <v>0</v>
      </c>
      <c r="M25" s="95"/>
      <c r="R25" t="s">
        <v>295</v>
      </c>
      <c r="S25" s="95"/>
      <c r="T25" s="82"/>
      <c r="U25" s="82"/>
      <c r="V25" s="95"/>
      <c r="Z25" s="7"/>
      <c r="AA25" s="263"/>
    </row>
    <row r="26" spans="2:27">
      <c r="B26" s="119"/>
      <c r="C26" s="7"/>
      <c r="F26" t="s">
        <v>296</v>
      </c>
      <c r="G26" s="24">
        <v>60</v>
      </c>
      <c r="H26" s="77">
        <v>58</v>
      </c>
      <c r="I26" s="24">
        <f>H26*G26</f>
        <v>3480</v>
      </c>
      <c r="M26" s="95"/>
      <c r="S26" s="95"/>
      <c r="V26" s="95"/>
      <c r="Z26" s="7"/>
      <c r="AA26" s="18"/>
    </row>
    <row r="27" spans="2:27">
      <c r="B27" s="119"/>
      <c r="C27" s="7"/>
      <c r="I27" s="80">
        <f>SUM(I24:I26)</f>
        <v>8120</v>
      </c>
      <c r="J27" s="24">
        <f>0.1*I27</f>
        <v>812</v>
      </c>
      <c r="K27" s="24">
        <f>J27+I27</f>
        <v>8932</v>
      </c>
      <c r="L27" s="24">
        <f>0.06*K27</f>
        <v>535.91999999999996</v>
      </c>
      <c r="M27" s="103">
        <f>L27+K27</f>
        <v>9467.92</v>
      </c>
      <c r="S27" s="95"/>
      <c r="V27" s="95"/>
      <c r="Z27" s="7"/>
      <c r="AA27" s="18"/>
    </row>
    <row r="28" spans="2:27">
      <c r="B28" s="119"/>
      <c r="C28" s="7"/>
      <c r="I28" s="91" t="s">
        <v>262</v>
      </c>
      <c r="M28" s="95"/>
      <c r="S28" s="95"/>
      <c r="V28" s="95"/>
      <c r="Z28" s="7"/>
      <c r="AA28" s="18"/>
    </row>
    <row r="29" spans="2:27">
      <c r="B29" s="120"/>
      <c r="C29" s="9"/>
      <c r="D29" s="8"/>
      <c r="E29" s="8"/>
      <c r="F29" s="8"/>
      <c r="G29" s="65"/>
      <c r="H29" s="79"/>
      <c r="I29" s="65"/>
      <c r="J29" s="65"/>
      <c r="K29" s="65"/>
      <c r="L29" s="65"/>
      <c r="M29" s="96"/>
      <c r="N29" s="8"/>
      <c r="O29" s="8"/>
      <c r="P29" s="8"/>
      <c r="Q29" s="8"/>
      <c r="R29" s="8"/>
      <c r="S29" s="96"/>
      <c r="T29" s="8"/>
      <c r="U29" s="8"/>
      <c r="V29" s="96"/>
      <c r="W29" s="8"/>
      <c r="X29" s="8"/>
      <c r="Y29" s="8"/>
      <c r="Z29" s="9"/>
      <c r="AA29" s="52"/>
    </row>
    <row r="30" spans="2:27">
      <c r="B30" s="119">
        <v>2</v>
      </c>
      <c r="C30" s="7" t="s">
        <v>297</v>
      </c>
      <c r="D30" s="82">
        <v>44538</v>
      </c>
      <c r="E30" t="s">
        <v>298</v>
      </c>
      <c r="F30" t="s">
        <v>299</v>
      </c>
      <c r="G30" s="24">
        <v>60</v>
      </c>
      <c r="H30" s="77">
        <v>39</v>
      </c>
      <c r="I30" s="24">
        <f>H30*G30</f>
        <v>2340</v>
      </c>
      <c r="M30" s="95"/>
      <c r="N30">
        <v>4347602</v>
      </c>
      <c r="O30" s="82">
        <v>44536</v>
      </c>
      <c r="P30" s="82">
        <v>44571</v>
      </c>
      <c r="Q30" s="82">
        <v>44571</v>
      </c>
      <c r="R30" t="s">
        <v>300</v>
      </c>
      <c r="S30" s="103">
        <v>5456.88</v>
      </c>
      <c r="T30" s="82">
        <v>44901</v>
      </c>
      <c r="U30">
        <v>4383552</v>
      </c>
      <c r="V30" s="95">
        <v>5456.88</v>
      </c>
      <c r="W30" t="s">
        <v>72</v>
      </c>
      <c r="X30" t="s">
        <v>72</v>
      </c>
      <c r="Y30" t="s">
        <v>72</v>
      </c>
      <c r="Z30" s="7" t="s">
        <v>72</v>
      </c>
      <c r="AA30" s="18"/>
    </row>
    <row r="31" spans="2:27">
      <c r="B31" s="119"/>
      <c r="C31" s="7"/>
      <c r="F31" t="s">
        <v>301</v>
      </c>
      <c r="G31" s="24">
        <v>0</v>
      </c>
      <c r="H31" s="77">
        <v>39</v>
      </c>
      <c r="I31" s="24">
        <f>H31*G31</f>
        <v>0</v>
      </c>
      <c r="M31" s="95"/>
      <c r="S31" s="95"/>
      <c r="T31" s="82"/>
      <c r="U31" s="82"/>
      <c r="V31" s="95"/>
      <c r="Z31" s="7"/>
      <c r="AA31" s="18"/>
    </row>
    <row r="32" spans="2:27">
      <c r="B32" s="119"/>
      <c r="C32" s="7"/>
      <c r="F32" t="s">
        <v>296</v>
      </c>
      <c r="G32" s="24">
        <v>60</v>
      </c>
      <c r="H32" s="77">
        <v>39</v>
      </c>
      <c r="I32" s="24">
        <f>H32*G32</f>
        <v>2340</v>
      </c>
      <c r="M32" s="95"/>
      <c r="S32" s="95"/>
      <c r="V32" s="95"/>
      <c r="Z32" s="7"/>
      <c r="AA32" s="18"/>
    </row>
    <row r="33" spans="2:27">
      <c r="B33" s="119"/>
      <c r="C33" s="7"/>
      <c r="I33" s="80">
        <f>SUM(I30:I32)</f>
        <v>4680</v>
      </c>
      <c r="J33" s="24">
        <f>0.1*I33</f>
        <v>468</v>
      </c>
      <c r="K33" s="24">
        <f>J33+I33</f>
        <v>5148</v>
      </c>
      <c r="L33" s="24">
        <f>0.06*K33</f>
        <v>308.88</v>
      </c>
      <c r="M33" s="103">
        <f>L33+K33</f>
        <v>5456.88</v>
      </c>
      <c r="S33" s="95"/>
      <c r="V33" s="95"/>
      <c r="Z33" s="7"/>
      <c r="AA33" s="18"/>
    </row>
    <row r="34" spans="2:27">
      <c r="B34" s="119"/>
      <c r="C34" s="7"/>
      <c r="I34" s="91" t="s">
        <v>262</v>
      </c>
      <c r="M34" s="95"/>
      <c r="S34" s="95"/>
      <c r="V34" s="95"/>
      <c r="Z34" s="7"/>
      <c r="AA34" s="18"/>
    </row>
    <row r="35" spans="2:27">
      <c r="B35" s="120"/>
      <c r="C35" s="9"/>
      <c r="D35" s="8"/>
      <c r="E35" s="8"/>
      <c r="F35" s="8"/>
      <c r="G35" s="65"/>
      <c r="H35" s="79"/>
      <c r="I35" s="65"/>
      <c r="J35" s="65"/>
      <c r="K35" s="65"/>
      <c r="L35" s="65"/>
      <c r="M35" s="96"/>
      <c r="N35" s="8"/>
      <c r="O35" s="8"/>
      <c r="P35" s="8"/>
      <c r="Q35" s="8"/>
      <c r="R35" s="8"/>
      <c r="S35" s="96"/>
      <c r="T35" s="8"/>
      <c r="U35" s="8"/>
      <c r="V35" s="96"/>
      <c r="W35" s="8"/>
      <c r="X35" s="8"/>
      <c r="Y35" s="8"/>
      <c r="Z35" s="9"/>
      <c r="AA35" s="52"/>
    </row>
    <row r="36" spans="2:27" ht="15.6" customHeight="1">
      <c r="B36" s="119">
        <v>3</v>
      </c>
      <c r="C36" s="7" t="s">
        <v>302</v>
      </c>
      <c r="D36" s="112">
        <v>44539</v>
      </c>
      <c r="E36" t="s">
        <v>303</v>
      </c>
      <c r="F36" t="s">
        <v>304</v>
      </c>
      <c r="G36" s="24">
        <v>50</v>
      </c>
      <c r="H36" s="77">
        <v>26</v>
      </c>
      <c r="I36" s="24">
        <f>H36*G36</f>
        <v>1300</v>
      </c>
      <c r="M36" s="95"/>
      <c r="N36">
        <v>4347915</v>
      </c>
      <c r="O36" s="82">
        <v>44537</v>
      </c>
      <c r="P36" s="82">
        <v>44565</v>
      </c>
      <c r="Q36" s="82">
        <v>44565</v>
      </c>
      <c r="R36" t="s">
        <v>300</v>
      </c>
      <c r="S36" s="103">
        <v>3334.76</v>
      </c>
      <c r="T36" s="131" t="s">
        <v>305</v>
      </c>
      <c r="U36" s="131" t="s">
        <v>305</v>
      </c>
      <c r="V36" s="132" t="s">
        <v>305</v>
      </c>
      <c r="W36" t="s">
        <v>73</v>
      </c>
      <c r="X36" t="s">
        <v>72</v>
      </c>
      <c r="Y36" t="s">
        <v>72</v>
      </c>
      <c r="Z36" s="7" t="s">
        <v>72</v>
      </c>
      <c r="AA36" s="268" t="s">
        <v>306</v>
      </c>
    </row>
    <row r="37" spans="2:27">
      <c r="B37" s="119"/>
      <c r="C37" s="7"/>
      <c r="F37" t="s">
        <v>301</v>
      </c>
      <c r="G37" s="24">
        <v>0</v>
      </c>
      <c r="H37" s="77">
        <v>26</v>
      </c>
      <c r="I37" s="24">
        <f>H37*G37</f>
        <v>0</v>
      </c>
      <c r="M37" s="95"/>
      <c r="S37" s="95"/>
      <c r="T37" s="82"/>
      <c r="U37" s="82"/>
      <c r="V37" s="95"/>
      <c r="Z37" s="7"/>
      <c r="AA37" s="263"/>
    </row>
    <row r="38" spans="2:27">
      <c r="B38" s="119"/>
      <c r="C38" s="7"/>
      <c r="F38" t="s">
        <v>296</v>
      </c>
      <c r="G38" s="24">
        <v>60</v>
      </c>
      <c r="H38" s="77">
        <v>26</v>
      </c>
      <c r="I38" s="24">
        <f>H38*G38</f>
        <v>1560</v>
      </c>
      <c r="M38" s="95"/>
      <c r="S38" s="95"/>
      <c r="V38" s="95"/>
      <c r="Z38" s="7"/>
      <c r="AA38" s="263"/>
    </row>
    <row r="39" spans="2:27">
      <c r="B39" s="119"/>
      <c r="C39" s="7"/>
      <c r="I39" s="80">
        <f>SUM(I36:I38)</f>
        <v>2860</v>
      </c>
      <c r="J39" s="24">
        <f>0.1*I39</f>
        <v>286</v>
      </c>
      <c r="K39" s="24">
        <f>J39+I39</f>
        <v>3146</v>
      </c>
      <c r="L39" s="24">
        <f>0.06*K39</f>
        <v>188.76</v>
      </c>
      <c r="M39" s="103">
        <f>L39+K39</f>
        <v>3334.76</v>
      </c>
      <c r="S39" s="95"/>
      <c r="V39" s="95"/>
      <c r="Z39" s="7"/>
      <c r="AA39" s="18" t="s">
        <v>307</v>
      </c>
    </row>
    <row r="40" spans="2:27">
      <c r="B40" s="119"/>
      <c r="C40" s="7"/>
      <c r="I40" s="91" t="s">
        <v>262</v>
      </c>
      <c r="M40" s="95"/>
      <c r="S40" s="95"/>
      <c r="V40" s="95"/>
      <c r="Z40" s="7"/>
      <c r="AA40" s="18"/>
    </row>
    <row r="41" spans="2:27">
      <c r="B41" s="120"/>
      <c r="C41" s="9"/>
      <c r="D41" s="8"/>
      <c r="E41" s="8"/>
      <c r="F41" s="8"/>
      <c r="G41" s="65"/>
      <c r="H41" s="79"/>
      <c r="I41" s="65"/>
      <c r="J41" s="65"/>
      <c r="K41" s="65"/>
      <c r="L41" s="65"/>
      <c r="M41" s="96"/>
      <c r="N41" s="8"/>
      <c r="O41" s="8"/>
      <c r="P41" s="8"/>
      <c r="Q41" s="8"/>
      <c r="R41" s="8"/>
      <c r="S41" s="96"/>
      <c r="T41" s="8"/>
      <c r="U41" s="8"/>
      <c r="V41" s="96"/>
      <c r="W41" s="8"/>
      <c r="X41" s="8"/>
      <c r="Y41" s="8"/>
      <c r="Z41" s="9"/>
      <c r="AA41" s="52"/>
    </row>
    <row r="42" spans="2:27">
      <c r="B42" s="119">
        <v>4</v>
      </c>
      <c r="C42" s="7" t="s">
        <v>308</v>
      </c>
      <c r="D42" s="112">
        <v>44541</v>
      </c>
      <c r="E42" t="s">
        <v>309</v>
      </c>
      <c r="F42" t="s">
        <v>304</v>
      </c>
      <c r="G42" s="24">
        <v>50</v>
      </c>
      <c r="H42" s="77">
        <v>77</v>
      </c>
      <c r="I42" s="24">
        <f>H42*G42</f>
        <v>3850</v>
      </c>
      <c r="M42" s="95"/>
      <c r="N42">
        <v>4347644</v>
      </c>
      <c r="O42" s="82">
        <v>44539</v>
      </c>
      <c r="P42" s="82">
        <v>44575</v>
      </c>
      <c r="Q42" s="82">
        <v>44575</v>
      </c>
      <c r="R42" t="s">
        <v>310</v>
      </c>
      <c r="S42" s="103">
        <v>9876.02</v>
      </c>
      <c r="T42" s="131" t="s">
        <v>305</v>
      </c>
      <c r="U42" s="131" t="s">
        <v>305</v>
      </c>
      <c r="V42" s="132" t="s">
        <v>305</v>
      </c>
      <c r="W42" t="s">
        <v>73</v>
      </c>
      <c r="X42" t="s">
        <v>72</v>
      </c>
      <c r="Y42" t="s">
        <v>72</v>
      </c>
      <c r="Z42" s="7" t="s">
        <v>72</v>
      </c>
      <c r="AA42" s="18"/>
    </row>
    <row r="43" spans="2:27">
      <c r="B43" s="119"/>
      <c r="C43" s="7"/>
      <c r="F43" t="s">
        <v>301</v>
      </c>
      <c r="G43" s="24">
        <v>0</v>
      </c>
      <c r="H43" s="77">
        <v>77</v>
      </c>
      <c r="I43" s="24">
        <f>H43*G43</f>
        <v>0</v>
      </c>
      <c r="M43" s="95"/>
      <c r="S43" s="95"/>
      <c r="T43" s="82"/>
      <c r="U43" s="82"/>
      <c r="V43" s="95"/>
      <c r="Z43" s="7"/>
      <c r="AA43" s="18"/>
    </row>
    <row r="44" spans="2:27">
      <c r="B44" s="119"/>
      <c r="C44" s="7"/>
      <c r="F44" t="s">
        <v>296</v>
      </c>
      <c r="G44" s="24">
        <v>60</v>
      </c>
      <c r="H44" s="77">
        <v>77</v>
      </c>
      <c r="I44" s="24">
        <f>H44*G44</f>
        <v>4620</v>
      </c>
      <c r="M44" s="95"/>
      <c r="S44" s="95"/>
      <c r="V44" s="95"/>
      <c r="Z44" s="7"/>
      <c r="AA44" s="18"/>
    </row>
    <row r="45" spans="2:27">
      <c r="B45" s="119"/>
      <c r="C45" s="7"/>
      <c r="I45" s="80">
        <f>SUM(I42:I44)</f>
        <v>8470</v>
      </c>
      <c r="J45" s="24">
        <f>0.1*I45</f>
        <v>847</v>
      </c>
      <c r="K45" s="24">
        <f>J45+I45</f>
        <v>9317</v>
      </c>
      <c r="L45" s="24">
        <f>0.06*K45</f>
        <v>559.02</v>
      </c>
      <c r="M45" s="103">
        <f>L45+K45</f>
        <v>9876.02</v>
      </c>
      <c r="S45" s="95"/>
      <c r="V45" s="95"/>
      <c r="Z45" s="7"/>
      <c r="AA45" s="18"/>
    </row>
    <row r="46" spans="2:27">
      <c r="B46" s="119"/>
      <c r="C46" s="7"/>
      <c r="I46" s="91" t="s">
        <v>262</v>
      </c>
      <c r="M46" s="95"/>
      <c r="S46" s="95"/>
      <c r="V46" s="95"/>
      <c r="Z46" s="7"/>
      <c r="AA46" s="18"/>
    </row>
    <row r="47" spans="2:27">
      <c r="B47" s="120"/>
      <c r="C47" s="9"/>
      <c r="D47" s="8"/>
      <c r="E47" s="8"/>
      <c r="F47" s="8"/>
      <c r="G47" s="65"/>
      <c r="H47" s="79"/>
      <c r="I47" s="65"/>
      <c r="J47" s="65"/>
      <c r="K47" s="65"/>
      <c r="L47" s="65"/>
      <c r="M47" s="96"/>
      <c r="N47" s="8"/>
      <c r="O47" s="8"/>
      <c r="P47" s="8"/>
      <c r="Q47" s="8"/>
      <c r="R47" s="8"/>
      <c r="S47" s="96"/>
      <c r="T47" s="8"/>
      <c r="U47" s="8"/>
      <c r="V47" s="96"/>
      <c r="W47" s="8"/>
      <c r="X47" s="8"/>
      <c r="Y47" s="8"/>
      <c r="Z47" s="9"/>
      <c r="AA47" s="52"/>
    </row>
    <row r="48" spans="2:27">
      <c r="B48" s="119">
        <v>5</v>
      </c>
      <c r="C48" s="7" t="s">
        <v>302</v>
      </c>
      <c r="D48" s="112">
        <v>44545</v>
      </c>
      <c r="E48" t="s">
        <v>311</v>
      </c>
      <c r="F48" t="s">
        <v>304</v>
      </c>
      <c r="G48" s="24">
        <v>50</v>
      </c>
      <c r="H48" s="77">
        <v>65</v>
      </c>
      <c r="I48" s="24">
        <f>H48*G48</f>
        <v>3250</v>
      </c>
      <c r="M48" s="95"/>
      <c r="N48">
        <v>4347335</v>
      </c>
      <c r="O48" s="82">
        <v>44542</v>
      </c>
      <c r="P48" s="82">
        <v>44577</v>
      </c>
      <c r="Q48" s="82">
        <v>44577</v>
      </c>
      <c r="R48" t="s">
        <v>310</v>
      </c>
      <c r="S48" s="103">
        <v>8336.9</v>
      </c>
      <c r="T48" s="131" t="s">
        <v>305</v>
      </c>
      <c r="U48" s="131" t="s">
        <v>305</v>
      </c>
      <c r="V48" s="132" t="s">
        <v>305</v>
      </c>
      <c r="W48" t="s">
        <v>73</v>
      </c>
      <c r="X48" t="s">
        <v>72</v>
      </c>
      <c r="Y48" t="s">
        <v>72</v>
      </c>
      <c r="Z48" s="7" t="s">
        <v>72</v>
      </c>
      <c r="AA48" s="18"/>
    </row>
    <row r="49" spans="2:27">
      <c r="B49" s="119"/>
      <c r="C49" s="7"/>
      <c r="F49" t="s">
        <v>301</v>
      </c>
      <c r="G49" s="24">
        <v>0</v>
      </c>
      <c r="H49" s="77">
        <v>65</v>
      </c>
      <c r="I49" s="24">
        <f>H49*G49</f>
        <v>0</v>
      </c>
      <c r="M49" s="95"/>
      <c r="S49" s="95"/>
      <c r="T49" s="82"/>
      <c r="U49" s="82"/>
      <c r="V49" s="95"/>
      <c r="Z49" s="7"/>
      <c r="AA49" s="18"/>
    </row>
    <row r="50" spans="2:27">
      <c r="B50" s="119"/>
      <c r="C50" s="7"/>
      <c r="F50" t="s">
        <v>296</v>
      </c>
      <c r="G50" s="24">
        <v>60</v>
      </c>
      <c r="H50" s="77">
        <v>65</v>
      </c>
      <c r="I50" s="24">
        <f>H50*G50</f>
        <v>3900</v>
      </c>
      <c r="M50" s="95"/>
      <c r="S50" s="95"/>
      <c r="V50" s="95"/>
      <c r="Z50" s="7"/>
      <c r="AA50" s="18"/>
    </row>
    <row r="51" spans="2:27">
      <c r="B51" s="119"/>
      <c r="C51" s="7"/>
      <c r="I51" s="80">
        <f>SUM(I48:I50)</f>
        <v>7150</v>
      </c>
      <c r="J51" s="24">
        <f>0.1*I51</f>
        <v>715</v>
      </c>
      <c r="K51" s="24">
        <f>J51+I51</f>
        <v>7865</v>
      </c>
      <c r="L51" s="24">
        <f>0.06*K51</f>
        <v>471.9</v>
      </c>
      <c r="M51" s="103">
        <f>L51+K51</f>
        <v>8336.9</v>
      </c>
      <c r="S51" s="95"/>
      <c r="V51" s="95"/>
      <c r="Z51" s="7"/>
      <c r="AA51" s="18"/>
    </row>
    <row r="52" spans="2:27">
      <c r="B52" s="119"/>
      <c r="C52" s="7"/>
      <c r="I52" s="91" t="s">
        <v>262</v>
      </c>
      <c r="M52" s="95"/>
      <c r="S52" s="95"/>
      <c r="V52" s="95"/>
      <c r="Z52" s="7"/>
      <c r="AA52" s="18"/>
    </row>
    <row r="53" spans="2:27">
      <c r="B53" s="120"/>
      <c r="C53" s="9"/>
      <c r="D53" s="8"/>
      <c r="E53" s="8"/>
      <c r="F53" s="8"/>
      <c r="G53" s="65"/>
      <c r="H53" s="79"/>
      <c r="I53" s="65"/>
      <c r="J53" s="65"/>
      <c r="K53" s="65"/>
      <c r="L53" s="65"/>
      <c r="M53" s="96"/>
      <c r="N53" s="8"/>
      <c r="O53" s="8"/>
      <c r="P53" s="8"/>
      <c r="Q53" s="8"/>
      <c r="R53" s="8"/>
      <c r="S53" s="96"/>
      <c r="T53" s="8"/>
      <c r="U53" s="8"/>
      <c r="V53" s="96"/>
      <c r="W53" s="8"/>
      <c r="X53" s="8"/>
      <c r="Y53" s="8"/>
      <c r="Z53" s="9"/>
      <c r="AA53" s="52"/>
    </row>
    <row r="54" spans="2:27" hidden="1">
      <c r="B54" s="119">
        <v>11</v>
      </c>
      <c r="C54" s="7"/>
      <c r="D54" s="82"/>
      <c r="G54" s="24">
        <v>0</v>
      </c>
      <c r="H54" s="77">
        <v>0</v>
      </c>
      <c r="I54" s="24">
        <f>H54*G54</f>
        <v>0</v>
      </c>
      <c r="M54" s="95"/>
      <c r="O54" s="82"/>
      <c r="P54" s="131"/>
      <c r="Q54" s="131"/>
      <c r="S54" s="103"/>
      <c r="T54" s="82"/>
      <c r="U54" s="82"/>
      <c r="V54" s="95"/>
      <c r="Z54" s="7"/>
      <c r="AA54" s="262"/>
    </row>
    <row r="55" spans="2:27" hidden="1">
      <c r="B55" s="119"/>
      <c r="C55" s="7"/>
      <c r="G55" s="24">
        <v>0</v>
      </c>
      <c r="H55" s="77">
        <v>0</v>
      </c>
      <c r="I55" s="24">
        <f>H55*G55</f>
        <v>0</v>
      </c>
      <c r="M55" s="95"/>
      <c r="S55" s="95"/>
      <c r="T55" s="82"/>
      <c r="U55" s="82"/>
      <c r="V55" s="95"/>
      <c r="Z55" s="7"/>
      <c r="AA55" s="263"/>
    </row>
    <row r="56" spans="2:27" hidden="1">
      <c r="B56" s="119"/>
      <c r="C56" s="7"/>
      <c r="G56" s="24">
        <v>0</v>
      </c>
      <c r="H56" s="77">
        <v>0</v>
      </c>
      <c r="I56" s="24">
        <f>H56*G56</f>
        <v>0</v>
      </c>
      <c r="M56" s="95"/>
      <c r="S56" s="95"/>
      <c r="V56" s="95"/>
      <c r="Z56" s="7"/>
      <c r="AA56" s="18"/>
    </row>
    <row r="57" spans="2:27" hidden="1">
      <c r="B57" s="119"/>
      <c r="C57" s="7"/>
      <c r="I57" s="80">
        <f>SUM(I54:I56)</f>
        <v>0</v>
      </c>
      <c r="J57" s="24">
        <f>0.1*I57</f>
        <v>0</v>
      </c>
      <c r="K57" s="24">
        <f>J57+I57</f>
        <v>0</v>
      </c>
      <c r="L57" s="24">
        <f>0.06*K57</f>
        <v>0</v>
      </c>
      <c r="M57" s="103">
        <f>L57+K57</f>
        <v>0</v>
      </c>
      <c r="S57" s="95"/>
      <c r="V57" s="95"/>
      <c r="Z57" s="7"/>
      <c r="AA57" s="18"/>
    </row>
    <row r="58" spans="2:27" hidden="1">
      <c r="B58" s="119"/>
      <c r="C58" s="7"/>
      <c r="I58" s="91" t="s">
        <v>262</v>
      </c>
      <c r="M58" s="95"/>
      <c r="S58" s="95"/>
      <c r="V58" s="95"/>
      <c r="Z58" s="7"/>
      <c r="AA58" s="18"/>
    </row>
    <row r="59" spans="2:27" hidden="1">
      <c r="B59" s="120"/>
      <c r="C59" s="9"/>
      <c r="D59" s="8"/>
      <c r="E59" s="8"/>
      <c r="F59" s="8"/>
      <c r="G59" s="65"/>
      <c r="H59" s="79"/>
      <c r="I59" s="65"/>
      <c r="J59" s="65"/>
      <c r="K59" s="65"/>
      <c r="L59" s="65"/>
      <c r="M59" s="96"/>
      <c r="N59" s="8"/>
      <c r="O59" s="8"/>
      <c r="P59" s="8"/>
      <c r="Q59" s="8"/>
      <c r="R59" s="8"/>
      <c r="S59" s="96"/>
      <c r="T59" s="8"/>
      <c r="U59" s="8"/>
      <c r="V59" s="96"/>
      <c r="W59" s="8"/>
      <c r="X59" s="8"/>
      <c r="Y59" s="8"/>
      <c r="Z59" s="9"/>
      <c r="AA59" s="52"/>
    </row>
    <row r="60" spans="2:27" hidden="1">
      <c r="B60" s="119">
        <v>11</v>
      </c>
      <c r="C60" s="7"/>
      <c r="D60" s="82"/>
      <c r="G60" s="24">
        <v>0</v>
      </c>
      <c r="H60" s="77">
        <v>0</v>
      </c>
      <c r="I60" s="24">
        <f>H60*G60</f>
        <v>0</v>
      </c>
      <c r="M60" s="95"/>
      <c r="O60" s="82"/>
      <c r="P60" s="131"/>
      <c r="Q60" s="131"/>
      <c r="S60" s="103"/>
      <c r="T60" s="82"/>
      <c r="U60" s="82"/>
      <c r="V60" s="95"/>
      <c r="Z60" s="7"/>
      <c r="AA60" s="262"/>
    </row>
    <row r="61" spans="2:27" hidden="1">
      <c r="B61" s="119"/>
      <c r="C61" s="7"/>
      <c r="G61" s="24">
        <v>0</v>
      </c>
      <c r="H61" s="77">
        <v>0</v>
      </c>
      <c r="I61" s="24">
        <f>H61*G61</f>
        <v>0</v>
      </c>
      <c r="M61" s="95"/>
      <c r="S61" s="95"/>
      <c r="T61" s="82"/>
      <c r="U61" s="82"/>
      <c r="V61" s="95"/>
      <c r="Z61" s="7"/>
      <c r="AA61" s="263"/>
    </row>
    <row r="62" spans="2:27" hidden="1">
      <c r="B62" s="119"/>
      <c r="C62" s="7"/>
      <c r="G62" s="24">
        <v>0</v>
      </c>
      <c r="H62" s="77">
        <v>0</v>
      </c>
      <c r="I62" s="24">
        <f>H62*G62</f>
        <v>0</v>
      </c>
      <c r="M62" s="95"/>
      <c r="S62" s="95"/>
      <c r="V62" s="95"/>
      <c r="Z62" s="7"/>
      <c r="AA62" s="18"/>
    </row>
    <row r="63" spans="2:27" hidden="1">
      <c r="B63" s="119"/>
      <c r="C63" s="7"/>
      <c r="I63" s="80">
        <f>SUM(I60:I62)</f>
        <v>0</v>
      </c>
      <c r="J63" s="24">
        <f>0.1*I63</f>
        <v>0</v>
      </c>
      <c r="K63" s="24">
        <f>J63+I63</f>
        <v>0</v>
      </c>
      <c r="L63" s="24">
        <f>0.06*K63</f>
        <v>0</v>
      </c>
      <c r="M63" s="103">
        <f>L63+K63</f>
        <v>0</v>
      </c>
      <c r="S63" s="95"/>
      <c r="V63" s="95"/>
      <c r="Z63" s="7"/>
      <c r="AA63" s="18"/>
    </row>
    <row r="64" spans="2:27" hidden="1">
      <c r="B64" s="119"/>
      <c r="C64" s="7"/>
      <c r="I64" s="91" t="s">
        <v>262</v>
      </c>
      <c r="M64" s="95"/>
      <c r="S64" s="95"/>
      <c r="V64" s="95"/>
      <c r="Z64" s="7"/>
      <c r="AA64" s="18"/>
    </row>
    <row r="65" spans="2:27" hidden="1">
      <c r="B65" s="120"/>
      <c r="C65" s="9"/>
      <c r="D65" s="8"/>
      <c r="E65" s="8"/>
      <c r="F65" s="8"/>
      <c r="G65" s="65"/>
      <c r="H65" s="79"/>
      <c r="I65" s="65"/>
      <c r="J65" s="65"/>
      <c r="K65" s="65"/>
      <c r="L65" s="65"/>
      <c r="M65" s="96"/>
      <c r="N65" s="8"/>
      <c r="O65" s="8"/>
      <c r="P65" s="8"/>
      <c r="Q65" s="8"/>
      <c r="R65" s="8"/>
      <c r="S65" s="96"/>
      <c r="T65" s="8"/>
      <c r="U65" s="8"/>
      <c r="V65" s="96"/>
      <c r="W65" s="8"/>
      <c r="X65" s="8"/>
      <c r="Y65" s="8"/>
      <c r="Z65" s="9"/>
      <c r="AA65" s="52"/>
    </row>
    <row r="66" spans="2:27" hidden="1">
      <c r="B66" s="119">
        <v>11</v>
      </c>
      <c r="C66" s="7"/>
      <c r="D66" s="82"/>
      <c r="G66" s="24">
        <v>0</v>
      </c>
      <c r="H66" s="77">
        <v>0</v>
      </c>
      <c r="I66" s="24">
        <f>H66*G66</f>
        <v>0</v>
      </c>
      <c r="M66" s="95"/>
      <c r="O66" s="82"/>
      <c r="P66" s="131"/>
      <c r="Q66" s="131"/>
      <c r="S66" s="103"/>
      <c r="T66" s="82"/>
      <c r="U66" s="82"/>
      <c r="V66" s="95"/>
      <c r="Z66" s="7"/>
      <c r="AA66" s="262"/>
    </row>
    <row r="67" spans="2:27" hidden="1">
      <c r="B67" s="119"/>
      <c r="C67" s="7"/>
      <c r="G67" s="24">
        <v>0</v>
      </c>
      <c r="H67" s="77">
        <v>0</v>
      </c>
      <c r="I67" s="24">
        <f>H67*G67</f>
        <v>0</v>
      </c>
      <c r="M67" s="95"/>
      <c r="S67" s="95"/>
      <c r="T67" s="82"/>
      <c r="U67" s="82"/>
      <c r="V67" s="95"/>
      <c r="Z67" s="7"/>
      <c r="AA67" s="263"/>
    </row>
    <row r="68" spans="2:27" hidden="1">
      <c r="B68" s="119"/>
      <c r="C68" s="7"/>
      <c r="G68" s="24">
        <v>0</v>
      </c>
      <c r="H68" s="77">
        <v>0</v>
      </c>
      <c r="I68" s="24">
        <f>H68*G68</f>
        <v>0</v>
      </c>
      <c r="M68" s="95"/>
      <c r="S68" s="95"/>
      <c r="V68" s="95"/>
      <c r="Z68" s="7"/>
      <c r="AA68" s="18"/>
    </row>
    <row r="69" spans="2:27" hidden="1">
      <c r="B69" s="119"/>
      <c r="C69" s="7"/>
      <c r="I69" s="80">
        <f>SUM(I66:I68)</f>
        <v>0</v>
      </c>
      <c r="J69" s="24">
        <f>0.1*I69</f>
        <v>0</v>
      </c>
      <c r="K69" s="24">
        <f>J69+I69</f>
        <v>0</v>
      </c>
      <c r="L69" s="24">
        <f>0.06*K69</f>
        <v>0</v>
      </c>
      <c r="M69" s="103">
        <f>L69+K69</f>
        <v>0</v>
      </c>
      <c r="S69" s="95"/>
      <c r="V69" s="95"/>
      <c r="Z69" s="7"/>
      <c r="AA69" s="18"/>
    </row>
    <row r="70" spans="2:27" hidden="1">
      <c r="B70" s="119"/>
      <c r="C70" s="7"/>
      <c r="I70" s="91" t="s">
        <v>262</v>
      </c>
      <c r="M70" s="95"/>
      <c r="S70" s="95"/>
      <c r="V70" s="95"/>
      <c r="Z70" s="7"/>
      <c r="AA70" s="18"/>
    </row>
    <row r="71" spans="2:27" hidden="1">
      <c r="B71" s="120"/>
      <c r="C71" s="9"/>
      <c r="D71" s="8"/>
      <c r="E71" s="8"/>
      <c r="F71" s="8"/>
      <c r="G71" s="65"/>
      <c r="H71" s="79"/>
      <c r="I71" s="65"/>
      <c r="J71" s="65"/>
      <c r="K71" s="65"/>
      <c r="L71" s="65"/>
      <c r="M71" s="96"/>
      <c r="N71" s="8"/>
      <c r="O71" s="8"/>
      <c r="P71" s="8"/>
      <c r="Q71" s="8"/>
      <c r="R71" s="8"/>
      <c r="S71" s="96"/>
      <c r="T71" s="8"/>
      <c r="U71" s="8"/>
      <c r="V71" s="96"/>
      <c r="W71" s="8"/>
      <c r="X71" s="8"/>
      <c r="Y71" s="8"/>
      <c r="Z71" s="9"/>
      <c r="AA71" s="52"/>
    </row>
    <row r="72" spans="2:27" hidden="1">
      <c r="B72" s="119">
        <v>11</v>
      </c>
      <c r="C72" s="7"/>
      <c r="D72" s="82"/>
      <c r="G72" s="24">
        <v>0</v>
      </c>
      <c r="H72" s="77">
        <v>0</v>
      </c>
      <c r="I72" s="24">
        <f>H72*G72</f>
        <v>0</v>
      </c>
      <c r="M72" s="95"/>
      <c r="O72" s="82"/>
      <c r="P72" s="131"/>
      <c r="Q72" s="131"/>
      <c r="S72" s="103"/>
      <c r="T72" s="82"/>
      <c r="U72" s="82"/>
      <c r="V72" s="95"/>
      <c r="Z72" s="7"/>
      <c r="AA72" s="262"/>
    </row>
    <row r="73" spans="2:27" hidden="1">
      <c r="B73" s="119"/>
      <c r="C73" s="7"/>
      <c r="G73" s="24">
        <v>0</v>
      </c>
      <c r="H73" s="77">
        <v>0</v>
      </c>
      <c r="I73" s="24">
        <f>H73*G73</f>
        <v>0</v>
      </c>
      <c r="M73" s="95"/>
      <c r="S73" s="95"/>
      <c r="T73" s="82"/>
      <c r="U73" s="82"/>
      <c r="V73" s="95"/>
      <c r="Z73" s="7"/>
      <c r="AA73" s="263"/>
    </row>
    <row r="74" spans="2:27" hidden="1">
      <c r="B74" s="119"/>
      <c r="C74" s="7"/>
      <c r="G74" s="24">
        <v>0</v>
      </c>
      <c r="H74" s="77">
        <v>0</v>
      </c>
      <c r="I74" s="24">
        <f>H74*G74</f>
        <v>0</v>
      </c>
      <c r="M74" s="95"/>
      <c r="S74" s="95"/>
      <c r="V74" s="95"/>
      <c r="Z74" s="7"/>
      <c r="AA74" s="18"/>
    </row>
    <row r="75" spans="2:27" hidden="1">
      <c r="B75" s="119"/>
      <c r="C75" s="7"/>
      <c r="I75" s="80">
        <f>SUM(I72:I74)</f>
        <v>0</v>
      </c>
      <c r="J75" s="24">
        <f>0.1*I75</f>
        <v>0</v>
      </c>
      <c r="K75" s="24">
        <f>J75+I75</f>
        <v>0</v>
      </c>
      <c r="L75" s="24">
        <f>0.06*K75</f>
        <v>0</v>
      </c>
      <c r="M75" s="103">
        <f>L75+K75</f>
        <v>0</v>
      </c>
      <c r="S75" s="95"/>
      <c r="V75" s="95"/>
      <c r="Z75" s="7"/>
      <c r="AA75" s="18"/>
    </row>
    <row r="76" spans="2:27" hidden="1">
      <c r="B76" s="119"/>
      <c r="C76" s="7"/>
      <c r="I76" s="91" t="s">
        <v>262</v>
      </c>
      <c r="M76" s="95"/>
      <c r="S76" s="95"/>
      <c r="V76" s="95"/>
      <c r="Z76" s="7"/>
      <c r="AA76" s="18"/>
    </row>
    <row r="77" spans="2:27" hidden="1">
      <c r="B77" s="120"/>
      <c r="C77" s="9"/>
      <c r="D77" s="8"/>
      <c r="E77" s="8"/>
      <c r="F77" s="8"/>
      <c r="G77" s="65"/>
      <c r="H77" s="79"/>
      <c r="I77" s="65"/>
      <c r="J77" s="65"/>
      <c r="K77" s="65"/>
      <c r="L77" s="65"/>
      <c r="M77" s="96"/>
      <c r="N77" s="8"/>
      <c r="O77" s="8"/>
      <c r="P77" s="8"/>
      <c r="Q77" s="8"/>
      <c r="R77" s="8"/>
      <c r="S77" s="96"/>
      <c r="T77" s="8"/>
      <c r="U77" s="8"/>
      <c r="V77" s="96"/>
      <c r="W77" s="8"/>
      <c r="X77" s="8"/>
      <c r="Y77" s="8"/>
      <c r="Z77" s="9"/>
      <c r="AA77" s="52"/>
    </row>
    <row r="78" spans="2:27" ht="15.6" hidden="1" customHeight="1">
      <c r="B78" s="119">
        <v>11</v>
      </c>
      <c r="C78" s="7"/>
      <c r="D78" s="82"/>
      <c r="G78" s="24">
        <v>0</v>
      </c>
      <c r="H78" s="77">
        <v>0</v>
      </c>
      <c r="I78" s="24">
        <f>H78*G78</f>
        <v>0</v>
      </c>
      <c r="M78" s="95"/>
      <c r="O78" s="82"/>
      <c r="P78" s="131"/>
      <c r="Q78" s="131"/>
      <c r="S78" s="103"/>
      <c r="T78" s="82"/>
      <c r="U78" s="82"/>
      <c r="V78" s="95"/>
      <c r="Z78" s="7"/>
      <c r="AA78" s="262"/>
    </row>
    <row r="79" spans="2:27" hidden="1">
      <c r="B79" s="119"/>
      <c r="C79" s="7"/>
      <c r="G79" s="24">
        <v>0</v>
      </c>
      <c r="H79" s="77">
        <v>0</v>
      </c>
      <c r="I79" s="24">
        <f>H79*G79</f>
        <v>0</v>
      </c>
      <c r="M79" s="95"/>
      <c r="S79" s="95"/>
      <c r="T79" s="82"/>
      <c r="U79" s="82"/>
      <c r="V79" s="95"/>
      <c r="Z79" s="7"/>
      <c r="AA79" s="263"/>
    </row>
    <row r="80" spans="2:27" hidden="1">
      <c r="B80" s="119"/>
      <c r="C80" s="7"/>
      <c r="G80" s="24">
        <v>0</v>
      </c>
      <c r="H80" s="77">
        <v>0</v>
      </c>
      <c r="I80" s="24">
        <f>H80*G80</f>
        <v>0</v>
      </c>
      <c r="M80" s="95"/>
      <c r="S80" s="95"/>
      <c r="V80" s="95"/>
      <c r="Z80" s="7"/>
      <c r="AA80" s="18"/>
    </row>
    <row r="81" spans="2:27" hidden="1">
      <c r="B81" s="119"/>
      <c r="C81" s="7"/>
      <c r="I81" s="80">
        <f>SUM(I78:I80)</f>
        <v>0</v>
      </c>
      <c r="J81" s="24">
        <f>0.1*I81</f>
        <v>0</v>
      </c>
      <c r="K81" s="24">
        <f>J81+I81</f>
        <v>0</v>
      </c>
      <c r="L81" s="24">
        <f>0.06*K81</f>
        <v>0</v>
      </c>
      <c r="M81" s="103">
        <f>L81+K81</f>
        <v>0</v>
      </c>
      <c r="S81" s="95"/>
      <c r="V81" s="95"/>
      <c r="Z81" s="7"/>
      <c r="AA81" s="18"/>
    </row>
    <row r="82" spans="2:27" hidden="1">
      <c r="B82" s="119"/>
      <c r="C82" s="7"/>
      <c r="I82" s="91" t="s">
        <v>262</v>
      </c>
      <c r="M82" s="95"/>
      <c r="S82" s="95"/>
      <c r="V82" s="95"/>
      <c r="Z82" s="7"/>
      <c r="AA82" s="18"/>
    </row>
    <row r="83" spans="2:27" hidden="1">
      <c r="B83" s="120"/>
      <c r="C83" s="9"/>
      <c r="D83" s="8"/>
      <c r="E83" s="8"/>
      <c r="F83" s="8"/>
      <c r="G83" s="65"/>
      <c r="H83" s="79"/>
      <c r="I83" s="65"/>
      <c r="J83" s="65"/>
      <c r="K83" s="65"/>
      <c r="L83" s="65"/>
      <c r="M83" s="96"/>
      <c r="N83" s="8"/>
      <c r="O83" s="8"/>
      <c r="P83" s="8"/>
      <c r="Q83" s="8"/>
      <c r="R83" s="8"/>
      <c r="S83" s="96"/>
      <c r="T83" s="8"/>
      <c r="U83" s="8"/>
      <c r="V83" s="96"/>
      <c r="W83" s="8"/>
      <c r="X83" s="8"/>
      <c r="Y83" s="8"/>
      <c r="Z83" s="9"/>
      <c r="AA83" s="52"/>
    </row>
    <row r="84" spans="2:27" ht="15.6" customHeight="1">
      <c r="B84" s="119">
        <v>6</v>
      </c>
      <c r="C84" s="7" t="s">
        <v>312</v>
      </c>
      <c r="D84" s="82">
        <v>44917</v>
      </c>
      <c r="E84" t="s">
        <v>313</v>
      </c>
      <c r="F84" t="s">
        <v>314</v>
      </c>
      <c r="G84" s="24">
        <v>6400</v>
      </c>
      <c r="H84" s="77">
        <v>1</v>
      </c>
      <c r="I84" s="24">
        <f>H84*G84</f>
        <v>6400</v>
      </c>
      <c r="M84" s="95"/>
      <c r="N84" t="s">
        <v>305</v>
      </c>
      <c r="O84" s="82" t="s">
        <v>305</v>
      </c>
      <c r="P84" s="82" t="s">
        <v>305</v>
      </c>
      <c r="Q84" s="82" t="s">
        <v>305</v>
      </c>
      <c r="R84" s="158"/>
      <c r="S84" s="103"/>
      <c r="T84" s="82">
        <v>44931</v>
      </c>
      <c r="U84" s="82" t="s">
        <v>313</v>
      </c>
      <c r="V84" s="95">
        <v>7462.4</v>
      </c>
      <c r="W84" t="s">
        <v>73</v>
      </c>
      <c r="X84" t="s">
        <v>73</v>
      </c>
      <c r="Y84" t="s">
        <v>72</v>
      </c>
      <c r="Z84" s="7" t="s">
        <v>73</v>
      </c>
      <c r="AA84" s="261" t="s">
        <v>315</v>
      </c>
    </row>
    <row r="85" spans="2:27" ht="15.75" customHeight="1">
      <c r="B85" s="119"/>
      <c r="C85" s="7"/>
      <c r="G85" s="24">
        <v>0</v>
      </c>
      <c r="H85" s="77">
        <v>0</v>
      </c>
      <c r="I85" s="24">
        <f>H85*G85</f>
        <v>0</v>
      </c>
      <c r="M85" s="95"/>
      <c r="S85" s="95"/>
      <c r="T85" s="82"/>
      <c r="U85" s="82"/>
      <c r="V85" s="95"/>
      <c r="Z85" s="7"/>
      <c r="AA85" s="261"/>
    </row>
    <row r="86" spans="2:27">
      <c r="B86" s="119"/>
      <c r="C86" s="7"/>
      <c r="G86" s="24">
        <v>0</v>
      </c>
      <c r="H86" s="77">
        <v>0</v>
      </c>
      <c r="I86" s="24">
        <f>H86*G86</f>
        <v>0</v>
      </c>
      <c r="M86" s="95"/>
      <c r="S86" s="95"/>
      <c r="V86" s="95"/>
      <c r="Z86" s="7"/>
      <c r="AA86" s="18"/>
    </row>
    <row r="87" spans="2:27">
      <c r="B87" s="119"/>
      <c r="C87" s="7"/>
      <c r="I87" s="80">
        <f>SUM(I84:I86)</f>
        <v>6400</v>
      </c>
      <c r="J87" s="24">
        <f>0.1*I87</f>
        <v>640</v>
      </c>
      <c r="K87" s="24">
        <f>J87+I87</f>
        <v>7040</v>
      </c>
      <c r="L87" s="24">
        <f>0.06*K87</f>
        <v>422.4</v>
      </c>
      <c r="M87" s="103">
        <f>L87+K87</f>
        <v>7462.4</v>
      </c>
      <c r="S87" s="95"/>
      <c r="V87" s="95"/>
      <c r="Z87" s="7"/>
      <c r="AA87" s="18"/>
    </row>
    <row r="88" spans="2:27">
      <c r="B88" s="119"/>
      <c r="C88" s="7"/>
      <c r="I88" s="91" t="s">
        <v>262</v>
      </c>
      <c r="M88" s="95"/>
      <c r="S88" s="95"/>
      <c r="V88" s="95"/>
      <c r="Z88" s="7"/>
      <c r="AA88" s="18"/>
    </row>
    <row r="89" spans="2:27">
      <c r="B89" s="120"/>
      <c r="C89" s="9"/>
      <c r="D89" s="8"/>
      <c r="E89" s="8"/>
      <c r="F89" s="8"/>
      <c r="G89" s="65"/>
      <c r="H89" s="79"/>
      <c r="I89" s="65"/>
      <c r="J89" s="65"/>
      <c r="K89" s="65"/>
      <c r="L89" s="65"/>
      <c r="M89" s="96"/>
      <c r="N89" s="8"/>
      <c r="O89" s="8"/>
      <c r="P89" s="8"/>
      <c r="Q89" s="8"/>
      <c r="R89" s="8"/>
      <c r="S89" s="96"/>
      <c r="T89" s="8"/>
      <c r="U89" s="8"/>
      <c r="V89" s="96"/>
      <c r="W89" s="8"/>
      <c r="X89" s="8"/>
      <c r="Y89" s="8"/>
      <c r="Z89" s="9"/>
      <c r="AA89" s="52"/>
    </row>
    <row r="90" spans="2:27" ht="15.6" customHeight="1">
      <c r="B90" s="119">
        <v>7</v>
      </c>
      <c r="C90" s="7" t="s">
        <v>316</v>
      </c>
      <c r="D90" s="82">
        <v>44920</v>
      </c>
      <c r="E90" t="s">
        <v>317</v>
      </c>
      <c r="F90" t="s">
        <v>299</v>
      </c>
      <c r="G90" s="24">
        <v>60</v>
      </c>
      <c r="H90" s="77">
        <v>72</v>
      </c>
      <c r="I90" s="24">
        <f>H90*G90</f>
        <v>4320</v>
      </c>
      <c r="M90" s="95"/>
      <c r="N90">
        <v>4385608</v>
      </c>
      <c r="O90" s="82">
        <v>44918</v>
      </c>
      <c r="P90" s="131">
        <v>44950</v>
      </c>
      <c r="Q90" s="131">
        <v>44950</v>
      </c>
      <c r="R90" t="s">
        <v>310</v>
      </c>
      <c r="S90" s="103">
        <v>10074.24</v>
      </c>
      <c r="T90" s="131" t="s">
        <v>305</v>
      </c>
      <c r="U90" s="131" t="s">
        <v>305</v>
      </c>
      <c r="V90" s="132" t="s">
        <v>305</v>
      </c>
      <c r="W90" t="s">
        <v>73</v>
      </c>
      <c r="X90" t="s">
        <v>72</v>
      </c>
      <c r="Y90" t="s">
        <v>72</v>
      </c>
      <c r="Z90" s="7" t="s">
        <v>73</v>
      </c>
      <c r="AA90" s="262" t="s">
        <v>318</v>
      </c>
    </row>
    <row r="91" spans="2:27">
      <c r="B91" s="119"/>
      <c r="C91" s="7"/>
      <c r="F91" t="s">
        <v>301</v>
      </c>
      <c r="G91" s="24">
        <v>0</v>
      </c>
      <c r="H91" s="77">
        <v>72</v>
      </c>
      <c r="I91" s="24">
        <f>H91*G91</f>
        <v>0</v>
      </c>
      <c r="M91" s="95"/>
      <c r="S91" s="95"/>
      <c r="T91" s="82"/>
      <c r="U91" s="82"/>
      <c r="V91" s="95"/>
      <c r="Z91" s="7"/>
      <c r="AA91" s="263"/>
    </row>
    <row r="92" spans="2:27" ht="15.75" customHeight="1">
      <c r="B92" s="119"/>
      <c r="C92" s="7"/>
      <c r="F92" t="s">
        <v>296</v>
      </c>
      <c r="G92" s="24">
        <v>60</v>
      </c>
      <c r="H92" s="77">
        <v>72</v>
      </c>
      <c r="I92" s="24">
        <f>H92*G92</f>
        <v>4320</v>
      </c>
      <c r="M92" s="95"/>
      <c r="S92" s="95"/>
      <c r="V92" s="95"/>
      <c r="Z92" s="7"/>
      <c r="AA92" s="261" t="s">
        <v>315</v>
      </c>
    </row>
    <row r="93" spans="2:27">
      <c r="B93" s="119"/>
      <c r="C93" s="7"/>
      <c r="I93" s="80">
        <f>SUM(I90:I92)</f>
        <v>8640</v>
      </c>
      <c r="J93" s="24">
        <f>0.1*I93</f>
        <v>864</v>
      </c>
      <c r="K93" s="24">
        <f>J93+I93</f>
        <v>9504</v>
      </c>
      <c r="L93" s="24">
        <f>0.06*K93</f>
        <v>570.24</v>
      </c>
      <c r="M93" s="103">
        <f>L93+K93</f>
        <v>10074.24</v>
      </c>
      <c r="S93" s="95"/>
      <c r="V93" s="95"/>
      <c r="Z93" s="7"/>
      <c r="AA93" s="261"/>
    </row>
    <row r="94" spans="2:27">
      <c r="B94" s="119"/>
      <c r="C94" s="7"/>
      <c r="I94" s="91" t="s">
        <v>262</v>
      </c>
      <c r="M94" s="95"/>
      <c r="S94" s="95"/>
      <c r="V94" s="95"/>
      <c r="Z94" s="7"/>
      <c r="AA94" s="18"/>
    </row>
    <row r="95" spans="2:27">
      <c r="B95" s="120"/>
      <c r="C95" s="9"/>
      <c r="D95" s="8"/>
      <c r="E95" s="8"/>
      <c r="F95" s="8"/>
      <c r="G95" s="65"/>
      <c r="H95" s="79"/>
      <c r="I95" s="65"/>
      <c r="J95" s="65"/>
      <c r="K95" s="65"/>
      <c r="L95" s="65"/>
      <c r="M95" s="96"/>
      <c r="N95" s="8"/>
      <c r="O95" s="8"/>
      <c r="P95" s="8"/>
      <c r="Q95" s="8"/>
      <c r="R95" s="8"/>
      <c r="S95" s="96"/>
      <c r="T95" s="8"/>
      <c r="U95" s="8"/>
      <c r="V95" s="96"/>
      <c r="W95" s="8"/>
      <c r="X95" s="8"/>
      <c r="Y95" s="8"/>
      <c r="Z95" s="9"/>
      <c r="AA95" s="52"/>
    </row>
    <row r="96" spans="2:27" ht="15.6" customHeight="1">
      <c r="B96" s="119">
        <v>8</v>
      </c>
      <c r="C96" s="7" t="s">
        <v>319</v>
      </c>
      <c r="D96" s="82">
        <v>44923</v>
      </c>
      <c r="E96" t="s">
        <v>320</v>
      </c>
      <c r="F96" t="s">
        <v>321</v>
      </c>
      <c r="G96" s="24">
        <v>70</v>
      </c>
      <c r="H96" s="77">
        <v>100</v>
      </c>
      <c r="I96" s="24">
        <f>H96*G96</f>
        <v>7000</v>
      </c>
      <c r="M96" s="95"/>
      <c r="N96">
        <v>4385161</v>
      </c>
      <c r="O96" s="82">
        <v>44920</v>
      </c>
      <c r="P96" s="131">
        <v>44955</v>
      </c>
      <c r="Q96" s="131">
        <v>44955</v>
      </c>
      <c r="R96" t="s">
        <v>292</v>
      </c>
      <c r="S96" s="103">
        <v>8162</v>
      </c>
      <c r="T96" s="131" t="s">
        <v>305</v>
      </c>
      <c r="U96" s="131" t="s">
        <v>305</v>
      </c>
      <c r="V96" s="132" t="s">
        <v>305</v>
      </c>
      <c r="W96" t="s">
        <v>73</v>
      </c>
      <c r="X96" t="s">
        <v>72</v>
      </c>
      <c r="Y96" t="s">
        <v>72</v>
      </c>
      <c r="Z96" s="7" t="s">
        <v>73</v>
      </c>
      <c r="AA96" s="262" t="s">
        <v>318</v>
      </c>
    </row>
    <row r="97" spans="2:27">
      <c r="B97" s="119"/>
      <c r="C97" s="7"/>
      <c r="F97" t="s">
        <v>322</v>
      </c>
      <c r="G97" s="24">
        <v>0</v>
      </c>
      <c r="H97" s="77">
        <v>100</v>
      </c>
      <c r="I97" s="24">
        <f>H97*G97</f>
        <v>0</v>
      </c>
      <c r="M97" s="95"/>
      <c r="R97" t="s">
        <v>295</v>
      </c>
      <c r="S97" s="95"/>
      <c r="T97" s="82"/>
      <c r="U97" s="82"/>
      <c r="V97" s="95"/>
      <c r="Z97" s="7"/>
      <c r="AA97" s="263"/>
    </row>
    <row r="98" spans="2:27" ht="15.75" customHeight="1">
      <c r="B98" s="119"/>
      <c r="C98" s="7"/>
      <c r="G98" s="24">
        <v>0</v>
      </c>
      <c r="H98" s="77">
        <v>0</v>
      </c>
      <c r="I98" s="24">
        <f>H98*G98</f>
        <v>0</v>
      </c>
      <c r="M98" s="95"/>
      <c r="S98" s="95"/>
      <c r="V98" s="95"/>
      <c r="Z98" s="7"/>
      <c r="AA98" s="261" t="s">
        <v>315</v>
      </c>
    </row>
    <row r="99" spans="2:27">
      <c r="B99" s="119"/>
      <c r="C99" s="7"/>
      <c r="I99" s="80">
        <f>SUM(I96:I98)</f>
        <v>7000</v>
      </c>
      <c r="J99" s="24">
        <f>0.1*I99</f>
        <v>700</v>
      </c>
      <c r="K99" s="24">
        <f>J99+I99</f>
        <v>7700</v>
      </c>
      <c r="L99" s="24">
        <f>0.06*K99</f>
        <v>462</v>
      </c>
      <c r="M99" s="103">
        <f>L99+K99</f>
        <v>8162</v>
      </c>
      <c r="S99" s="95"/>
      <c r="V99" s="95"/>
      <c r="Z99" s="7"/>
      <c r="AA99" s="261"/>
    </row>
    <row r="100" spans="2:27">
      <c r="B100" s="119"/>
      <c r="C100" s="7"/>
      <c r="I100" s="91" t="s">
        <v>262</v>
      </c>
      <c r="M100" s="95"/>
      <c r="S100" s="95"/>
      <c r="V100" s="95"/>
      <c r="Z100" s="7"/>
      <c r="AA100" s="18"/>
    </row>
    <row r="101" spans="2:27">
      <c r="B101" s="120"/>
      <c r="C101" s="9"/>
      <c r="D101" s="8"/>
      <c r="E101" s="8"/>
      <c r="F101" s="8"/>
      <c r="G101" s="65"/>
      <c r="H101" s="79"/>
      <c r="I101" s="65"/>
      <c r="J101" s="65"/>
      <c r="K101" s="65"/>
      <c r="L101" s="65"/>
      <c r="M101" s="96"/>
      <c r="N101" s="8"/>
      <c r="O101" s="8"/>
      <c r="P101" s="8"/>
      <c r="Q101" s="8"/>
      <c r="R101" s="8"/>
      <c r="S101" s="96"/>
      <c r="T101" s="8"/>
      <c r="U101" s="8"/>
      <c r="V101" s="96"/>
      <c r="W101" s="8"/>
      <c r="X101" s="8"/>
      <c r="Y101" s="8"/>
      <c r="Z101" s="9"/>
      <c r="AA101" s="52"/>
    </row>
    <row r="102" spans="2:27" ht="15.6" customHeight="1">
      <c r="B102" s="119">
        <v>9</v>
      </c>
      <c r="C102" s="7" t="s">
        <v>323</v>
      </c>
      <c r="D102" s="82">
        <v>44923</v>
      </c>
      <c r="E102" t="s">
        <v>324</v>
      </c>
      <c r="F102" t="s">
        <v>325</v>
      </c>
      <c r="G102" s="24">
        <v>80</v>
      </c>
      <c r="H102" s="77">
        <v>34</v>
      </c>
      <c r="I102" s="24">
        <f>H102*G102</f>
        <v>2720</v>
      </c>
      <c r="M102" s="95"/>
      <c r="N102">
        <v>4385498</v>
      </c>
      <c r="O102" s="82">
        <v>44920</v>
      </c>
      <c r="P102" s="131">
        <v>44955</v>
      </c>
      <c r="Q102" s="131">
        <v>44955</v>
      </c>
      <c r="S102" s="103"/>
      <c r="T102" s="131" t="s">
        <v>305</v>
      </c>
      <c r="U102" s="131" t="s">
        <v>305</v>
      </c>
      <c r="V102" s="132" t="s">
        <v>305</v>
      </c>
      <c r="W102" t="s">
        <v>73</v>
      </c>
      <c r="X102" t="s">
        <v>72</v>
      </c>
      <c r="Y102" t="s">
        <v>72</v>
      </c>
      <c r="Z102" s="7" t="s">
        <v>73</v>
      </c>
      <c r="AA102" s="262" t="s">
        <v>318</v>
      </c>
    </row>
    <row r="103" spans="2:27">
      <c r="B103" s="119"/>
      <c r="C103" s="7"/>
      <c r="F103" t="s">
        <v>294</v>
      </c>
      <c r="G103" s="24">
        <v>0</v>
      </c>
      <c r="H103" s="77">
        <v>34</v>
      </c>
      <c r="I103" s="24">
        <f>H103*G103</f>
        <v>0</v>
      </c>
      <c r="M103" s="95"/>
      <c r="S103" s="95"/>
      <c r="T103" s="82"/>
      <c r="U103" s="82"/>
      <c r="V103" s="95"/>
      <c r="Z103" s="7"/>
      <c r="AA103" s="263"/>
    </row>
    <row r="104" spans="2:27" ht="15.75" customHeight="1">
      <c r="B104" s="119"/>
      <c r="C104" s="7"/>
      <c r="F104" t="s">
        <v>326</v>
      </c>
      <c r="G104" s="24">
        <v>60</v>
      </c>
      <c r="H104" s="77">
        <v>34</v>
      </c>
      <c r="I104" s="24">
        <f>H104*G104</f>
        <v>2040</v>
      </c>
      <c r="M104" s="95"/>
      <c r="S104" s="95"/>
      <c r="V104" s="95"/>
      <c r="Z104" s="7"/>
      <c r="AA104" s="261" t="s">
        <v>315</v>
      </c>
    </row>
    <row r="105" spans="2:27">
      <c r="B105" s="119"/>
      <c r="C105" s="7"/>
      <c r="I105" s="80">
        <f>SUM(I102:I104)</f>
        <v>4760</v>
      </c>
      <c r="J105" s="24">
        <f>0.1*I105</f>
        <v>476</v>
      </c>
      <c r="K105" s="24">
        <f>J105+I105</f>
        <v>5236</v>
      </c>
      <c r="L105" s="24">
        <f>0.06*K105</f>
        <v>314.15999999999997</v>
      </c>
      <c r="M105" s="103">
        <f>L105+K105</f>
        <v>5550.16</v>
      </c>
      <c r="S105" s="95"/>
      <c r="V105" s="95"/>
      <c r="Z105" s="7"/>
      <c r="AA105" s="261"/>
    </row>
    <row r="106" spans="2:27">
      <c r="B106" s="119"/>
      <c r="C106" s="7"/>
      <c r="I106" s="91" t="s">
        <v>262</v>
      </c>
      <c r="M106" s="95"/>
      <c r="S106" s="95"/>
      <c r="V106" s="95"/>
      <c r="Z106" s="7"/>
      <c r="AA106" s="18"/>
    </row>
    <row r="107" spans="2:27">
      <c r="B107" s="120"/>
      <c r="C107" s="9"/>
      <c r="D107" s="8"/>
      <c r="E107" s="8"/>
      <c r="F107" s="8"/>
      <c r="G107" s="65"/>
      <c r="H107" s="79"/>
      <c r="I107" s="65"/>
      <c r="J107" s="65"/>
      <c r="K107" s="65"/>
      <c r="L107" s="65"/>
      <c r="M107" s="96"/>
      <c r="N107" s="8"/>
      <c r="O107" s="8"/>
      <c r="P107" s="8"/>
      <c r="Q107" s="8"/>
      <c r="R107" s="8"/>
      <c r="S107" s="96"/>
      <c r="T107" s="8"/>
      <c r="U107" s="8"/>
      <c r="V107" s="96"/>
      <c r="W107" s="8"/>
      <c r="X107" s="8"/>
      <c r="Y107" s="8"/>
      <c r="Z107" s="9"/>
      <c r="AA107" s="52"/>
    </row>
    <row r="108" spans="2:27">
      <c r="B108" s="119">
        <v>10</v>
      </c>
      <c r="C108" s="7" t="s">
        <v>327</v>
      </c>
      <c r="D108" s="82">
        <v>44925</v>
      </c>
      <c r="E108" t="s">
        <v>328</v>
      </c>
      <c r="F108" t="s">
        <v>299</v>
      </c>
      <c r="G108" s="24">
        <v>60</v>
      </c>
      <c r="H108" s="77">
        <v>59</v>
      </c>
      <c r="I108" s="24">
        <f>H108*G108</f>
        <v>3540</v>
      </c>
      <c r="M108" s="95"/>
      <c r="N108">
        <v>4385218</v>
      </c>
      <c r="O108" s="82">
        <v>44918</v>
      </c>
      <c r="P108" s="131">
        <v>44946</v>
      </c>
      <c r="Q108" s="131">
        <v>44946</v>
      </c>
      <c r="R108" t="s">
        <v>310</v>
      </c>
      <c r="S108" s="103">
        <v>8255.2800000000007</v>
      </c>
      <c r="T108" s="131" t="s">
        <v>305</v>
      </c>
      <c r="U108" s="131" t="s">
        <v>305</v>
      </c>
      <c r="V108" s="132" t="s">
        <v>305</v>
      </c>
      <c r="W108" t="s">
        <v>73</v>
      </c>
      <c r="X108" t="s">
        <v>72</v>
      </c>
      <c r="Y108" t="s">
        <v>72</v>
      </c>
      <c r="Z108" s="7" t="s">
        <v>73</v>
      </c>
      <c r="AA108" s="262" t="s">
        <v>329</v>
      </c>
    </row>
    <row r="109" spans="2:27">
      <c r="B109" s="119"/>
      <c r="C109" s="7"/>
      <c r="F109" t="s">
        <v>301</v>
      </c>
      <c r="G109" s="24">
        <v>0</v>
      </c>
      <c r="H109" s="77">
        <v>59</v>
      </c>
      <c r="I109" s="24">
        <f>H109*G109</f>
        <v>0</v>
      </c>
      <c r="M109" s="95"/>
      <c r="S109" s="95"/>
      <c r="T109" s="82"/>
      <c r="U109" s="82"/>
      <c r="V109" s="95"/>
      <c r="Z109" s="7"/>
      <c r="AA109" s="263"/>
    </row>
    <row r="110" spans="2:27">
      <c r="B110" s="119"/>
      <c r="C110" s="7"/>
      <c r="F110" t="s">
        <v>296</v>
      </c>
      <c r="G110" s="24">
        <v>60</v>
      </c>
      <c r="H110" s="77">
        <v>59</v>
      </c>
      <c r="I110" s="24">
        <f>H110*G110</f>
        <v>3540</v>
      </c>
      <c r="M110" s="95"/>
      <c r="S110" s="95"/>
      <c r="V110" s="95"/>
      <c r="Z110" s="7"/>
      <c r="AA110" s="263"/>
    </row>
    <row r="111" spans="2:27">
      <c r="B111" s="119"/>
      <c r="C111" s="7"/>
      <c r="I111" s="80">
        <f>SUM(I108:I110)</f>
        <v>7080</v>
      </c>
      <c r="J111" s="24">
        <f>0.1*I111</f>
        <v>708</v>
      </c>
      <c r="K111" s="24">
        <f>J111+I111</f>
        <v>7788</v>
      </c>
      <c r="L111" s="24">
        <f>0.06*K111</f>
        <v>467.28</v>
      </c>
      <c r="M111" s="103">
        <f>L111+K111</f>
        <v>8255.2800000000007</v>
      </c>
      <c r="S111" s="95"/>
      <c r="V111" s="95"/>
      <c r="Z111" s="7"/>
      <c r="AA111" s="18"/>
    </row>
    <row r="112" spans="2:27">
      <c r="B112" s="119"/>
      <c r="C112" s="7"/>
      <c r="I112" s="91" t="s">
        <v>262</v>
      </c>
      <c r="M112" s="95"/>
      <c r="S112" s="95"/>
      <c r="V112" s="95"/>
      <c r="Z112" s="7"/>
      <c r="AA112" s="18"/>
    </row>
    <row r="113" spans="2:27">
      <c r="B113" s="121"/>
      <c r="C113" s="28"/>
      <c r="D113" s="20"/>
      <c r="E113" s="20"/>
      <c r="F113" s="20"/>
      <c r="G113" s="66"/>
      <c r="H113" s="22"/>
      <c r="I113" s="66"/>
      <c r="J113" s="66"/>
      <c r="K113" s="66"/>
      <c r="L113" s="66"/>
      <c r="M113" s="122"/>
      <c r="N113" s="20"/>
      <c r="O113" s="20"/>
      <c r="P113" s="20"/>
      <c r="Q113" s="20"/>
      <c r="R113" s="20"/>
      <c r="S113" s="122"/>
      <c r="T113" s="20"/>
      <c r="U113" s="20"/>
      <c r="V113" s="122"/>
      <c r="W113" s="20"/>
      <c r="X113" s="20"/>
      <c r="Y113" s="20"/>
      <c r="Z113" s="28"/>
      <c r="AA113" s="21"/>
    </row>
    <row r="115" spans="2:27" ht="15.6" customHeight="1">
      <c r="C115" s="3" t="s">
        <v>330</v>
      </c>
      <c r="O115" s="3" t="s">
        <v>331</v>
      </c>
      <c r="Q115" s="276" t="s">
        <v>332</v>
      </c>
      <c r="R115" s="276"/>
      <c r="S115" s="276"/>
      <c r="T115" s="276"/>
    </row>
    <row r="116" spans="2:27" ht="15.6" customHeight="1">
      <c r="D116" s="264" t="s">
        <v>284</v>
      </c>
      <c r="E116" s="264"/>
      <c r="O116" s="3"/>
      <c r="Q116" s="276"/>
      <c r="R116" s="276"/>
      <c r="S116" s="276"/>
      <c r="T116" s="276"/>
    </row>
    <row r="117" spans="2:27">
      <c r="D117" s="186" t="s">
        <v>333</v>
      </c>
      <c r="E117" s="189" t="s">
        <v>334</v>
      </c>
      <c r="F117" s="183" t="s">
        <v>335</v>
      </c>
      <c r="Q117" s="276"/>
      <c r="R117" s="276"/>
      <c r="S117" s="276"/>
      <c r="T117" s="276"/>
    </row>
    <row r="118" spans="2:27">
      <c r="B118" s="183">
        <v>1</v>
      </c>
      <c r="C118" s="185" t="s">
        <v>336</v>
      </c>
      <c r="D118" s="187">
        <v>44906</v>
      </c>
      <c r="E118" s="190">
        <v>44934</v>
      </c>
      <c r="F118" s="193">
        <v>12173.04</v>
      </c>
      <c r="O118" t="s">
        <v>290</v>
      </c>
      <c r="Q118" t="s">
        <v>336</v>
      </c>
    </row>
    <row r="119" spans="2:27">
      <c r="B119" s="183">
        <v>2</v>
      </c>
      <c r="C119" s="184" t="s">
        <v>337</v>
      </c>
      <c r="D119" s="188">
        <v>44909</v>
      </c>
      <c r="E119" s="191">
        <v>44909</v>
      </c>
      <c r="F119" s="183"/>
      <c r="K119" s="24">
        <f>-M35</f>
        <v>0</v>
      </c>
      <c r="O119" t="s">
        <v>298</v>
      </c>
      <c r="Q119" t="s">
        <v>337</v>
      </c>
    </row>
    <row r="120" spans="2:27">
      <c r="B120" s="183">
        <v>3</v>
      </c>
      <c r="C120" s="185" t="s">
        <v>338</v>
      </c>
      <c r="D120" s="188">
        <v>44909</v>
      </c>
      <c r="E120" s="192">
        <v>44943</v>
      </c>
      <c r="F120" s="193">
        <v>5550.16</v>
      </c>
      <c r="O120" t="s">
        <v>303</v>
      </c>
      <c r="Q120" t="s">
        <v>338</v>
      </c>
    </row>
    <row r="121" spans="2:27">
      <c r="B121" s="183">
        <v>4</v>
      </c>
      <c r="C121" s="184" t="s">
        <v>339</v>
      </c>
      <c r="D121" s="188">
        <v>44916</v>
      </c>
      <c r="E121" s="191">
        <v>44917</v>
      </c>
      <c r="F121" s="183"/>
      <c r="O121" t="s">
        <v>309</v>
      </c>
      <c r="Q121" t="s">
        <v>339</v>
      </c>
    </row>
    <row r="122" spans="2:27">
      <c r="B122" s="183">
        <v>5</v>
      </c>
      <c r="C122" s="185" t="s">
        <v>340</v>
      </c>
      <c r="D122" s="188">
        <v>44916</v>
      </c>
      <c r="E122" s="192">
        <v>44935</v>
      </c>
      <c r="F122" s="193">
        <v>8208.64</v>
      </c>
      <c r="O122" t="s">
        <v>311</v>
      </c>
      <c r="Q122" t="s">
        <v>340</v>
      </c>
    </row>
    <row r="123" spans="2:27">
      <c r="B123" s="183">
        <v>6</v>
      </c>
      <c r="C123" s="184" t="s">
        <v>313</v>
      </c>
      <c r="D123" s="188">
        <v>44917</v>
      </c>
      <c r="E123" s="191">
        <v>44923</v>
      </c>
      <c r="F123" s="182"/>
      <c r="O123" t="s">
        <v>341</v>
      </c>
      <c r="Q123" t="s">
        <v>313</v>
      </c>
    </row>
    <row r="124" spans="2:27">
      <c r="B124" s="183">
        <v>7</v>
      </c>
      <c r="C124" s="185" t="s">
        <v>317</v>
      </c>
      <c r="D124" s="188">
        <v>44920</v>
      </c>
      <c r="E124" s="192">
        <v>44950</v>
      </c>
      <c r="F124" s="193">
        <v>10074.24</v>
      </c>
      <c r="O124" t="s">
        <v>342</v>
      </c>
      <c r="Q124" t="s">
        <v>317</v>
      </c>
    </row>
    <row r="125" spans="2:27">
      <c r="B125" s="183">
        <v>8</v>
      </c>
      <c r="C125" s="185" t="s">
        <v>320</v>
      </c>
      <c r="D125" s="188">
        <v>44923</v>
      </c>
      <c r="E125" s="192">
        <v>44955</v>
      </c>
      <c r="F125" s="193">
        <v>8162</v>
      </c>
      <c r="O125" t="s">
        <v>343</v>
      </c>
      <c r="Q125" t="s">
        <v>320</v>
      </c>
    </row>
    <row r="126" spans="2:27">
      <c r="B126" s="183">
        <v>9</v>
      </c>
      <c r="C126" s="185" t="s">
        <v>344</v>
      </c>
      <c r="D126" s="188">
        <v>44923</v>
      </c>
      <c r="E126" s="192">
        <v>44948</v>
      </c>
      <c r="F126" s="193">
        <v>10517.32</v>
      </c>
      <c r="O126" t="s">
        <v>345</v>
      </c>
      <c r="Q126" t="s">
        <v>344</v>
      </c>
    </row>
    <row r="127" spans="2:27">
      <c r="B127" s="183">
        <v>10</v>
      </c>
      <c r="C127" s="185" t="s">
        <v>324</v>
      </c>
      <c r="D127" s="188">
        <v>44923</v>
      </c>
      <c r="E127" s="192">
        <v>44955</v>
      </c>
      <c r="F127" s="194">
        <v>5550.16</v>
      </c>
      <c r="O127" t="s">
        <v>346</v>
      </c>
      <c r="Q127" t="s">
        <v>324</v>
      </c>
    </row>
    <row r="128" spans="2:27">
      <c r="B128" s="183">
        <v>11</v>
      </c>
      <c r="C128" s="185" t="s">
        <v>328</v>
      </c>
      <c r="D128" s="188">
        <v>44925</v>
      </c>
      <c r="E128" s="192">
        <v>44946</v>
      </c>
      <c r="F128" s="224">
        <v>8255.2800000000007</v>
      </c>
      <c r="O128" t="s">
        <v>347</v>
      </c>
      <c r="Q128" s="1" t="s">
        <v>328</v>
      </c>
    </row>
    <row r="129" spans="2:17">
      <c r="B129" s="183">
        <v>12</v>
      </c>
      <c r="C129" s="184" t="s">
        <v>348</v>
      </c>
      <c r="D129" s="188"/>
      <c r="E129" s="189"/>
      <c r="F129" s="225">
        <f>SUM(F118:F128)</f>
        <v>68490.84</v>
      </c>
      <c r="O129" t="s">
        <v>349</v>
      </c>
    </row>
    <row r="130" spans="2:17">
      <c r="B130" s="183">
        <v>13</v>
      </c>
      <c r="C130" s="184" t="s">
        <v>350</v>
      </c>
      <c r="D130" s="186"/>
      <c r="E130" s="186"/>
      <c r="F130" t="s">
        <v>351</v>
      </c>
      <c r="O130" s="1" t="s">
        <v>352</v>
      </c>
      <c r="Q130" t="s">
        <v>348</v>
      </c>
    </row>
    <row r="131" spans="2:17">
      <c r="B131" s="183">
        <v>14</v>
      </c>
      <c r="C131" s="184" t="s">
        <v>353</v>
      </c>
      <c r="D131" s="186"/>
      <c r="E131" s="186"/>
      <c r="Q131" t="s">
        <v>350</v>
      </c>
    </row>
    <row r="132" spans="2:17">
      <c r="B132" s="183">
        <v>15</v>
      </c>
      <c r="C132" s="184" t="s">
        <v>354</v>
      </c>
      <c r="D132" s="186"/>
      <c r="E132" s="186"/>
      <c r="O132" t="s">
        <v>355</v>
      </c>
      <c r="Q132" t="s">
        <v>353</v>
      </c>
    </row>
    <row r="133" spans="2:17">
      <c r="B133" s="183">
        <v>16</v>
      </c>
      <c r="C133" s="184" t="s">
        <v>356</v>
      </c>
      <c r="D133" s="186"/>
      <c r="E133" s="186"/>
      <c r="Q133" t="s">
        <v>354</v>
      </c>
    </row>
    <row r="134" spans="2:17">
      <c r="B134" s="183">
        <v>17</v>
      </c>
      <c r="C134" s="184" t="s">
        <v>357</v>
      </c>
      <c r="D134" s="186"/>
      <c r="E134" s="186"/>
      <c r="Q134" t="s">
        <v>356</v>
      </c>
    </row>
    <row r="135" spans="2:17">
      <c r="Q135" t="s">
        <v>357</v>
      </c>
    </row>
    <row r="136" spans="2:17">
      <c r="C136" s="3" t="s">
        <v>223</v>
      </c>
    </row>
    <row r="137" spans="2:17">
      <c r="C137" t="s">
        <v>358</v>
      </c>
    </row>
    <row r="138" spans="2:17">
      <c r="C138" t="s">
        <v>359</v>
      </c>
    </row>
    <row r="139" spans="2:17">
      <c r="C139" t="s">
        <v>360</v>
      </c>
    </row>
    <row r="141" spans="2:17">
      <c r="C141" s="244" t="s">
        <v>361</v>
      </c>
      <c r="D141" t="s">
        <v>117</v>
      </c>
      <c r="E141" t="s">
        <v>118</v>
      </c>
      <c r="O141" s="24" t="s">
        <v>362</v>
      </c>
    </row>
    <row r="142" spans="2:17">
      <c r="C142" t="s">
        <v>363</v>
      </c>
      <c r="D142">
        <v>68490.84</v>
      </c>
      <c r="O142" t="s">
        <v>364</v>
      </c>
    </row>
    <row r="143" spans="2:17">
      <c r="C143" t="s">
        <v>365</v>
      </c>
      <c r="E143">
        <v>68490.84</v>
      </c>
    </row>
    <row r="159" ht="15.6" customHeight="1"/>
  </sheetData>
  <autoFilter ref="B1:B95" xr:uid="{E923655D-AF0E-4A43-B7D0-1B30A730707E}"/>
  <mergeCells count="23">
    <mergeCell ref="W21:Z21"/>
    <mergeCell ref="Q115:T117"/>
    <mergeCell ref="AA108:AA110"/>
    <mergeCell ref="D116:E116"/>
    <mergeCell ref="AA21:AA23"/>
    <mergeCell ref="AA90:AA91"/>
    <mergeCell ref="AA96:AA97"/>
    <mergeCell ref="AA24:AA25"/>
    <mergeCell ref="AA36:AA38"/>
    <mergeCell ref="AA54:AA55"/>
    <mergeCell ref="AA60:AA61"/>
    <mergeCell ref="AA66:AA67"/>
    <mergeCell ref="AA72:AA73"/>
    <mergeCell ref="AA78:AA79"/>
    <mergeCell ref="P22:Q22"/>
    <mergeCell ref="D21:M21"/>
    <mergeCell ref="N21:S21"/>
    <mergeCell ref="T21:V21"/>
    <mergeCell ref="AA84:AA85"/>
    <mergeCell ref="AA104:AA105"/>
    <mergeCell ref="AA98:AA99"/>
    <mergeCell ref="AA92:AA93"/>
    <mergeCell ref="AA102:AA103"/>
  </mergeCells>
  <phoneticPr fontId="26" type="noConversion"/>
  <conditionalFormatting sqref="W24:Z113">
    <cfRule type="containsText" dxfId="1" priority="1" operator="containsText" text="YES">
      <formula>NOT(ISERROR(SEARCH("YES",W24)))</formula>
    </cfRule>
    <cfRule type="containsText" dxfId="0" priority="2" operator="containsText" text="NO">
      <formula>NOT(ISERROR(SEARCH("NO",W24)))</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2023-06-15T02:47:00Z</dcterms:created>
  <dcterms:modified xsi:type="dcterms:W3CDTF">2023-06-20T13:36:36Z</dcterms:modified>
  <cp:category/>
  <cp:contentStatus/>
</cp:coreProperties>
</file>